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Souhrnný rozpočet\Souhrnný rozpočet 2021\INTERNET\"/>
    </mc:Choice>
  </mc:AlternateContent>
  <xr:revisionPtr revIDLastSave="0" documentId="13_ncr:1_{E21E40E3-18B9-4A49-9651-C5AF195DAA9C}" xr6:coauthVersionLast="46" xr6:coauthVersionMax="46" xr10:uidLastSave="{00000000-0000-0000-0000-000000000000}"/>
  <bookViews>
    <workbookView xWindow="-120" yWindow="-120" windowWidth="29040" windowHeight="15990" tabRatio="788" xr2:uid="{00000000-000D-0000-FFFF-FFFF00000000}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Příjmy_G" sheetId="9" r:id="rId6"/>
    <sheet name="Výdaje" sheetId="7" r:id="rId7"/>
    <sheet name="B a K" sheetId="8" r:id="rId8"/>
    <sheet name="Výdaje_G" sheetId="10" r:id="rId9"/>
  </sheets>
  <definedNames>
    <definedName name="_xlnm._FilterDatabase" localSheetId="7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7">#REF!</definedName>
    <definedName name="fghtfhft" localSheetId="7">#REF!</definedName>
    <definedName name="gfhfghfghghj" localSheetId="7" hidden="1">'B a K'!$A$5:$E$10</definedName>
    <definedName name="ghjsrfsefjh" localSheetId="7">'B a K'!$A$7:$E$36</definedName>
    <definedName name="hhfhfghh" localSheetId="7">#REF!</definedName>
    <definedName name="jkljhl565" localSheetId="7">#REF!</definedName>
    <definedName name="_xlnm.Print_Titles" localSheetId="7">'B a K'!$1:$5</definedName>
    <definedName name="_xlnm.Print_Titles" localSheetId="3">'Daňové a Transfery'!$4:$5</definedName>
    <definedName name="_xlnm.Print_Titles" localSheetId="4">'N a K'!$1:$6</definedName>
    <definedName name="_xlnm.Print_Area" localSheetId="7">'B a K'!$A$1:$M$205</definedName>
    <definedName name="_xlnm.Print_Area" localSheetId="3">'Daňové a Transfery'!$A$1:$G$59</definedName>
    <definedName name="_xlnm.Print_Area" localSheetId="4">'N a K'!$A$1:$J$121</definedName>
    <definedName name="_xlnm.Print_Area" localSheetId="2">Příjmy!$A$1:$H$35</definedName>
    <definedName name="_xlnm.Print_Area" localSheetId="1">Transfery!$A$1:$D$54</definedName>
    <definedName name="_xlnm.Print_Area" localSheetId="6">Výdaje!$A$1:$K$32</definedName>
    <definedName name="_xlnm.Print_Area" localSheetId="8">Výdaje_G!$A$1:$K$58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4" i="10" l="1"/>
  <c r="AF34" i="10"/>
  <c r="AE35" i="10"/>
  <c r="AF35" i="10"/>
  <c r="AE36" i="10"/>
  <c r="AF36" i="10"/>
  <c r="AE37" i="10"/>
  <c r="AF37" i="10"/>
  <c r="AE38" i="10"/>
  <c r="AF38" i="10"/>
  <c r="AE39" i="10"/>
  <c r="AF39" i="10"/>
  <c r="AE40" i="10"/>
  <c r="AF40" i="10"/>
  <c r="AE41" i="10"/>
  <c r="AF41" i="10"/>
  <c r="AE42" i="10"/>
  <c r="AF42" i="10"/>
  <c r="AE32" i="10"/>
  <c r="AF32" i="10"/>
  <c r="AE31" i="10"/>
  <c r="AF31" i="10"/>
  <c r="AD31" i="10"/>
  <c r="AE20" i="10"/>
  <c r="AF20" i="10"/>
  <c r="AE21" i="10"/>
  <c r="AF21" i="10"/>
  <c r="AE22" i="10"/>
  <c r="AF22" i="10"/>
  <c r="AE23" i="10"/>
  <c r="AF23" i="10"/>
  <c r="AE24" i="10"/>
  <c r="AF24" i="10"/>
  <c r="AE25" i="10"/>
  <c r="AF25" i="10"/>
  <c r="AE26" i="10"/>
  <c r="AF26" i="10"/>
  <c r="AE27" i="10"/>
  <c r="AF27" i="10"/>
  <c r="AE28" i="10"/>
  <c r="AF28" i="10"/>
  <c r="AE29" i="10"/>
  <c r="AF29" i="10"/>
  <c r="L10" i="7"/>
  <c r="L11" i="7"/>
  <c r="L12" i="7"/>
  <c r="L13" i="7"/>
  <c r="AH20" i="10"/>
  <c r="H194" i="8"/>
  <c r="E194" i="8"/>
  <c r="M148" i="8"/>
  <c r="L148" i="8"/>
  <c r="H148" i="8"/>
  <c r="E148" i="8"/>
  <c r="B148" i="8"/>
  <c r="A148" i="8"/>
  <c r="J131" i="8"/>
  <c r="J91" i="8"/>
  <c r="M100" i="8"/>
  <c r="L100" i="8"/>
  <c r="H100" i="8"/>
  <c r="E100" i="8"/>
  <c r="B100" i="8"/>
  <c r="A100" i="8"/>
  <c r="M33" i="8"/>
  <c r="L33" i="8"/>
  <c r="H33" i="8"/>
  <c r="E33" i="8"/>
  <c r="B33" i="8"/>
  <c r="A33" i="8"/>
  <c r="M32" i="8"/>
  <c r="L32" i="8"/>
  <c r="H32" i="8"/>
  <c r="E32" i="8"/>
  <c r="B32" i="8"/>
  <c r="A32" i="8"/>
  <c r="F14" i="4"/>
  <c r="G14" i="4"/>
  <c r="H14" i="4"/>
  <c r="F15" i="4"/>
  <c r="G15" i="4"/>
  <c r="H15" i="4"/>
  <c r="F16" i="4"/>
  <c r="G16" i="4"/>
  <c r="H16" i="4"/>
  <c r="F17" i="4"/>
  <c r="G17" i="4"/>
  <c r="H17" i="4"/>
  <c r="F20" i="4"/>
  <c r="G20" i="4"/>
  <c r="H20" i="4"/>
  <c r="G21" i="4"/>
  <c r="H28" i="4"/>
  <c r="F29" i="4"/>
  <c r="G29" i="4"/>
  <c r="H29" i="4"/>
  <c r="E31" i="4"/>
  <c r="F31" i="4"/>
  <c r="G31" i="4"/>
  <c r="H31" i="4"/>
  <c r="F87" i="6"/>
  <c r="D26" i="4" s="1"/>
  <c r="G87" i="6"/>
  <c r="E26" i="4" s="1"/>
  <c r="H87" i="6"/>
  <c r="F26" i="4" s="1"/>
  <c r="I87" i="6"/>
  <c r="G26" i="4" s="1"/>
  <c r="J87" i="6"/>
  <c r="H26" i="4" s="1"/>
  <c r="E87" i="6"/>
  <c r="C26" i="4" s="1"/>
  <c r="M86" i="6"/>
  <c r="L86" i="6"/>
  <c r="E86" i="6"/>
  <c r="M49" i="6"/>
  <c r="L49" i="6"/>
  <c r="E49" i="6"/>
  <c r="E28" i="6"/>
  <c r="K49" i="6" l="1"/>
  <c r="K33" i="8"/>
  <c r="K100" i="8"/>
  <c r="K148" i="8"/>
  <c r="K32" i="8"/>
  <c r="K86" i="6"/>
  <c r="H79" i="6"/>
  <c r="H116" i="6"/>
  <c r="H117" i="6" s="1"/>
  <c r="F32" i="4" s="1"/>
  <c r="E116" i="6"/>
  <c r="I117" i="6"/>
  <c r="G32" i="4" s="1"/>
  <c r="J117" i="6"/>
  <c r="H32" i="4" s="1"/>
  <c r="M80" i="6"/>
  <c r="L80" i="6"/>
  <c r="E80" i="6"/>
  <c r="M92" i="6"/>
  <c r="L92" i="6"/>
  <c r="E92" i="6"/>
  <c r="M44" i="6"/>
  <c r="L44" i="6"/>
  <c r="E44" i="6"/>
  <c r="E56" i="5"/>
  <c r="F56" i="5"/>
  <c r="G56" i="5"/>
  <c r="E54" i="5"/>
  <c r="G54" i="5"/>
  <c r="C19" i="2"/>
  <c r="C30" i="2"/>
  <c r="C35" i="2"/>
  <c r="C34" i="2"/>
  <c r="C47" i="2"/>
  <c r="D30" i="1"/>
  <c r="D40" i="1"/>
  <c r="F48" i="1"/>
  <c r="F58" i="1"/>
  <c r="F60" i="1"/>
  <c r="F65" i="1"/>
  <c r="F42" i="1"/>
  <c r="K80" i="6" l="1"/>
  <c r="K92" i="6"/>
  <c r="K44" i="6"/>
  <c r="F61" i="1"/>
  <c r="G55" i="5"/>
  <c r="E60" i="1"/>
  <c r="E48" i="1"/>
  <c r="E65" i="1" l="1"/>
  <c r="D73" i="1"/>
  <c r="D29" i="1"/>
  <c r="H82" i="6" l="1"/>
  <c r="AE43" i="10" l="1"/>
  <c r="AE30" i="10" s="1"/>
  <c r="AE33" i="10" s="1"/>
  <c r="L193" i="8"/>
  <c r="L184" i="8"/>
  <c r="L178" i="8"/>
  <c r="L173" i="8"/>
  <c r="L168" i="8"/>
  <c r="L166" i="8"/>
  <c r="L159" i="8"/>
  <c r="L155" i="8"/>
  <c r="L144" i="8"/>
  <c r="L143" i="8"/>
  <c r="L142" i="8"/>
  <c r="L141" i="8"/>
  <c r="L119" i="8"/>
  <c r="L99" i="8"/>
  <c r="L84" i="8"/>
  <c r="L82" i="8"/>
  <c r="L79" i="8"/>
  <c r="L64" i="8"/>
  <c r="L59" i="8"/>
  <c r="L58" i="8"/>
  <c r="L57" i="8"/>
  <c r="L54" i="8"/>
  <c r="L47" i="8"/>
  <c r="L44" i="8"/>
  <c r="L28" i="8"/>
  <c r="K28" i="8" s="1"/>
  <c r="L29" i="8"/>
  <c r="L26" i="8"/>
  <c r="L25" i="8"/>
  <c r="L20" i="8"/>
  <c r="L18" i="8"/>
  <c r="L11" i="8"/>
  <c r="L9" i="8"/>
  <c r="AM38" i="10"/>
  <c r="AD42" i="10" s="1"/>
  <c r="AM37" i="10"/>
  <c r="AD41" i="10" s="1"/>
  <c r="AM36" i="10"/>
  <c r="AD40" i="10" s="1"/>
  <c r="AM35" i="10"/>
  <c r="AD39" i="10" s="1"/>
  <c r="AM33" i="10"/>
  <c r="AD37" i="10" s="1"/>
  <c r="AM32" i="10"/>
  <c r="AD36" i="10" s="1"/>
  <c r="AM34" i="10"/>
  <c r="AD38" i="10" s="1"/>
  <c r="AM31" i="10"/>
  <c r="AD35" i="10" s="1"/>
  <c r="AM29" i="10"/>
  <c r="AD32" i="10" s="1"/>
  <c r="AM30" i="10"/>
  <c r="AD34" i="10" s="1"/>
  <c r="AM20" i="10"/>
  <c r="AD22" i="10" s="1"/>
  <c r="AM19" i="10"/>
  <c r="AD21" i="10" s="1"/>
  <c r="AM21" i="10"/>
  <c r="AD23" i="10" s="1"/>
  <c r="AM24" i="10"/>
  <c r="AD26" i="10" s="1"/>
  <c r="AM26" i="10"/>
  <c r="AD28" i="10" s="1"/>
  <c r="AM25" i="10"/>
  <c r="AD27" i="10" s="1"/>
  <c r="AM22" i="10"/>
  <c r="AM23" i="10"/>
  <c r="AD25" i="10" s="1"/>
  <c r="AM27" i="10"/>
  <c r="AD29" i="10" s="1"/>
  <c r="AM18" i="10"/>
  <c r="AD20" i="10" s="1"/>
  <c r="AD24" i="10" l="1"/>
  <c r="AD10" i="10" s="1"/>
  <c r="AD14" i="10"/>
  <c r="AM39" i="10"/>
  <c r="I7" i="2"/>
  <c r="M184" i="8" l="1"/>
  <c r="K184" i="8" s="1"/>
  <c r="E184" i="8"/>
  <c r="B184" i="8"/>
  <c r="A184" i="8"/>
  <c r="M172" i="8"/>
  <c r="L172" i="8"/>
  <c r="H172" i="8"/>
  <c r="E172" i="8"/>
  <c r="B172" i="8"/>
  <c r="A172" i="8"/>
  <c r="M129" i="8"/>
  <c r="L129" i="8"/>
  <c r="H129" i="8"/>
  <c r="E129" i="8"/>
  <c r="B129" i="8"/>
  <c r="A129" i="8"/>
  <c r="M43" i="8"/>
  <c r="L43" i="8"/>
  <c r="H43" i="8"/>
  <c r="E43" i="8"/>
  <c r="B43" i="8"/>
  <c r="E29" i="6"/>
  <c r="E61" i="1"/>
  <c r="K43" i="8" l="1"/>
  <c r="K172" i="8"/>
  <c r="K129" i="8"/>
  <c r="H28" i="8"/>
  <c r="B28" i="8"/>
  <c r="A28" i="8"/>
  <c r="M42" i="8"/>
  <c r="L42" i="8"/>
  <c r="H42" i="8"/>
  <c r="E42" i="8"/>
  <c r="B42" i="8"/>
  <c r="A42" i="8"/>
  <c r="H84" i="6"/>
  <c r="F25" i="4" s="1"/>
  <c r="I84" i="6"/>
  <c r="G25" i="4" s="1"/>
  <c r="J84" i="6"/>
  <c r="H25" i="4" s="1"/>
  <c r="F27" i="5"/>
  <c r="E28" i="5"/>
  <c r="K42" i="8" l="1"/>
  <c r="AG20" i="10" l="1"/>
  <c r="AI20" i="10" s="1"/>
  <c r="AF43" i="10"/>
  <c r="AF30" i="10" s="1"/>
  <c r="AF33" i="10" s="1"/>
  <c r="AD5" i="10"/>
  <c r="AD7" i="10"/>
  <c r="AD43" i="10" l="1"/>
  <c r="M165" i="8"/>
  <c r="M166" i="8"/>
  <c r="E38" i="8"/>
  <c r="E39" i="8"/>
  <c r="E40" i="8"/>
  <c r="E41" i="8"/>
  <c r="E44" i="8"/>
  <c r="E96" i="8"/>
  <c r="E97" i="8"/>
  <c r="M164" i="8"/>
  <c r="L164" i="8"/>
  <c r="M136" i="8"/>
  <c r="L136" i="8"/>
  <c r="M133" i="8"/>
  <c r="L133" i="8"/>
  <c r="L117" i="8"/>
  <c r="M117" i="8"/>
  <c r="L118" i="8"/>
  <c r="M118" i="8"/>
  <c r="M119" i="8"/>
  <c r="L120" i="8"/>
  <c r="M120" i="8"/>
  <c r="L121" i="8"/>
  <c r="M121" i="8"/>
  <c r="L122" i="8"/>
  <c r="M122" i="8"/>
  <c r="L123" i="8"/>
  <c r="M123" i="8"/>
  <c r="L124" i="8"/>
  <c r="M124" i="8"/>
  <c r="L125" i="8"/>
  <c r="M125" i="8"/>
  <c r="L126" i="8"/>
  <c r="M126" i="8"/>
  <c r="L127" i="8"/>
  <c r="M127" i="8"/>
  <c r="L128" i="8"/>
  <c r="M128" i="8"/>
  <c r="AD30" i="10" l="1"/>
  <c r="AD4" i="10" s="1"/>
  <c r="AD33" i="10"/>
  <c r="K133" i="8"/>
  <c r="K122" i="8"/>
  <c r="K136" i="8"/>
  <c r="K126" i="8"/>
  <c r="K120" i="8"/>
  <c r="K127" i="8"/>
  <c r="K118" i="8"/>
  <c r="K124" i="8"/>
  <c r="K117" i="8"/>
  <c r="K164" i="8"/>
  <c r="K125" i="8"/>
  <c r="K123" i="8"/>
  <c r="K128" i="8"/>
  <c r="K121" i="8"/>
  <c r="K119" i="8"/>
  <c r="J12" i="8"/>
  <c r="J14" i="8" s="1"/>
  <c r="J85" i="8"/>
  <c r="M57" i="8"/>
  <c r="H57" i="8"/>
  <c r="E57" i="8"/>
  <c r="E96" i="6"/>
  <c r="E74" i="6"/>
  <c r="J37" i="6"/>
  <c r="H19" i="4" s="1"/>
  <c r="I37" i="6"/>
  <c r="G19" i="4" s="1"/>
  <c r="G37" i="6"/>
  <c r="E19" i="4" s="1"/>
  <c r="F37" i="6"/>
  <c r="D19" i="4" s="1"/>
  <c r="M36" i="6"/>
  <c r="M37" i="6" s="1"/>
  <c r="L36" i="6"/>
  <c r="L37" i="6" s="1"/>
  <c r="H36" i="6"/>
  <c r="H37" i="6" s="1"/>
  <c r="F19" i="4" s="1"/>
  <c r="E36" i="6"/>
  <c r="E37" i="6" s="1"/>
  <c r="C19" i="4" s="1"/>
  <c r="K36" i="6" l="1"/>
  <c r="K37" i="6" s="1"/>
  <c r="K57" i="8"/>
  <c r="L177" i="8"/>
  <c r="L167" i="8"/>
  <c r="L165" i="8"/>
  <c r="K165" i="8" s="1"/>
  <c r="L153" i="8"/>
  <c r="L152" i="8"/>
  <c r="L151" i="8"/>
  <c r="L150" i="8"/>
  <c r="L149" i="8"/>
  <c r="L147" i="8"/>
  <c r="L146" i="8"/>
  <c r="L145" i="8"/>
  <c r="L98" i="8"/>
  <c r="L97" i="8"/>
  <c r="K97" i="8" s="1"/>
  <c r="L96" i="8"/>
  <c r="L83" i="8"/>
  <c r="L81" i="8"/>
  <c r="L80" i="8"/>
  <c r="L78" i="8"/>
  <c r="L77" i="8"/>
  <c r="L76" i="8"/>
  <c r="L75" i="8"/>
  <c r="L74" i="8"/>
  <c r="L73" i="8"/>
  <c r="L72" i="8"/>
  <c r="L71" i="8"/>
  <c r="L70" i="8"/>
  <c r="L56" i="8"/>
  <c r="L55" i="8"/>
  <c r="L53" i="8"/>
  <c r="L39" i="8"/>
  <c r="L38" i="8"/>
  <c r="L27" i="8"/>
  <c r="L24" i="8"/>
  <c r="L19" i="8"/>
  <c r="L17" i="8"/>
  <c r="L16" i="8"/>
  <c r="L10" i="8"/>
  <c r="H198" i="8"/>
  <c r="H122" i="8"/>
  <c r="H121" i="8"/>
  <c r="H83" i="8"/>
  <c r="H73" i="8"/>
  <c r="H78" i="8"/>
  <c r="H58" i="8"/>
  <c r="H30" i="8"/>
  <c r="H26" i="8"/>
  <c r="H25" i="8"/>
  <c r="H18" i="8"/>
  <c r="E193" i="8"/>
  <c r="E165" i="8"/>
  <c r="E152" i="8"/>
  <c r="E17" i="8"/>
  <c r="B165" i="8"/>
  <c r="A165" i="8"/>
  <c r="F85" i="8"/>
  <c r="H97" i="8" l="1"/>
  <c r="A97" i="8"/>
  <c r="B97" i="8"/>
  <c r="M19" i="8"/>
  <c r="K19" i="8" s="1"/>
  <c r="H19" i="8"/>
  <c r="E19" i="8"/>
  <c r="B19" i="8"/>
  <c r="A19" i="8"/>
  <c r="E26" i="5" l="1"/>
  <c r="AG22" i="10" l="1"/>
  <c r="AG21" i="10"/>
  <c r="AG24" i="10"/>
  <c r="AG30" i="10"/>
  <c r="AG29" i="10"/>
  <c r="AG32" i="10"/>
  <c r="AG28" i="10" l="1"/>
  <c r="AG26" i="10"/>
  <c r="AG25" i="10"/>
  <c r="AG23" i="10"/>
  <c r="AG27" i="10"/>
  <c r="H61" i="6" l="1"/>
  <c r="H63" i="6" s="1"/>
  <c r="F22" i="4" s="1"/>
  <c r="E142" i="8"/>
  <c r="E143" i="8"/>
  <c r="E144" i="8"/>
  <c r="E145" i="8"/>
  <c r="E146" i="8"/>
  <c r="E147" i="8"/>
  <c r="E149" i="8"/>
  <c r="E150" i="8"/>
  <c r="E151" i="8"/>
  <c r="E153" i="8"/>
  <c r="E154" i="8"/>
  <c r="E155" i="8"/>
  <c r="E156" i="8"/>
  <c r="E157" i="8"/>
  <c r="E158" i="8"/>
  <c r="E109" i="8"/>
  <c r="E110" i="8"/>
  <c r="E111" i="8"/>
  <c r="E53" i="8"/>
  <c r="E54" i="8"/>
  <c r="E55" i="8"/>
  <c r="E56" i="8"/>
  <c r="E58" i="8"/>
  <c r="E24" i="8"/>
  <c r="E25" i="8"/>
  <c r="E26" i="8"/>
  <c r="E27" i="8"/>
  <c r="E29" i="8"/>
  <c r="E30" i="8"/>
  <c r="E31" i="8"/>
  <c r="E34" i="8"/>
  <c r="E18" i="8"/>
  <c r="E20" i="8"/>
  <c r="H147" i="8"/>
  <c r="H149" i="8"/>
  <c r="H150" i="8"/>
  <c r="H151" i="8"/>
  <c r="H152" i="8"/>
  <c r="H153" i="8"/>
  <c r="H154" i="8"/>
  <c r="H155" i="8"/>
  <c r="H156" i="8"/>
  <c r="H157" i="8"/>
  <c r="H158" i="8"/>
  <c r="H159" i="8"/>
  <c r="H119" i="8"/>
  <c r="H120" i="8"/>
  <c r="H123" i="8"/>
  <c r="H124" i="8"/>
  <c r="H125" i="8"/>
  <c r="H126" i="8"/>
  <c r="H127" i="8"/>
  <c r="H128" i="8"/>
  <c r="H130" i="8"/>
  <c r="H105" i="8"/>
  <c r="H106" i="8"/>
  <c r="H107" i="8"/>
  <c r="H108" i="8"/>
  <c r="H109" i="8"/>
  <c r="H110" i="8"/>
  <c r="H111" i="8"/>
  <c r="H112" i="8"/>
  <c r="H113" i="8"/>
  <c r="H94" i="8"/>
  <c r="H95" i="8"/>
  <c r="H96" i="8"/>
  <c r="H98" i="8"/>
  <c r="H99" i="8"/>
  <c r="H69" i="8"/>
  <c r="H70" i="8"/>
  <c r="H71" i="8"/>
  <c r="H72" i="8"/>
  <c r="H74" i="8"/>
  <c r="H75" i="8"/>
  <c r="H76" i="8"/>
  <c r="H77" i="8"/>
  <c r="H79" i="8"/>
  <c r="H80" i="8"/>
  <c r="H81" i="8"/>
  <c r="H82" i="8"/>
  <c r="H84" i="8"/>
  <c r="H53" i="8"/>
  <c r="H54" i="8"/>
  <c r="H55" i="8"/>
  <c r="H56" i="8"/>
  <c r="H59" i="8"/>
  <c r="H60" i="8"/>
  <c r="H38" i="8"/>
  <c r="H39" i="8"/>
  <c r="H40" i="8"/>
  <c r="H41" i="8"/>
  <c r="H44" i="8"/>
  <c r="H24" i="8"/>
  <c r="H27" i="8"/>
  <c r="H29" i="8"/>
  <c r="H31" i="8"/>
  <c r="H34" i="8"/>
  <c r="H17" i="8"/>
  <c r="H20" i="8"/>
  <c r="H9" i="8"/>
  <c r="H10" i="8"/>
  <c r="H11" i="8"/>
  <c r="M173" i="8"/>
  <c r="M142" i="8"/>
  <c r="M143" i="8"/>
  <c r="M144" i="8"/>
  <c r="M145" i="8"/>
  <c r="M146" i="8"/>
  <c r="M147" i="8"/>
  <c r="M149" i="8"/>
  <c r="M150" i="8"/>
  <c r="M151" i="8"/>
  <c r="M152" i="8"/>
  <c r="M153" i="8"/>
  <c r="L154" i="8"/>
  <c r="M154" i="8"/>
  <c r="M155" i="8"/>
  <c r="L156" i="8"/>
  <c r="M156" i="8"/>
  <c r="L157" i="8"/>
  <c r="M157" i="8"/>
  <c r="L158" i="8"/>
  <c r="M158" i="8"/>
  <c r="M159" i="8"/>
  <c r="L130" i="8"/>
  <c r="M130" i="8"/>
  <c r="L105" i="8"/>
  <c r="M105" i="8"/>
  <c r="L106" i="8"/>
  <c r="M106" i="8"/>
  <c r="L107" i="8"/>
  <c r="M107" i="8"/>
  <c r="L108" i="8"/>
  <c r="M108" i="8"/>
  <c r="L109" i="8"/>
  <c r="M109" i="8"/>
  <c r="L110" i="8"/>
  <c r="M110" i="8"/>
  <c r="L111" i="8"/>
  <c r="M111" i="8"/>
  <c r="L112" i="8"/>
  <c r="M112" i="8"/>
  <c r="L113" i="8"/>
  <c r="M113" i="8"/>
  <c r="L94" i="8"/>
  <c r="M94" i="8"/>
  <c r="L95" i="8"/>
  <c r="M95" i="8"/>
  <c r="M96" i="8"/>
  <c r="K96" i="8" s="1"/>
  <c r="M98" i="8"/>
  <c r="M99" i="8"/>
  <c r="L101" i="8"/>
  <c r="M101" i="8"/>
  <c r="L69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K82" i="8" s="1"/>
  <c r="M83" i="8"/>
  <c r="M84" i="8"/>
  <c r="M53" i="8"/>
  <c r="M54" i="8"/>
  <c r="K54" i="8" s="1"/>
  <c r="M55" i="8"/>
  <c r="M56" i="8"/>
  <c r="M58" i="8"/>
  <c r="M59" i="8"/>
  <c r="L60" i="8"/>
  <c r="M60" i="8"/>
  <c r="M38" i="8"/>
  <c r="M39" i="8"/>
  <c r="L40" i="8"/>
  <c r="M40" i="8"/>
  <c r="L41" i="8"/>
  <c r="M41" i="8"/>
  <c r="M44" i="8"/>
  <c r="M24" i="8"/>
  <c r="M25" i="8"/>
  <c r="M26" i="8"/>
  <c r="K26" i="8" s="1"/>
  <c r="M27" i="8"/>
  <c r="K27" i="8" s="1"/>
  <c r="M29" i="8"/>
  <c r="K29" i="8" s="1"/>
  <c r="L30" i="8"/>
  <c r="M30" i="8"/>
  <c r="L31" i="8"/>
  <c r="M31" i="8"/>
  <c r="L34" i="8"/>
  <c r="M34" i="8"/>
  <c r="M17" i="8"/>
  <c r="M18" i="8"/>
  <c r="M20" i="8"/>
  <c r="L8" i="8"/>
  <c r="M8" i="8"/>
  <c r="M9" i="8"/>
  <c r="M10" i="8"/>
  <c r="M11" i="8"/>
  <c r="A155" i="8"/>
  <c r="B155" i="8"/>
  <c r="B142" i="8"/>
  <c r="A142" i="8"/>
  <c r="I63" i="6"/>
  <c r="J63" i="6"/>
  <c r="H22" i="4" s="1"/>
  <c r="G27" i="5"/>
  <c r="G12" i="5"/>
  <c r="F59" i="1"/>
  <c r="G11" i="5"/>
  <c r="G22" i="4" l="1"/>
  <c r="K58" i="8"/>
  <c r="K25" i="8"/>
  <c r="K10" i="8"/>
  <c r="K95" i="8"/>
  <c r="K146" i="8"/>
  <c r="K107" i="8"/>
  <c r="K105" i="8"/>
  <c r="K142" i="8"/>
  <c r="K18" i="8"/>
  <c r="K55" i="8"/>
  <c r="K76" i="8"/>
  <c r="K74" i="8"/>
  <c r="K113" i="8"/>
  <c r="K130" i="8"/>
  <c r="K173" i="8"/>
  <c r="K8" i="8"/>
  <c r="K44" i="8"/>
  <c r="K40" i="8"/>
  <c r="K72" i="8"/>
  <c r="K70" i="8"/>
  <c r="K101" i="8"/>
  <c r="K156" i="8"/>
  <c r="K154" i="8"/>
  <c r="K151" i="8"/>
  <c r="K144" i="8"/>
  <c r="K31" i="8"/>
  <c r="K53" i="8"/>
  <c r="K83" i="8"/>
  <c r="K81" i="8"/>
  <c r="K79" i="8"/>
  <c r="K111" i="8"/>
  <c r="K106" i="8"/>
  <c r="K11" i="8"/>
  <c r="K30" i="8"/>
  <c r="K39" i="8"/>
  <c r="K60" i="8"/>
  <c r="K78" i="8"/>
  <c r="K69" i="8"/>
  <c r="K99" i="8"/>
  <c r="K112" i="8"/>
  <c r="K159" i="8"/>
  <c r="K153" i="8"/>
  <c r="K152" i="8"/>
  <c r="K150" i="8"/>
  <c r="K147" i="8"/>
  <c r="K143" i="8"/>
  <c r="K17" i="8"/>
  <c r="K34" i="8"/>
  <c r="K24" i="8"/>
  <c r="K41" i="8"/>
  <c r="K56" i="8"/>
  <c r="K80" i="8"/>
  <c r="K73" i="8"/>
  <c r="K71" i="8"/>
  <c r="K98" i="8"/>
  <c r="K110" i="8"/>
  <c r="K109" i="8"/>
  <c r="K157" i="8"/>
  <c r="K155" i="8"/>
  <c r="K149" i="8"/>
  <c r="K9" i="8"/>
  <c r="K20" i="8"/>
  <c r="K38" i="8"/>
  <c r="K59" i="8"/>
  <c r="K84" i="8"/>
  <c r="K77" i="8"/>
  <c r="K75" i="8"/>
  <c r="K94" i="8"/>
  <c r="K108" i="8"/>
  <c r="K158" i="8"/>
  <c r="K145" i="8"/>
  <c r="B31" i="8"/>
  <c r="A31" i="8"/>
  <c r="B30" i="8"/>
  <c r="A30" i="8"/>
  <c r="B17" i="8"/>
  <c r="A17" i="8"/>
  <c r="F12" i="5" l="1"/>
  <c r="F32" i="5"/>
  <c r="F15" i="5"/>
  <c r="F8" i="5"/>
  <c r="F9" i="5"/>
  <c r="F10" i="5"/>
  <c r="F7" i="5"/>
  <c r="AQ18" i="10" l="1"/>
  <c r="AR18" i="10"/>
  <c r="AQ20" i="10"/>
  <c r="AR20" i="10"/>
  <c r="AQ19" i="10"/>
  <c r="AR19" i="10"/>
  <c r="AQ21" i="10"/>
  <c r="AR21" i="10"/>
  <c r="AQ24" i="10"/>
  <c r="AR24" i="10"/>
  <c r="AQ26" i="10"/>
  <c r="AR26" i="10"/>
  <c r="AQ25" i="10"/>
  <c r="AR25" i="10"/>
  <c r="AQ22" i="10"/>
  <c r="AR22" i="10"/>
  <c r="AQ23" i="10"/>
  <c r="AR23" i="10"/>
  <c r="AQ27" i="10"/>
  <c r="AR27" i="10"/>
  <c r="AQ28" i="10"/>
  <c r="AR28" i="10"/>
  <c r="AQ30" i="10"/>
  <c r="AR30" i="10"/>
  <c r="AQ29" i="10"/>
  <c r="AR29" i="10"/>
  <c r="AQ31" i="10"/>
  <c r="AR31" i="10"/>
  <c r="AQ34" i="10"/>
  <c r="AR34" i="10"/>
  <c r="AQ32" i="10"/>
  <c r="AR32" i="10"/>
  <c r="AQ33" i="10"/>
  <c r="AR33" i="10"/>
  <c r="AQ35" i="10"/>
  <c r="AR35" i="10"/>
  <c r="AQ36" i="10"/>
  <c r="AR36" i="10"/>
  <c r="AQ37" i="10"/>
  <c r="AR37" i="10"/>
  <c r="AQ38" i="10"/>
  <c r="AR38" i="10"/>
  <c r="AP20" i="10"/>
  <c r="AP19" i="10"/>
  <c r="AP21" i="10"/>
  <c r="AP24" i="10"/>
  <c r="AP26" i="10"/>
  <c r="AP25" i="10"/>
  <c r="AP22" i="10"/>
  <c r="AP23" i="10"/>
  <c r="AP27" i="10"/>
  <c r="AP28" i="10"/>
  <c r="AP30" i="10"/>
  <c r="AP29" i="10"/>
  <c r="AP31" i="10"/>
  <c r="AP34" i="10"/>
  <c r="AP32" i="10"/>
  <c r="AP33" i="10"/>
  <c r="AP35" i="10"/>
  <c r="AP36" i="10"/>
  <c r="AP37" i="10"/>
  <c r="AP38" i="10"/>
  <c r="AP18" i="10"/>
  <c r="AN39" i="10"/>
  <c r="AO39" i="10"/>
  <c r="M116" i="8" l="1"/>
  <c r="L116" i="8"/>
  <c r="M104" i="8"/>
  <c r="L104" i="8"/>
  <c r="M93" i="8"/>
  <c r="L93" i="8"/>
  <c r="M90" i="8"/>
  <c r="L90" i="8"/>
  <c r="M89" i="8"/>
  <c r="L89" i="8"/>
  <c r="M88" i="8"/>
  <c r="L88" i="8"/>
  <c r="M87" i="8"/>
  <c r="L87" i="8"/>
  <c r="M68" i="8"/>
  <c r="L68" i="8"/>
  <c r="M65" i="8"/>
  <c r="L65" i="8"/>
  <c r="M64" i="8"/>
  <c r="M63" i="8"/>
  <c r="L63" i="8"/>
  <c r="M52" i="8"/>
  <c r="L52" i="8"/>
  <c r="M37" i="8"/>
  <c r="L37" i="8"/>
  <c r="M23" i="8"/>
  <c r="L23" i="8"/>
  <c r="M16" i="8"/>
  <c r="E119" i="8"/>
  <c r="E47" i="8"/>
  <c r="E48" i="8" s="1"/>
  <c r="C13" i="7" s="1"/>
  <c r="H52" i="8"/>
  <c r="H65" i="8"/>
  <c r="H64" i="8"/>
  <c r="H63" i="8"/>
  <c r="H68" i="8"/>
  <c r="H93" i="8"/>
  <c r="F48" i="8"/>
  <c r="D13" i="7" s="1"/>
  <c r="G48" i="8"/>
  <c r="E13" i="7" s="1"/>
  <c r="I48" i="8"/>
  <c r="J48" i="8"/>
  <c r="B47" i="8"/>
  <c r="B44" i="8"/>
  <c r="B41" i="8"/>
  <c r="B40" i="8"/>
  <c r="B39" i="8"/>
  <c r="B38" i="8"/>
  <c r="M47" i="8"/>
  <c r="M48" i="8" s="1"/>
  <c r="K13" i="7" s="1"/>
  <c r="L48" i="8"/>
  <c r="J13" i="7" s="1"/>
  <c r="H47" i="8"/>
  <c r="H48" i="8" s="1"/>
  <c r="E8" i="8"/>
  <c r="E9" i="8"/>
  <c r="B119" i="8"/>
  <c r="A119" i="8"/>
  <c r="M91" i="6"/>
  <c r="L91" i="6"/>
  <c r="E91" i="6"/>
  <c r="K88" i="8" l="1"/>
  <c r="K63" i="8"/>
  <c r="K90" i="8"/>
  <c r="K93" i="8"/>
  <c r="K89" i="8"/>
  <c r="K52" i="8"/>
  <c r="K91" i="6"/>
  <c r="K116" i="8"/>
  <c r="K37" i="8"/>
  <c r="K64" i="8"/>
  <c r="K68" i="8"/>
  <c r="K16" i="8"/>
  <c r="K87" i="8"/>
  <c r="K23" i="8"/>
  <c r="K65" i="8"/>
  <c r="K104" i="8"/>
  <c r="K47" i="8"/>
  <c r="K48" i="8" s="1"/>
  <c r="I13" i="7" s="1"/>
  <c r="H117" i="8"/>
  <c r="E117" i="8"/>
  <c r="B117" i="8"/>
  <c r="A117" i="8"/>
  <c r="I66" i="8"/>
  <c r="J66" i="8"/>
  <c r="H66" i="8"/>
  <c r="M27" i="6" l="1"/>
  <c r="L27" i="6"/>
  <c r="E27" i="6"/>
  <c r="D51" i="2"/>
  <c r="D19" i="2" s="1"/>
  <c r="C52" i="2"/>
  <c r="D47" i="2"/>
  <c r="K27" i="6" l="1"/>
  <c r="D18" i="1"/>
  <c r="G47" i="5"/>
  <c r="G48" i="5"/>
  <c r="G49" i="5"/>
  <c r="G50" i="5"/>
  <c r="G46" i="5"/>
  <c r="G45" i="5"/>
  <c r="F48" i="5"/>
  <c r="F47" i="5"/>
  <c r="G30" i="5"/>
  <c r="F30" i="5"/>
  <c r="E29" i="5"/>
  <c r="AD12" i="10" l="1"/>
  <c r="AD11" i="10"/>
  <c r="AD9" i="10"/>
  <c r="AD8" i="10"/>
  <c r="AD3" i="10"/>
  <c r="AD2" i="10"/>
  <c r="AD6" i="10"/>
  <c r="J199" i="8" l="1"/>
  <c r="H29" i="7" s="1"/>
  <c r="I199" i="8"/>
  <c r="G29" i="7" s="1"/>
  <c r="G199" i="8"/>
  <c r="E29" i="7" s="1"/>
  <c r="F199" i="8"/>
  <c r="D29" i="7" s="1"/>
  <c r="M198" i="8"/>
  <c r="M199" i="8" s="1"/>
  <c r="K29" i="7" s="1"/>
  <c r="L198" i="8"/>
  <c r="L199" i="8" s="1"/>
  <c r="J29" i="7" s="1"/>
  <c r="H199" i="8"/>
  <c r="F29" i="7" s="1"/>
  <c r="E198" i="8"/>
  <c r="E199" i="8" s="1"/>
  <c r="C29" i="7" s="1"/>
  <c r="B198" i="8"/>
  <c r="A198" i="8"/>
  <c r="J196" i="8"/>
  <c r="H28" i="7" s="1"/>
  <c r="I196" i="8"/>
  <c r="G28" i="7" s="1"/>
  <c r="G196" i="8"/>
  <c r="E28" i="7" s="1"/>
  <c r="F196" i="8"/>
  <c r="D28" i="7" s="1"/>
  <c r="M195" i="8"/>
  <c r="L195" i="8"/>
  <c r="E195" i="8"/>
  <c r="B195" i="8"/>
  <c r="A195" i="8"/>
  <c r="M194" i="8"/>
  <c r="L194" i="8"/>
  <c r="B194" i="8"/>
  <c r="A194" i="8"/>
  <c r="M193" i="8"/>
  <c r="B193" i="8"/>
  <c r="A193" i="8"/>
  <c r="M192" i="8"/>
  <c r="L192" i="8"/>
  <c r="H192" i="8"/>
  <c r="H196" i="8" s="1"/>
  <c r="F28" i="7" s="1"/>
  <c r="E192" i="8"/>
  <c r="B192" i="8"/>
  <c r="A192" i="8"/>
  <c r="J190" i="8"/>
  <c r="H27" i="7" s="1"/>
  <c r="I190" i="8"/>
  <c r="G27" i="7" s="1"/>
  <c r="G190" i="8"/>
  <c r="E27" i="7" s="1"/>
  <c r="F190" i="8"/>
  <c r="D27" i="7" s="1"/>
  <c r="M189" i="8"/>
  <c r="L189" i="8"/>
  <c r="H189" i="8"/>
  <c r="E189" i="8"/>
  <c r="B189" i="8"/>
  <c r="A189" i="8"/>
  <c r="M188" i="8"/>
  <c r="L188" i="8"/>
  <c r="H188" i="8"/>
  <c r="E188" i="8"/>
  <c r="B188" i="8"/>
  <c r="A188" i="8"/>
  <c r="J186" i="8"/>
  <c r="H26" i="7" s="1"/>
  <c r="I186" i="8"/>
  <c r="G26" i="7" s="1"/>
  <c r="G186" i="8"/>
  <c r="E26" i="7" s="1"/>
  <c r="F186" i="8"/>
  <c r="M185" i="8"/>
  <c r="L185" i="8"/>
  <c r="H185" i="8"/>
  <c r="H186" i="8" s="1"/>
  <c r="F26" i="7" s="1"/>
  <c r="E185" i="8"/>
  <c r="B185" i="8"/>
  <c r="A185" i="8"/>
  <c r="M183" i="8"/>
  <c r="L183" i="8"/>
  <c r="E183" i="8"/>
  <c r="B183" i="8"/>
  <c r="A183" i="8"/>
  <c r="J179" i="8"/>
  <c r="H25" i="7" s="1"/>
  <c r="I179" i="8"/>
  <c r="G25" i="7" s="1"/>
  <c r="G179" i="8"/>
  <c r="E25" i="7" s="1"/>
  <c r="F179" i="8"/>
  <c r="D25" i="7" s="1"/>
  <c r="M178" i="8"/>
  <c r="H178" i="8"/>
  <c r="E178" i="8"/>
  <c r="B178" i="8"/>
  <c r="A178" i="8"/>
  <c r="M177" i="8"/>
  <c r="H177" i="8"/>
  <c r="E177" i="8"/>
  <c r="B177" i="8"/>
  <c r="A177" i="8"/>
  <c r="M176" i="8"/>
  <c r="L176" i="8"/>
  <c r="H176" i="8"/>
  <c r="E176" i="8"/>
  <c r="B176" i="8"/>
  <c r="A176" i="8"/>
  <c r="J174" i="8"/>
  <c r="I174" i="8"/>
  <c r="G24" i="7" s="1"/>
  <c r="G174" i="8"/>
  <c r="F174" i="8"/>
  <c r="D24" i="7" s="1"/>
  <c r="H173" i="8"/>
  <c r="E173" i="8"/>
  <c r="B173" i="8"/>
  <c r="A173" i="8"/>
  <c r="M171" i="8"/>
  <c r="L171" i="8"/>
  <c r="H171" i="8"/>
  <c r="E171" i="8"/>
  <c r="B171" i="8"/>
  <c r="A171" i="8"/>
  <c r="J169" i="8"/>
  <c r="H23" i="7" s="1"/>
  <c r="I169" i="8"/>
  <c r="G23" i="7" s="1"/>
  <c r="G169" i="8"/>
  <c r="E23" i="7" s="1"/>
  <c r="F169" i="8"/>
  <c r="M168" i="8"/>
  <c r="H168" i="8"/>
  <c r="E168" i="8"/>
  <c r="B168" i="8"/>
  <c r="A168" i="8"/>
  <c r="M167" i="8"/>
  <c r="H167" i="8"/>
  <c r="E167" i="8"/>
  <c r="B167" i="8"/>
  <c r="A167" i="8"/>
  <c r="K166" i="8"/>
  <c r="H166" i="8"/>
  <c r="E166" i="8"/>
  <c r="B166" i="8"/>
  <c r="A166" i="8"/>
  <c r="H164" i="8"/>
  <c r="E164" i="8"/>
  <c r="B164" i="8"/>
  <c r="A164" i="8"/>
  <c r="J160" i="8"/>
  <c r="J162" i="8" s="1"/>
  <c r="I160" i="8"/>
  <c r="G160" i="8"/>
  <c r="F160" i="8"/>
  <c r="E159" i="8"/>
  <c r="B159" i="8"/>
  <c r="A159" i="8"/>
  <c r="B158" i="8"/>
  <c r="A158" i="8"/>
  <c r="B157" i="8"/>
  <c r="A157" i="8"/>
  <c r="B156" i="8"/>
  <c r="A156" i="8"/>
  <c r="B154" i="8"/>
  <c r="A154" i="8"/>
  <c r="B153" i="8"/>
  <c r="A153" i="8"/>
  <c r="B152" i="8"/>
  <c r="A152" i="8"/>
  <c r="B151" i="8"/>
  <c r="A151" i="8"/>
  <c r="B150" i="8"/>
  <c r="A150" i="8"/>
  <c r="B149" i="8"/>
  <c r="A149" i="8"/>
  <c r="B147" i="8"/>
  <c r="A147" i="8"/>
  <c r="H146" i="8"/>
  <c r="B146" i="8"/>
  <c r="A146" i="8"/>
  <c r="B145" i="8"/>
  <c r="A145" i="8"/>
  <c r="H144" i="8"/>
  <c r="B144" i="8"/>
  <c r="A144" i="8"/>
  <c r="B143" i="8"/>
  <c r="A143" i="8"/>
  <c r="M141" i="8"/>
  <c r="E141" i="8"/>
  <c r="B141" i="8"/>
  <c r="A141" i="8"/>
  <c r="J137" i="8"/>
  <c r="H21" i="7" s="1"/>
  <c r="I137" i="8"/>
  <c r="G21" i="7" s="1"/>
  <c r="G137" i="8"/>
  <c r="E21" i="7" s="1"/>
  <c r="F137" i="8"/>
  <c r="D21" i="7" s="1"/>
  <c r="M137" i="8"/>
  <c r="K21" i="7" s="1"/>
  <c r="L137" i="8"/>
  <c r="J21" i="7" s="1"/>
  <c r="H136" i="8"/>
  <c r="H137" i="8" s="1"/>
  <c r="F21" i="7" s="1"/>
  <c r="E136" i="8"/>
  <c r="E137" i="8" s="1"/>
  <c r="C21" i="7" s="1"/>
  <c r="B136" i="8"/>
  <c r="A136" i="8"/>
  <c r="J134" i="8"/>
  <c r="I134" i="8"/>
  <c r="G134" i="8"/>
  <c r="F134" i="8"/>
  <c r="L134" i="8"/>
  <c r="H133" i="8"/>
  <c r="H134" i="8" s="1"/>
  <c r="E133" i="8"/>
  <c r="E134" i="8" s="1"/>
  <c r="B133" i="8"/>
  <c r="A133" i="8"/>
  <c r="I131" i="8"/>
  <c r="G131" i="8"/>
  <c r="F131" i="8"/>
  <c r="D19" i="7" s="1"/>
  <c r="E130" i="8"/>
  <c r="B130" i="8"/>
  <c r="A130" i="8"/>
  <c r="E128" i="8"/>
  <c r="B128" i="8"/>
  <c r="A128" i="8"/>
  <c r="E127" i="8"/>
  <c r="B127" i="8"/>
  <c r="A127" i="8"/>
  <c r="E126" i="8"/>
  <c r="B126" i="8"/>
  <c r="A126" i="8"/>
  <c r="E125" i="8"/>
  <c r="B125" i="8"/>
  <c r="A125" i="8"/>
  <c r="E124" i="8"/>
  <c r="B124" i="8"/>
  <c r="A124" i="8"/>
  <c r="E123" i="8"/>
  <c r="B123" i="8"/>
  <c r="A123" i="8"/>
  <c r="E122" i="8"/>
  <c r="B122" i="8"/>
  <c r="A122" i="8"/>
  <c r="E121" i="8"/>
  <c r="B121" i="8"/>
  <c r="A121" i="8"/>
  <c r="E120" i="8"/>
  <c r="B120" i="8"/>
  <c r="A120" i="8"/>
  <c r="H118" i="8"/>
  <c r="E118" i="8"/>
  <c r="B118" i="8"/>
  <c r="A118" i="8"/>
  <c r="H116" i="8"/>
  <c r="E116" i="8"/>
  <c r="B116" i="8"/>
  <c r="A116" i="8"/>
  <c r="J114" i="8"/>
  <c r="H18" i="7" s="1"/>
  <c r="I114" i="8"/>
  <c r="G18" i="7" s="1"/>
  <c r="G114" i="8"/>
  <c r="E18" i="7" s="1"/>
  <c r="F114" i="8"/>
  <c r="D18" i="7" s="1"/>
  <c r="E113" i="8"/>
  <c r="B113" i="8"/>
  <c r="A113" i="8"/>
  <c r="E112" i="8"/>
  <c r="B112" i="8"/>
  <c r="A112" i="8"/>
  <c r="B111" i="8"/>
  <c r="A111" i="8"/>
  <c r="B110" i="8"/>
  <c r="A110" i="8"/>
  <c r="B109" i="8"/>
  <c r="A109" i="8"/>
  <c r="E108" i="8"/>
  <c r="B108" i="8"/>
  <c r="A108" i="8"/>
  <c r="E107" i="8"/>
  <c r="B107" i="8"/>
  <c r="A107" i="8"/>
  <c r="E106" i="8"/>
  <c r="B106" i="8"/>
  <c r="A106" i="8"/>
  <c r="E105" i="8"/>
  <c r="B105" i="8"/>
  <c r="A105" i="8"/>
  <c r="H104" i="8"/>
  <c r="E104" i="8"/>
  <c r="B104" i="8"/>
  <c r="A104" i="8"/>
  <c r="J102" i="8"/>
  <c r="H17" i="7" s="1"/>
  <c r="I102" i="8"/>
  <c r="G102" i="8"/>
  <c r="E17" i="7" s="1"/>
  <c r="F102" i="8"/>
  <c r="D17" i="7" s="1"/>
  <c r="H101" i="8"/>
  <c r="E101" i="8"/>
  <c r="B101" i="8"/>
  <c r="A101" i="8"/>
  <c r="E99" i="8"/>
  <c r="B99" i="8"/>
  <c r="A99" i="8"/>
  <c r="E98" i="8"/>
  <c r="B98" i="8"/>
  <c r="A98" i="8"/>
  <c r="B96" i="8"/>
  <c r="A96" i="8"/>
  <c r="E95" i="8"/>
  <c r="B95" i="8"/>
  <c r="A95" i="8"/>
  <c r="E94" i="8"/>
  <c r="B94" i="8"/>
  <c r="A94" i="8"/>
  <c r="E93" i="8"/>
  <c r="B93" i="8"/>
  <c r="A93" i="8"/>
  <c r="H16" i="7"/>
  <c r="I91" i="8"/>
  <c r="G16" i="7" s="1"/>
  <c r="G91" i="8"/>
  <c r="E16" i="7" s="1"/>
  <c r="F91" i="8"/>
  <c r="D16" i="7" s="1"/>
  <c r="H90" i="8"/>
  <c r="E90" i="8"/>
  <c r="B90" i="8"/>
  <c r="A90" i="8"/>
  <c r="H89" i="8"/>
  <c r="E89" i="8"/>
  <c r="B89" i="8"/>
  <c r="A89" i="8"/>
  <c r="H88" i="8"/>
  <c r="E88" i="8"/>
  <c r="B88" i="8"/>
  <c r="A88" i="8"/>
  <c r="H87" i="8"/>
  <c r="E87" i="8"/>
  <c r="H15" i="7"/>
  <c r="I85" i="8"/>
  <c r="G15" i="7" s="1"/>
  <c r="G85" i="8"/>
  <c r="E15" i="7" s="1"/>
  <c r="D15" i="7"/>
  <c r="E84" i="8"/>
  <c r="B84" i="8"/>
  <c r="A84" i="8"/>
  <c r="E83" i="8"/>
  <c r="B83" i="8"/>
  <c r="A83" i="8"/>
  <c r="E82" i="8"/>
  <c r="B82" i="8"/>
  <c r="A82" i="8"/>
  <c r="E81" i="8"/>
  <c r="B81" i="8"/>
  <c r="A81" i="8"/>
  <c r="E80" i="8"/>
  <c r="B80" i="8"/>
  <c r="A80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E68" i="8"/>
  <c r="B68" i="8"/>
  <c r="A68" i="8"/>
  <c r="G66" i="8"/>
  <c r="F66" i="8"/>
  <c r="E65" i="8"/>
  <c r="A65" i="8"/>
  <c r="E64" i="8"/>
  <c r="A64" i="8"/>
  <c r="E63" i="8"/>
  <c r="A63" i="8"/>
  <c r="J61" i="8"/>
  <c r="I61" i="8"/>
  <c r="G14" i="7" s="1"/>
  <c r="G61" i="8"/>
  <c r="F61" i="8"/>
  <c r="E60" i="8"/>
  <c r="B60" i="8"/>
  <c r="A60" i="8"/>
  <c r="E59" i="8"/>
  <c r="B53" i="8"/>
  <c r="A53" i="8"/>
  <c r="E52" i="8"/>
  <c r="J45" i="8"/>
  <c r="H12" i="7" s="1"/>
  <c r="I45" i="8"/>
  <c r="G12" i="7" s="1"/>
  <c r="G45" i="8"/>
  <c r="F45" i="8"/>
  <c r="D12" i="7" s="1"/>
  <c r="A41" i="8"/>
  <c r="A38" i="8"/>
  <c r="H37" i="8"/>
  <c r="E37" i="8"/>
  <c r="B37" i="8"/>
  <c r="A37" i="8"/>
  <c r="J35" i="8"/>
  <c r="I35" i="8"/>
  <c r="G11" i="7" s="1"/>
  <c r="G35" i="8"/>
  <c r="E11" i="7" s="1"/>
  <c r="F35" i="8"/>
  <c r="D11" i="7" s="1"/>
  <c r="B29" i="8"/>
  <c r="A29" i="8"/>
  <c r="B27" i="8"/>
  <c r="A27" i="8"/>
  <c r="B26" i="8"/>
  <c r="A26" i="8"/>
  <c r="H23" i="8"/>
  <c r="E23" i="8"/>
  <c r="B23" i="8"/>
  <c r="A23" i="8"/>
  <c r="J21" i="8"/>
  <c r="I21" i="8"/>
  <c r="G21" i="8"/>
  <c r="F21" i="8"/>
  <c r="B20" i="8"/>
  <c r="A20" i="8"/>
  <c r="B18" i="8"/>
  <c r="A18" i="8"/>
  <c r="H16" i="8"/>
  <c r="E16" i="8"/>
  <c r="B16" i="8"/>
  <c r="A16" i="8"/>
  <c r="H9" i="7"/>
  <c r="I12" i="8"/>
  <c r="G12" i="8"/>
  <c r="F12" i="8"/>
  <c r="F14" i="8" s="1"/>
  <c r="E11" i="8"/>
  <c r="B11" i="8"/>
  <c r="A11" i="8"/>
  <c r="E10" i="8"/>
  <c r="B10" i="8"/>
  <c r="A10" i="8"/>
  <c r="B9" i="8"/>
  <c r="A9" i="8"/>
  <c r="H8" i="8"/>
  <c r="B8" i="8"/>
  <c r="A8" i="8"/>
  <c r="M7" i="8"/>
  <c r="L7" i="8"/>
  <c r="H7" i="8"/>
  <c r="E7" i="8"/>
  <c r="B7" i="8"/>
  <c r="A7" i="8"/>
  <c r="M30" i="7"/>
  <c r="H20" i="7"/>
  <c r="G20" i="7"/>
  <c r="E20" i="7"/>
  <c r="D20" i="7"/>
  <c r="G117" i="6"/>
  <c r="E32" i="4" s="1"/>
  <c r="F117" i="6"/>
  <c r="D32" i="4" s="1"/>
  <c r="M116" i="6"/>
  <c r="M117" i="6" s="1"/>
  <c r="L116" i="6"/>
  <c r="L117" i="6" s="1"/>
  <c r="E117" i="6"/>
  <c r="C32" i="4" s="1"/>
  <c r="F114" i="6"/>
  <c r="D31" i="4" s="1"/>
  <c r="M113" i="6"/>
  <c r="L113" i="6"/>
  <c r="E113" i="6"/>
  <c r="E114" i="6" s="1"/>
  <c r="C31" i="4" s="1"/>
  <c r="J111" i="6"/>
  <c r="I111" i="6"/>
  <c r="G111" i="6"/>
  <c r="E30" i="4" s="1"/>
  <c r="F111" i="6"/>
  <c r="D30" i="4" s="1"/>
  <c r="M110" i="6"/>
  <c r="M111" i="6" s="1"/>
  <c r="L110" i="6"/>
  <c r="L111" i="6" s="1"/>
  <c r="H110" i="6"/>
  <c r="E110" i="6"/>
  <c r="E111" i="6" s="1"/>
  <c r="J108" i="6"/>
  <c r="G106" i="6"/>
  <c r="E29" i="4" s="1"/>
  <c r="F106" i="6"/>
  <c r="D29" i="4" s="1"/>
  <c r="M105" i="6"/>
  <c r="M106" i="6" s="1"/>
  <c r="L105" i="6"/>
  <c r="L106" i="6" s="1"/>
  <c r="E105" i="6"/>
  <c r="E106" i="6" s="1"/>
  <c r="C29" i="4" s="1"/>
  <c r="I103" i="6"/>
  <c r="G103" i="6"/>
  <c r="E28" i="4" s="1"/>
  <c r="F103" i="6"/>
  <c r="D28" i="4" s="1"/>
  <c r="M102" i="6"/>
  <c r="M103" i="6" s="1"/>
  <c r="L102" i="6"/>
  <c r="L103" i="6" s="1"/>
  <c r="H102" i="6"/>
  <c r="E102" i="6"/>
  <c r="E103" i="6" s="1"/>
  <c r="J98" i="6"/>
  <c r="H27" i="4" s="1"/>
  <c r="I98" i="6"/>
  <c r="G27" i="4" s="1"/>
  <c r="G98" i="6"/>
  <c r="F98" i="6"/>
  <c r="D27" i="4" s="1"/>
  <c r="M97" i="6"/>
  <c r="L97" i="6"/>
  <c r="E97" i="6"/>
  <c r="M95" i="6"/>
  <c r="L95" i="6"/>
  <c r="E95" i="6"/>
  <c r="M94" i="6"/>
  <c r="L94" i="6"/>
  <c r="E94" i="6"/>
  <c r="H98" i="6"/>
  <c r="F27" i="4" s="1"/>
  <c r="M93" i="6"/>
  <c r="L93" i="6"/>
  <c r="E93" i="6"/>
  <c r="G84" i="6"/>
  <c r="E25" i="4" s="1"/>
  <c r="F84" i="6"/>
  <c r="D25" i="4" s="1"/>
  <c r="M83" i="6"/>
  <c r="L83" i="6"/>
  <c r="E83" i="6"/>
  <c r="M82" i="6"/>
  <c r="L82" i="6"/>
  <c r="E82" i="6"/>
  <c r="M81" i="6"/>
  <c r="L81" i="6"/>
  <c r="E81" i="6"/>
  <c r="M79" i="6"/>
  <c r="L79" i="6"/>
  <c r="E79" i="6"/>
  <c r="J77" i="6"/>
  <c r="H24" i="4" s="1"/>
  <c r="I77" i="6"/>
  <c r="G24" i="4" s="1"/>
  <c r="G77" i="6"/>
  <c r="E24" i="4" s="1"/>
  <c r="F77" i="6"/>
  <c r="D24" i="4" s="1"/>
  <c r="M76" i="6"/>
  <c r="L76" i="6"/>
  <c r="E76" i="6"/>
  <c r="M75" i="6"/>
  <c r="L75" i="6"/>
  <c r="H75" i="6"/>
  <c r="E75" i="6"/>
  <c r="M73" i="6"/>
  <c r="L73" i="6"/>
  <c r="E73" i="6"/>
  <c r="M72" i="6"/>
  <c r="L72" i="6"/>
  <c r="E72" i="6"/>
  <c r="M71" i="6"/>
  <c r="L71" i="6"/>
  <c r="E71" i="6"/>
  <c r="M70" i="6"/>
  <c r="L70" i="6"/>
  <c r="H70" i="6"/>
  <c r="E70" i="6"/>
  <c r="M69" i="6"/>
  <c r="L69" i="6"/>
  <c r="H69" i="6"/>
  <c r="E69" i="6"/>
  <c r="J67" i="6"/>
  <c r="H23" i="4" s="1"/>
  <c r="I67" i="6"/>
  <c r="H67" i="6"/>
  <c r="F23" i="4" s="1"/>
  <c r="G67" i="6"/>
  <c r="E23" i="4" s="1"/>
  <c r="F67" i="6"/>
  <c r="D23" i="4" s="1"/>
  <c r="M66" i="6"/>
  <c r="L66" i="6"/>
  <c r="E66" i="6"/>
  <c r="M65" i="6"/>
  <c r="L65" i="6"/>
  <c r="E65" i="6"/>
  <c r="G63" i="6"/>
  <c r="E22" i="4" s="1"/>
  <c r="F63" i="6"/>
  <c r="D22" i="4" s="1"/>
  <c r="M62" i="6"/>
  <c r="L62" i="6"/>
  <c r="E62" i="6"/>
  <c r="M61" i="6"/>
  <c r="L61" i="6"/>
  <c r="E61" i="6"/>
  <c r="J59" i="6"/>
  <c r="G59" i="6"/>
  <c r="E21" i="4" s="1"/>
  <c r="F59" i="6"/>
  <c r="D21" i="4" s="1"/>
  <c r="M58" i="6"/>
  <c r="L58" i="6"/>
  <c r="E58" i="6"/>
  <c r="M57" i="6"/>
  <c r="L57" i="6"/>
  <c r="E57" i="6"/>
  <c r="M56" i="6"/>
  <c r="L56" i="6"/>
  <c r="E56" i="6"/>
  <c r="M55" i="6"/>
  <c r="L55" i="6"/>
  <c r="E55" i="6"/>
  <c r="M54" i="6"/>
  <c r="L54" i="6"/>
  <c r="H54" i="6"/>
  <c r="E54" i="6"/>
  <c r="M53" i="6"/>
  <c r="L53" i="6"/>
  <c r="E53" i="6"/>
  <c r="M52" i="6"/>
  <c r="L52" i="6"/>
  <c r="E52" i="6"/>
  <c r="M51" i="6"/>
  <c r="L51" i="6"/>
  <c r="E51" i="6"/>
  <c r="M50" i="6"/>
  <c r="L50" i="6"/>
  <c r="E50" i="6"/>
  <c r="M48" i="6"/>
  <c r="L48" i="6"/>
  <c r="E48" i="6"/>
  <c r="G46" i="6"/>
  <c r="F46" i="6"/>
  <c r="M45" i="6"/>
  <c r="L45" i="6"/>
  <c r="E45" i="6"/>
  <c r="M43" i="6"/>
  <c r="L43" i="6"/>
  <c r="E43" i="6"/>
  <c r="M42" i="6"/>
  <c r="L42" i="6"/>
  <c r="E42" i="6"/>
  <c r="M41" i="6"/>
  <c r="L41" i="6"/>
  <c r="E41" i="6"/>
  <c r="J34" i="6"/>
  <c r="I34" i="6"/>
  <c r="G34" i="6"/>
  <c r="E18" i="4" s="1"/>
  <c r="F34" i="6"/>
  <c r="D18" i="4" s="1"/>
  <c r="M33" i="6"/>
  <c r="M34" i="6" s="1"/>
  <c r="L33" i="6"/>
  <c r="H33" i="6"/>
  <c r="H34" i="6" s="1"/>
  <c r="F18" i="4" s="1"/>
  <c r="E33" i="6"/>
  <c r="E34" i="6" s="1"/>
  <c r="C18" i="4" s="1"/>
  <c r="M32" i="6"/>
  <c r="G31" i="6"/>
  <c r="E17" i="4" s="1"/>
  <c r="F31" i="6"/>
  <c r="D17" i="4" s="1"/>
  <c r="M30" i="6"/>
  <c r="L30" i="6"/>
  <c r="E30" i="6"/>
  <c r="M26" i="6"/>
  <c r="L26" i="6"/>
  <c r="E26" i="6"/>
  <c r="G24" i="6"/>
  <c r="E16" i="4" s="1"/>
  <c r="F24" i="6"/>
  <c r="D16" i="4" s="1"/>
  <c r="M23" i="6"/>
  <c r="L23" i="6"/>
  <c r="E23" i="6"/>
  <c r="M22" i="6"/>
  <c r="L22" i="6"/>
  <c r="E22" i="6"/>
  <c r="M21" i="6"/>
  <c r="L21" i="6"/>
  <c r="E21" i="6"/>
  <c r="M20" i="6"/>
  <c r="L20" i="6"/>
  <c r="E20" i="6"/>
  <c r="G16" i="6"/>
  <c r="E15" i="4" s="1"/>
  <c r="F16" i="6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G9" i="6"/>
  <c r="E14" i="4" s="1"/>
  <c r="F9" i="6"/>
  <c r="D14" i="4" s="1"/>
  <c r="M8" i="6"/>
  <c r="M9" i="6" s="1"/>
  <c r="L8" i="6"/>
  <c r="E8" i="6"/>
  <c r="E9" i="6" s="1"/>
  <c r="C14" i="4" s="1"/>
  <c r="E46" i="5"/>
  <c r="F33" i="5"/>
  <c r="E33" i="5" s="1"/>
  <c r="E32" i="5"/>
  <c r="E25" i="5"/>
  <c r="E24" i="5"/>
  <c r="E23" i="5"/>
  <c r="E22" i="5"/>
  <c r="E21" i="5"/>
  <c r="E20" i="5"/>
  <c r="E19" i="5"/>
  <c r="E18" i="5"/>
  <c r="E10" i="5"/>
  <c r="E9" i="5"/>
  <c r="E8" i="5"/>
  <c r="D78" i="1"/>
  <c r="D69" i="1"/>
  <c r="D45" i="1"/>
  <c r="C18" i="2"/>
  <c r="D53" i="2"/>
  <c r="D48" i="2"/>
  <c r="C48" i="2"/>
  <c r="C36" i="2"/>
  <c r="C31" i="2"/>
  <c r="D20" i="2"/>
  <c r="D14" i="2"/>
  <c r="D15" i="2" s="1"/>
  <c r="C14" i="2"/>
  <c r="F76" i="1"/>
  <c r="F84" i="1" s="1"/>
  <c r="E76" i="1"/>
  <c r="E84" i="1" s="1"/>
  <c r="D75" i="1"/>
  <c r="D74" i="1"/>
  <c r="D72" i="1"/>
  <c r="F66" i="1"/>
  <c r="E66" i="1"/>
  <c r="D63" i="1"/>
  <c r="F62" i="1"/>
  <c r="D60" i="1"/>
  <c r="D59" i="1"/>
  <c r="D55" i="1"/>
  <c r="D54" i="1"/>
  <c r="D53" i="1"/>
  <c r="D52" i="1"/>
  <c r="D51" i="1"/>
  <c r="D50" i="1"/>
  <c r="D49" i="1"/>
  <c r="D48" i="1"/>
  <c r="D36" i="1"/>
  <c r="D35" i="1"/>
  <c r="D34" i="1"/>
  <c r="F31" i="1"/>
  <c r="E31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I108" i="6" l="1"/>
  <c r="G28" i="4"/>
  <c r="G89" i="6"/>
  <c r="E20" i="4"/>
  <c r="G23" i="4"/>
  <c r="I89" i="6"/>
  <c r="J119" i="6"/>
  <c r="H30" i="4"/>
  <c r="F89" i="6"/>
  <c r="D20" i="4"/>
  <c r="I119" i="6"/>
  <c r="G30" i="4"/>
  <c r="I39" i="6"/>
  <c r="G18" i="4"/>
  <c r="F18" i="6"/>
  <c r="D15" i="4"/>
  <c r="J39" i="6"/>
  <c r="H18" i="4"/>
  <c r="H59" i="6"/>
  <c r="F21" i="4" s="1"/>
  <c r="J89" i="6"/>
  <c r="H21" i="4"/>
  <c r="G100" i="6"/>
  <c r="E27" i="4"/>
  <c r="K194" i="8"/>
  <c r="K94" i="6"/>
  <c r="K71" i="6"/>
  <c r="K26" i="6"/>
  <c r="I100" i="6"/>
  <c r="J100" i="6"/>
  <c r="G39" i="6"/>
  <c r="M31" i="6"/>
  <c r="D54" i="2"/>
  <c r="G139" i="8"/>
  <c r="F139" i="8"/>
  <c r="F39" i="6"/>
  <c r="K82" i="6"/>
  <c r="K79" i="6"/>
  <c r="K69" i="6"/>
  <c r="K23" i="6"/>
  <c r="E31" i="6"/>
  <c r="C17" i="4" s="1"/>
  <c r="K45" i="6"/>
  <c r="H111" i="6"/>
  <c r="I50" i="8"/>
  <c r="D31" i="1"/>
  <c r="L67" i="6"/>
  <c r="K66" i="6"/>
  <c r="E108" i="6"/>
  <c r="M119" i="6"/>
  <c r="K52" i="6"/>
  <c r="M67" i="6"/>
  <c r="M84" i="6"/>
  <c r="M87" i="6" s="1"/>
  <c r="K20" i="6"/>
  <c r="K41" i="6"/>
  <c r="K50" i="6"/>
  <c r="K83" i="6"/>
  <c r="K97" i="6"/>
  <c r="L108" i="6"/>
  <c r="H108" i="6"/>
  <c r="G119" i="6"/>
  <c r="K93" i="6"/>
  <c r="K110" i="6"/>
  <c r="K111" i="6" s="1"/>
  <c r="C28" i="4"/>
  <c r="K48" i="6"/>
  <c r="K53" i="6"/>
  <c r="K58" i="6"/>
  <c r="K62" i="6"/>
  <c r="K75" i="6"/>
  <c r="K116" i="6"/>
  <c r="K117" i="6" s="1"/>
  <c r="D12" i="1"/>
  <c r="D20" i="1" s="1"/>
  <c r="D76" i="1"/>
  <c r="D84" i="1" s="1"/>
  <c r="H10" i="7"/>
  <c r="J50" i="8"/>
  <c r="D10" i="7"/>
  <c r="F50" i="8"/>
  <c r="K189" i="8"/>
  <c r="G50" i="8"/>
  <c r="E12" i="7"/>
  <c r="M186" i="8"/>
  <c r="K26" i="7" s="1"/>
  <c r="K193" i="8"/>
  <c r="F20" i="7"/>
  <c r="D22" i="7"/>
  <c r="F162" i="8"/>
  <c r="E22" i="7"/>
  <c r="G162" i="8"/>
  <c r="H22" i="7"/>
  <c r="G22" i="7"/>
  <c r="I162" i="8"/>
  <c r="K167" i="8"/>
  <c r="K185" i="8"/>
  <c r="K168" i="8"/>
  <c r="K178" i="8"/>
  <c r="M196" i="8"/>
  <c r="K28" i="7" s="1"/>
  <c r="H190" i="8"/>
  <c r="H201" i="8" s="1"/>
  <c r="E196" i="8"/>
  <c r="C28" i="7" s="1"/>
  <c r="E12" i="8"/>
  <c r="C9" i="7" s="1"/>
  <c r="K188" i="8"/>
  <c r="H14" i="7"/>
  <c r="J139" i="8"/>
  <c r="K105" i="6"/>
  <c r="K106" i="6" s="1"/>
  <c r="K102" i="6"/>
  <c r="K103" i="6" s="1"/>
  <c r="K95" i="6"/>
  <c r="M98" i="6"/>
  <c r="M100" i="6" s="1"/>
  <c r="L46" i="6"/>
  <c r="K57" i="6"/>
  <c r="K56" i="6"/>
  <c r="L63" i="6"/>
  <c r="L84" i="6"/>
  <c r="L87" i="6" s="1"/>
  <c r="E98" i="6"/>
  <c r="C27" i="4" s="1"/>
  <c r="K22" i="6"/>
  <c r="K51" i="6"/>
  <c r="K55" i="6"/>
  <c r="E67" i="6"/>
  <c r="C23" i="4" s="1"/>
  <c r="K73" i="6"/>
  <c r="K76" i="6"/>
  <c r="L98" i="6"/>
  <c r="L100" i="6" s="1"/>
  <c r="E84" i="6"/>
  <c r="C25" i="4" s="1"/>
  <c r="K81" i="6"/>
  <c r="K70" i="6"/>
  <c r="M59" i="6"/>
  <c r="K42" i="6"/>
  <c r="K13" i="6"/>
  <c r="F67" i="1"/>
  <c r="F82" i="1" s="1"/>
  <c r="F32" i="1"/>
  <c r="F43" i="1" s="1"/>
  <c r="F81" i="1" s="1"/>
  <c r="C20" i="7"/>
  <c r="G19" i="7"/>
  <c r="I139" i="8"/>
  <c r="D9" i="7"/>
  <c r="L190" i="8"/>
  <c r="J27" i="7" s="1"/>
  <c r="I181" i="8"/>
  <c r="E114" i="8"/>
  <c r="C18" i="7" s="1"/>
  <c r="K183" i="8"/>
  <c r="M61" i="8"/>
  <c r="M66" i="8"/>
  <c r="D14" i="7"/>
  <c r="H91" i="8"/>
  <c r="F16" i="7" s="1"/>
  <c r="K137" i="8"/>
  <c r="I21" i="7" s="1"/>
  <c r="L21" i="7" s="1"/>
  <c r="K176" i="8"/>
  <c r="K198" i="8"/>
  <c r="K199" i="8" s="1"/>
  <c r="I29" i="7" s="1"/>
  <c r="L29" i="7" s="1"/>
  <c r="M160" i="8"/>
  <c r="H174" i="8"/>
  <c r="F24" i="7" s="1"/>
  <c r="K7" i="8"/>
  <c r="G10" i="7"/>
  <c r="E119" i="6"/>
  <c r="C30" i="4"/>
  <c r="F100" i="6"/>
  <c r="K65" i="6"/>
  <c r="E63" i="6"/>
  <c r="C22" i="4" s="1"/>
  <c r="K54" i="6"/>
  <c r="L59" i="6"/>
  <c r="L31" i="6"/>
  <c r="K30" i="6"/>
  <c r="K31" i="6" s="1"/>
  <c r="K15" i="6"/>
  <c r="E59" i="6"/>
  <c r="C21" i="4" s="1"/>
  <c r="K14" i="6"/>
  <c r="E24" i="6"/>
  <c r="E46" i="6"/>
  <c r="E16" i="6"/>
  <c r="E18" i="6" s="1"/>
  <c r="H103" i="6"/>
  <c r="F28" i="4" s="1"/>
  <c r="H77" i="6"/>
  <c r="F24" i="4" s="1"/>
  <c r="H39" i="6"/>
  <c r="C20" i="2"/>
  <c r="D27" i="1"/>
  <c r="E32" i="1"/>
  <c r="I14" i="8"/>
  <c r="G9" i="7"/>
  <c r="M134" i="8"/>
  <c r="K20" i="7"/>
  <c r="L174" i="8"/>
  <c r="J24" i="7" s="1"/>
  <c r="G17" i="7"/>
  <c r="H12" i="8"/>
  <c r="E85" i="8"/>
  <c r="C15" i="7" s="1"/>
  <c r="H102" i="8"/>
  <c r="F17" i="7" s="1"/>
  <c r="G181" i="8"/>
  <c r="E24" i="7"/>
  <c r="I201" i="8"/>
  <c r="G14" i="8"/>
  <c r="E9" i="7"/>
  <c r="K177" i="8"/>
  <c r="L196" i="8"/>
  <c r="J28" i="7" s="1"/>
  <c r="K195" i="8"/>
  <c r="E21" i="8"/>
  <c r="L21" i="8"/>
  <c r="E35" i="8"/>
  <c r="C11" i="7" s="1"/>
  <c r="H45" i="8"/>
  <c r="F12" i="7" s="1"/>
  <c r="E14" i="7"/>
  <c r="E66" i="8"/>
  <c r="E102" i="8"/>
  <c r="C17" i="7" s="1"/>
  <c r="H131" i="8"/>
  <c r="E169" i="8"/>
  <c r="C23" i="7" s="1"/>
  <c r="H21" i="8"/>
  <c r="H35" i="8"/>
  <c r="F11" i="7" s="1"/>
  <c r="H169" i="8"/>
  <c r="F23" i="7" s="1"/>
  <c r="M169" i="8"/>
  <c r="K23" i="7" s="1"/>
  <c r="E174" i="8"/>
  <c r="C24" i="7" s="1"/>
  <c r="M179" i="8"/>
  <c r="K25" i="7" s="1"/>
  <c r="H179" i="8"/>
  <c r="F25" i="7" s="1"/>
  <c r="L186" i="8"/>
  <c r="J26" i="7" s="1"/>
  <c r="E190" i="8"/>
  <c r="C27" i="7" s="1"/>
  <c r="M190" i="8"/>
  <c r="K27" i="7" s="1"/>
  <c r="E47" i="5"/>
  <c r="E12" i="5"/>
  <c r="E48" i="5"/>
  <c r="E11" i="5"/>
  <c r="G13" i="5"/>
  <c r="G35" i="5" s="1"/>
  <c r="E5" i="4" s="1"/>
  <c r="E30" i="5"/>
  <c r="E27" i="5"/>
  <c r="K8" i="6"/>
  <c r="K9" i="6" s="1"/>
  <c r="L9" i="6"/>
  <c r="M108" i="6"/>
  <c r="L114" i="6"/>
  <c r="L119" i="6" s="1"/>
  <c r="K113" i="6"/>
  <c r="K114" i="6" s="1"/>
  <c r="M35" i="8"/>
  <c r="K11" i="7" s="1"/>
  <c r="L102" i="8"/>
  <c r="J17" i="7" s="1"/>
  <c r="L131" i="8"/>
  <c r="E19" i="7"/>
  <c r="E15" i="5"/>
  <c r="F16" i="5"/>
  <c r="E16" i="5" s="1"/>
  <c r="G18" i="6"/>
  <c r="L34" i="6"/>
  <c r="K33" i="6"/>
  <c r="K34" i="6" s="1"/>
  <c r="M85" i="8"/>
  <c r="K15" i="7" s="1"/>
  <c r="E7" i="5"/>
  <c r="F13" i="5"/>
  <c r="K11" i="6"/>
  <c r="L16" i="6"/>
  <c r="M63" i="6"/>
  <c r="K61" i="6"/>
  <c r="E61" i="8"/>
  <c r="M114" i="8"/>
  <c r="K18" i="7" s="1"/>
  <c r="F201" i="8"/>
  <c r="D26" i="7"/>
  <c r="G52" i="5"/>
  <c r="G58" i="5" s="1"/>
  <c r="F108" i="6"/>
  <c r="H11" i="7"/>
  <c r="L12" i="8"/>
  <c r="M21" i="8"/>
  <c r="E10" i="7"/>
  <c r="M45" i="8"/>
  <c r="M102" i="8"/>
  <c r="K17" i="7" s="1"/>
  <c r="L169" i="8"/>
  <c r="M16" i="6"/>
  <c r="G108" i="6"/>
  <c r="L35" i="8"/>
  <c r="J11" i="7" s="1"/>
  <c r="E45" i="8"/>
  <c r="C12" i="7" s="1"/>
  <c r="L91" i="8"/>
  <c r="J16" i="7" s="1"/>
  <c r="H114" i="8"/>
  <c r="F18" i="7" s="1"/>
  <c r="L179" i="8"/>
  <c r="J25" i="7" s="1"/>
  <c r="M24" i="6"/>
  <c r="L24" i="6"/>
  <c r="M46" i="6"/>
  <c r="E77" i="6"/>
  <c r="C24" i="4" s="1"/>
  <c r="M77" i="6"/>
  <c r="H61" i="8"/>
  <c r="F14" i="7" s="1"/>
  <c r="M91" i="8"/>
  <c r="K16" i="7" s="1"/>
  <c r="J20" i="7"/>
  <c r="L160" i="8"/>
  <c r="K141" i="8"/>
  <c r="E160" i="8"/>
  <c r="J181" i="8"/>
  <c r="E186" i="8"/>
  <c r="K12" i="6"/>
  <c r="K21" i="6"/>
  <c r="K43" i="6"/>
  <c r="K72" i="6"/>
  <c r="L77" i="6"/>
  <c r="F119" i="6"/>
  <c r="H24" i="7"/>
  <c r="M12" i="8"/>
  <c r="L45" i="8"/>
  <c r="H85" i="8"/>
  <c r="F15" i="7" s="1"/>
  <c r="H19" i="7"/>
  <c r="F181" i="8"/>
  <c r="D23" i="7"/>
  <c r="M174" i="8"/>
  <c r="K24" i="7" s="1"/>
  <c r="K171" i="8"/>
  <c r="E179" i="8"/>
  <c r="C25" i="7" s="1"/>
  <c r="K192" i="8"/>
  <c r="G201" i="8"/>
  <c r="L61" i="8"/>
  <c r="L66" i="8"/>
  <c r="L85" i="8"/>
  <c r="J15" i="7" s="1"/>
  <c r="E91" i="8"/>
  <c r="C16" i="7" s="1"/>
  <c r="L114" i="8"/>
  <c r="J18" i="7" s="1"/>
  <c r="E131" i="8"/>
  <c r="M131" i="8"/>
  <c r="H160" i="8"/>
  <c r="J201" i="8"/>
  <c r="D21" i="2"/>
  <c r="C37" i="2"/>
  <c r="C53" i="2"/>
  <c r="C54" i="2" s="1"/>
  <c r="C13" i="2"/>
  <c r="C15" i="2" s="1"/>
  <c r="E62" i="1"/>
  <c r="E67" i="1" s="1"/>
  <c r="E82" i="1" s="1"/>
  <c r="D61" i="1"/>
  <c r="D65" i="1"/>
  <c r="D66" i="1" s="1"/>
  <c r="H89" i="6" l="1"/>
  <c r="H119" i="6"/>
  <c r="F30" i="4"/>
  <c r="C20" i="4"/>
  <c r="E89" i="6"/>
  <c r="K67" i="6"/>
  <c r="H100" i="6"/>
  <c r="H121" i="6" s="1"/>
  <c r="C7" i="4" s="1"/>
  <c r="N7" i="4" s="1"/>
  <c r="E8" i="4"/>
  <c r="J121" i="6"/>
  <c r="E7" i="4" s="1"/>
  <c r="H33" i="4"/>
  <c r="D33" i="4"/>
  <c r="D6" i="4" s="1"/>
  <c r="E139" i="8"/>
  <c r="F9" i="7"/>
  <c r="H14" i="8"/>
  <c r="C16" i="4"/>
  <c r="E39" i="6"/>
  <c r="K84" i="6"/>
  <c r="K87" i="6" s="1"/>
  <c r="G33" i="4"/>
  <c r="D7" i="4" s="1"/>
  <c r="K46" i="6"/>
  <c r="K24" i="6"/>
  <c r="K39" i="6" s="1"/>
  <c r="K108" i="6"/>
  <c r="I121" i="6"/>
  <c r="K63" i="6"/>
  <c r="K77" i="6"/>
  <c r="F33" i="4"/>
  <c r="F83" i="1"/>
  <c r="D32" i="1"/>
  <c r="E14" i="8"/>
  <c r="K190" i="8"/>
  <c r="I27" i="7" s="1"/>
  <c r="L27" i="7" s="1"/>
  <c r="K10" i="7"/>
  <c r="M50" i="8"/>
  <c r="J10" i="7"/>
  <c r="L50" i="8"/>
  <c r="C10" i="7"/>
  <c r="E50" i="8"/>
  <c r="F10" i="7"/>
  <c r="H50" i="8"/>
  <c r="K174" i="8"/>
  <c r="I24" i="7" s="1"/>
  <c r="L24" i="7" s="1"/>
  <c r="F22" i="7"/>
  <c r="H162" i="8"/>
  <c r="C22" i="7"/>
  <c r="E162" i="8"/>
  <c r="F27" i="7"/>
  <c r="J22" i="7"/>
  <c r="L162" i="8"/>
  <c r="K22" i="7"/>
  <c r="M162" i="8"/>
  <c r="K186" i="8"/>
  <c r="I26" i="7" s="1"/>
  <c r="L26" i="7" s="1"/>
  <c r="K169" i="8"/>
  <c r="I23" i="7" s="1"/>
  <c r="L23" i="7" s="1"/>
  <c r="K179" i="8"/>
  <c r="I25" i="7" s="1"/>
  <c r="L25" i="7" s="1"/>
  <c r="K98" i="6"/>
  <c r="K100" i="6" s="1"/>
  <c r="E100" i="6"/>
  <c r="K59" i="6"/>
  <c r="G121" i="6"/>
  <c r="E6" i="4" s="1"/>
  <c r="D62" i="1"/>
  <c r="D67" i="1" s="1"/>
  <c r="D82" i="1" s="1"/>
  <c r="K66" i="8"/>
  <c r="F19" i="7"/>
  <c r="H139" i="8"/>
  <c r="K35" i="8"/>
  <c r="I11" i="7" s="1"/>
  <c r="K14" i="7"/>
  <c r="K91" i="8"/>
  <c r="I16" i="7" s="1"/>
  <c r="L16" i="7" s="1"/>
  <c r="K85" i="8"/>
  <c r="I15" i="7" s="1"/>
  <c r="L15" i="7" s="1"/>
  <c r="H181" i="8"/>
  <c r="J14" i="7"/>
  <c r="I203" i="8"/>
  <c r="L201" i="8"/>
  <c r="K12" i="8"/>
  <c r="K14" i="8" s="1"/>
  <c r="K196" i="8"/>
  <c r="I28" i="7" s="1"/>
  <c r="L28" i="7" s="1"/>
  <c r="M201" i="8"/>
  <c r="K45" i="8"/>
  <c r="K21" i="8"/>
  <c r="G30" i="7"/>
  <c r="C15" i="4"/>
  <c r="C21" i="2"/>
  <c r="K61" i="8"/>
  <c r="K102" i="8"/>
  <c r="I17" i="7" s="1"/>
  <c r="L17" i="7" s="1"/>
  <c r="C14" i="7"/>
  <c r="E30" i="7"/>
  <c r="D30" i="7"/>
  <c r="E33" i="4"/>
  <c r="K19" i="7"/>
  <c r="M139" i="8"/>
  <c r="L39" i="6"/>
  <c r="K12" i="7"/>
  <c r="M89" i="6"/>
  <c r="L139" i="8"/>
  <c r="J19" i="7"/>
  <c r="C19" i="7"/>
  <c r="M14" i="8"/>
  <c r="K9" i="7"/>
  <c r="E201" i="8"/>
  <c r="C26" i="7"/>
  <c r="K160" i="8"/>
  <c r="K162" i="8" s="1"/>
  <c r="K134" i="8"/>
  <c r="I20" i="7"/>
  <c r="L20" i="7" s="1"/>
  <c r="M39" i="6"/>
  <c r="M18" i="6"/>
  <c r="J9" i="7"/>
  <c r="L14" i="8"/>
  <c r="L18" i="6"/>
  <c r="H30" i="7"/>
  <c r="F203" i="8"/>
  <c r="K16" i="6"/>
  <c r="L89" i="6"/>
  <c r="J203" i="8"/>
  <c r="K131" i="8"/>
  <c r="G203" i="8"/>
  <c r="J12" i="7"/>
  <c r="F121" i="6"/>
  <c r="L181" i="8"/>
  <c r="J23" i="7"/>
  <c r="K114" i="8"/>
  <c r="I18" i="7" s="1"/>
  <c r="L18" i="7" s="1"/>
  <c r="F35" i="5"/>
  <c r="D5" i="4" s="1"/>
  <c r="E13" i="5"/>
  <c r="E35" i="5" s="1"/>
  <c r="C5" i="4" s="1"/>
  <c r="N5" i="4" s="1"/>
  <c r="M181" i="8"/>
  <c r="E181" i="8"/>
  <c r="K119" i="6"/>
  <c r="C33" i="4" l="1"/>
  <c r="E9" i="4"/>
  <c r="E121" i="6"/>
  <c r="C6" i="4" s="1"/>
  <c r="N6" i="4" s="1"/>
  <c r="K89" i="6"/>
  <c r="I10" i="7"/>
  <c r="K50" i="8"/>
  <c r="F30" i="7"/>
  <c r="K181" i="8"/>
  <c r="I14" i="7"/>
  <c r="L14" i="7" s="1"/>
  <c r="I9" i="7"/>
  <c r="K201" i="8"/>
  <c r="I12" i="7"/>
  <c r="H203" i="8"/>
  <c r="L203" i="8"/>
  <c r="C30" i="7"/>
  <c r="M121" i="6"/>
  <c r="L121" i="6"/>
  <c r="M203" i="8"/>
  <c r="K30" i="7"/>
  <c r="K139" i="8"/>
  <c r="I19" i="7"/>
  <c r="L19" i="7" s="1"/>
  <c r="K18" i="6"/>
  <c r="I22" i="7"/>
  <c r="L22" i="7" s="1"/>
  <c r="J30" i="7"/>
  <c r="E203" i="8"/>
  <c r="L9" i="7" l="1"/>
  <c r="I30" i="7"/>
  <c r="K121" i="6"/>
  <c r="K203" i="8"/>
  <c r="L30" i="7"/>
  <c r="AD13" i="10"/>
  <c r="AD15" i="10" s="1"/>
  <c r="D33" i="1"/>
  <c r="D42" i="1" s="1"/>
  <c r="D43" i="1" s="1"/>
  <c r="D81" i="1" s="1"/>
  <c r="D83" i="1" s="1"/>
  <c r="E42" i="1"/>
  <c r="E43" i="1" s="1"/>
  <c r="E81" i="1" s="1"/>
  <c r="E83" i="1" s="1"/>
  <c r="F45" i="5"/>
  <c r="F52" i="5" s="1"/>
  <c r="F58" i="5" s="1"/>
  <c r="D8" i="4" l="1"/>
  <c r="D9" i="4" s="1"/>
  <c r="E45" i="5"/>
  <c r="E52" i="5" s="1"/>
  <c r="E58" i="5" s="1"/>
  <c r="AG31" i="10"/>
  <c r="C8" i="4" l="1"/>
  <c r="N8" i="4" s="1"/>
  <c r="N9" i="4" s="1"/>
  <c r="AG33" i="10"/>
  <c r="C9" i="4" l="1"/>
</calcChain>
</file>

<file path=xl/sharedStrings.xml><?xml version="1.0" encoding="utf-8"?>
<sst xmlns="http://schemas.openxmlformats.org/spreadsheetml/2006/main" count="770" uniqueCount="477">
  <si>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</si>
  <si>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</si>
  <si>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</si>
  <si>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</si>
  <si>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</si>
  <si>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</si>
  <si>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</si>
  <si>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</si>
  <si>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 xml:space="preserve">Daň z příjmů právnických osob </t>
  </si>
  <si>
    <t>Daň z přidané hodnoty</t>
  </si>
  <si>
    <t>Daň z nemovitých věcí</t>
  </si>
  <si>
    <t>Daňové výnosy (ř.1 až ř.6)</t>
  </si>
  <si>
    <t xml:space="preserve">Daň z příjmů právnických osob za obce - VHČ </t>
  </si>
  <si>
    <t>Daň z příjmů právnických osob za obce - rozpočtová činnost</t>
  </si>
  <si>
    <t>133x</t>
  </si>
  <si>
    <t>Poplatky a odvody v oblasti životního prostředí</t>
  </si>
  <si>
    <t>134x</t>
  </si>
  <si>
    <t>Místní poplatky z vybraných činností a služeb</t>
  </si>
  <si>
    <t>135x</t>
  </si>
  <si>
    <t>Ostatní odvody z vybraných činností a služeb</t>
  </si>
  <si>
    <t>Správní poplatky</t>
  </si>
  <si>
    <t>tř. 1</t>
  </si>
  <si>
    <t>211x</t>
  </si>
  <si>
    <t xml:space="preserve">Příjmy z vlastní činnosti </t>
  </si>
  <si>
    <t>212x</t>
  </si>
  <si>
    <t>Odvody přebytků organizací s přímým vztahem</t>
  </si>
  <si>
    <t>213x</t>
  </si>
  <si>
    <t xml:space="preserve">Příjmy z pronájmu majetku </t>
  </si>
  <si>
    <t>214x</t>
  </si>
  <si>
    <t>Výnosy z finančního majetku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</si>
  <si>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</si>
  <si>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</si>
  <si>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</si>
  <si>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</si>
  <si>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</si>
  <si>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</si>
  <si>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</si>
  <si>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</si>
  <si>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</si>
  <si>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</si>
  <si>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 xml:space="preserve">Neinvestiční přijaté transfery v rámci souhrnného dotačního vztahu </t>
  </si>
  <si>
    <t>Ostatní neinvestiční přijaté transfery ze státního rozpočtu</t>
  </si>
  <si>
    <t>Neinvestiční přijaté transfery od obcí z jiného okresu či kraje</t>
  </si>
  <si>
    <t>Převody z vlastních fondů hospodářské (podnikatelské) činnosti</t>
  </si>
  <si>
    <t xml:space="preserve"> *)</t>
  </si>
  <si>
    <t>tř. 4</t>
  </si>
  <si>
    <t>tř. 1 až tř. 4</t>
  </si>
  <si>
    <t>VÝDAJE</t>
  </si>
  <si>
    <t>502x</t>
  </si>
  <si>
    <t>Ostatní platby za provedenou práci</t>
  </si>
  <si>
    <t>514x</t>
  </si>
  <si>
    <t>Úroky a ostatní finanční výdaje</t>
  </si>
  <si>
    <t>516x</t>
  </si>
  <si>
    <t>Nákup služeb</t>
  </si>
  <si>
    <t>Opravy a udržování</t>
  </si>
  <si>
    <t>522x</t>
  </si>
  <si>
    <t>Neinvestiční transfery neziskovým a podobným organizacím</t>
  </si>
  <si>
    <t>Neinvestiční příspěvky zřízeným příspěvkovým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</si>
  <si>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</si>
  <si>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</si>
  <si>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</si>
  <si>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</si>
  <si>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</si>
  <si>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</si>
  <si>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</si>
  <si>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</si>
  <si>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</si>
  <si>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</si>
  <si>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</si>
  <si>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</si>
  <si>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</si>
  <si>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</si>
  <si>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</si>
  <si>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</si>
  <si>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</si>
  <si>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</si>
  <si>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</si>
  <si>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</si>
  <si>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</si>
  <si>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</si>
  <si>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</si>
  <si>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</si>
  <si>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</si>
  <si>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</si>
  <si>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</si>
  <si>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</si>
  <si>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</si>
  <si>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</si>
  <si>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</si>
  <si>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</si>
  <si>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</si>
  <si>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</si>
  <si>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</si>
  <si>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</si>
  <si>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</si>
  <si>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</si>
  <si>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</si>
  <si>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</si>
  <si>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</si>
  <si>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</si>
  <si>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</si>
  <si>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</si>
  <si>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</si>
  <si>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</si>
  <si>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</si>
  <si>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</si>
  <si>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</si>
  <si>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</si>
  <si>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</si>
  <si>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</si>
  <si>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</si>
  <si>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</si>
  <si>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</si>
  <si>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</si>
  <si>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</si>
  <si>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</si>
  <si>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</si>
  <si>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</si>
  <si>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</si>
  <si>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</si>
  <si>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</si>
  <si>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</si>
  <si>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</si>
  <si>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</si>
  <si>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</si>
  <si>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</si>
  <si>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</si>
  <si>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</si>
  <si>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</si>
  <si>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</si>
  <si>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</si>
  <si>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</si>
  <si>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</si>
  <si>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</si>
  <si>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 xml:space="preserve"> Soc. péče a pomoc v soc. zabez. a politice zaměstnanosti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</si>
  <si>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</si>
  <si>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</si>
  <si>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</si>
  <si>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</si>
  <si>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</si>
  <si>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</si>
  <si>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</si>
  <si>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</si>
  <si>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</si>
  <si>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</si>
  <si>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</si>
  <si>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</si>
  <si>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</si>
  <si>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Daň z příjmů právnických osob</t>
  </si>
  <si>
    <t>Daň z příjmů právnických osob za obce - VHČ</t>
  </si>
  <si>
    <t>11 Daně z příjmů, zisku a kapitálových výnosů</t>
  </si>
  <si>
    <t>12 Daně ze zboží a služeb v tuzemsku</t>
  </si>
  <si>
    <t>Odvody za odnětí půdy ze zemědělského půdního fondu</t>
  </si>
  <si>
    <t>Poplatky za odnětí pozemků plnění funkcí lesa</t>
  </si>
  <si>
    <t>Poplatek za provoz systému - komunální odpad</t>
  </si>
  <si>
    <t>Poplatek ze psů</t>
  </si>
  <si>
    <t>Poplatek za užívání veřejného prostranství</t>
  </si>
  <si>
    <t>Poplatek ze vstupného</t>
  </si>
  <si>
    <t>Příjmy za zkoušky z odb. způsobilosti od žadatelů o řidičské oprávnění</t>
  </si>
  <si>
    <t>13 Daně a poplatky z vybraných činností a služeb</t>
  </si>
  <si>
    <t>15 Majetkové daně</t>
  </si>
  <si>
    <t>Neinvestiční transfery ze SR v rámci souhrnného dotačního vztahu</t>
  </si>
  <si>
    <t xml:space="preserve">Neinvestiční přijaté transfery od obcí z jiného okresu či kraje                 </t>
  </si>
  <si>
    <t>Převody z vlastních fondů hospodářské činnosti</t>
  </si>
  <si>
    <t>*)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</si>
  <si>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</si>
  <si>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</si>
  <si>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</si>
  <si>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</si>
  <si>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</si>
  <si>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</si>
  <si>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</si>
  <si>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</si>
  <si>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</si>
  <si>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</si>
  <si>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</si>
  <si>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Podnikání a restrukturalizace v zemědělství</t>
  </si>
  <si>
    <t>Ozdravování hosp. zvířat, plodin a zvlášní vet. péče</t>
  </si>
  <si>
    <t>Ostatní zemědělská a potravinářská činnost a rozvoj</t>
  </si>
  <si>
    <t>Pěstební činnost</t>
  </si>
  <si>
    <t>Podpora ostatních produkčních činností</t>
  </si>
  <si>
    <t>10 Zemědělství a lesní hospodářství</t>
  </si>
  <si>
    <t>1 Zemědělství a lesní hospodářství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</si>
  <si>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</si>
  <si>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</si>
  <si>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</si>
  <si>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</si>
  <si>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</si>
  <si>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</si>
  <si>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</si>
  <si>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</si>
  <si>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</si>
  <si>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</si>
  <si>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</si>
  <si>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</si>
  <si>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</si>
  <si>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</si>
  <si>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Záležitosti předškolní výchovy a základního vzdělávání</t>
  </si>
  <si>
    <t>Zařízení vých. poradenství a preventivně výchovné péče</t>
  </si>
  <si>
    <t>31 a 32 Vzdělávání a školské služby</t>
  </si>
  <si>
    <t>Divadelní činnost</t>
  </si>
  <si>
    <t>Hudební činnost</t>
  </si>
  <si>
    <t>Filmová tvorba, distribuce, kina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</si>
  <si>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</si>
  <si>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</si>
  <si>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</si>
  <si>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</si>
  <si>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</si>
  <si>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</si>
  <si>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</si>
  <si>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</si>
  <si>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</si>
  <si>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Sportovní zařízení v majetku obce</t>
  </si>
  <si>
    <t>Využití volného času dětí a mládeže</t>
  </si>
  <si>
    <t>Ostatní zájmová činnost a rekreace</t>
  </si>
  <si>
    <t>34 Tělovýchova a zájmová činnost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</si>
  <si>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</si>
  <si>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</si>
  <si>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</si>
  <si>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</si>
  <si>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</si>
  <si>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</si>
  <si>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</si>
  <si>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</si>
  <si>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</si>
  <si>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Ostatní záležitosti bydlení a komunálních služeb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</si>
  <si>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</si>
  <si>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</si>
  <si>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</si>
  <si>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</si>
  <si>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</si>
  <si>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</si>
  <si>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</si>
  <si>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Soc. pomoc osobám v nouzi a soc. nepřizpůsobivým</t>
  </si>
  <si>
    <t>Domovy pro seniory</t>
  </si>
  <si>
    <t>Osobní asistence, pečovatelská služba</t>
  </si>
  <si>
    <t>Domovy pro osoby se zdr. postižením a domovy se zvl. režimem</t>
  </si>
  <si>
    <t>Ostatní služby a činnosti v oblasti soc. péče</t>
  </si>
  <si>
    <t>Ost. služby a činnosti v oblasti sociální prevence</t>
  </si>
  <si>
    <t>43 Sociální péče a pomoc v soc. zabezpečení a politice zaměstnanosti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</si>
  <si>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</si>
  <si>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</si>
  <si>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</si>
  <si>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</si>
  <si>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</si>
  <si>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55 Požární ochrana a IZS</t>
  </si>
  <si>
    <t>5 Bezpečnost státu a právní ochrana</t>
  </si>
  <si>
    <t>Činnost místní správy</t>
  </si>
  <si>
    <t>61 Státní správa a územní samospráva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</si>
  <si>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</si>
  <si>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</si>
  <si>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</si>
  <si>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</si>
  <si>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</si>
  <si>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</si>
  <si>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</si>
  <si>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</si>
  <si>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</si>
  <si>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</si>
  <si>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</si>
  <si>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</si>
  <si>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</si>
  <si>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</si>
  <si>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</si>
  <si>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</si>
  <si>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</si>
  <si>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</si>
  <si>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</si>
  <si>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</si>
  <si>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</si>
  <si>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>Ostatní zemědělská a potravinářská činnost</t>
  </si>
  <si>
    <t xml:space="preserve">Celospolečenské funkce lesů </t>
  </si>
  <si>
    <t>Rybářství (myslivost)</t>
  </si>
  <si>
    <t>Úspora energie a obnovitelné zdroje</t>
  </si>
  <si>
    <t xml:space="preserve">Silnice 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</si>
  <si>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</si>
  <si>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</si>
  <si>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</si>
  <si>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</si>
  <si>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</si>
  <si>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</si>
  <si>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</si>
  <si>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 xml:space="preserve">Úpravy vodohosp.významných a vodárenských toků    </t>
  </si>
  <si>
    <t>Úpravy drobných vodních toků</t>
  </si>
  <si>
    <t>Záležitosti vodních toků a vodohospodářských děl</t>
  </si>
  <si>
    <t xml:space="preserve">Základní školy </t>
  </si>
  <si>
    <t>Speciální základní školy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</si>
  <si>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</si>
  <si>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</si>
  <si>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</si>
  <si>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</si>
  <si>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</si>
  <si>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</si>
  <si>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</si>
  <si>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Záležitosti zájmového studia j.n.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</si>
  <si>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</si>
  <si>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</si>
  <si>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</si>
  <si>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</si>
  <si>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</si>
  <si>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</si>
  <si>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</si>
  <si>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</si>
  <si>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 xml:space="preserve">Pořízení, zachování a obnova kulturních hodnot </t>
  </si>
  <si>
    <t>Ostatní záležitosti ochrany památek a péče o kulturní dědictví</t>
  </si>
  <si>
    <t>Činnosti registrovaných církví a náb. společností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</si>
  <si>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</si>
  <si>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</si>
  <si>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</si>
  <si>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</si>
  <si>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</si>
  <si>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</si>
  <si>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</si>
  <si>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</si>
  <si>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</si>
  <si>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</si>
  <si>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</si>
  <si>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</si>
  <si>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</si>
  <si>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</si>
  <si>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</si>
  <si>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</si>
  <si>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</si>
  <si>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</si>
  <si>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</si>
  <si>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</si>
  <si>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</si>
  <si>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</si>
  <si>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</si>
  <si>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</si>
  <si>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</si>
  <si>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</si>
  <si>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</si>
  <si>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Ostatní výzkum a vývoj</t>
  </si>
  <si>
    <t>38 Ostatní výzkum a vývoj</t>
  </si>
  <si>
    <t>Ostatní činnosti související se službami pro obyvatelstvo</t>
  </si>
  <si>
    <t>39 Ostatní činnosti související se službami pro obyvatelstvo</t>
  </si>
  <si>
    <t>Odborné sociální poradenství</t>
  </si>
  <si>
    <t>Zařízení pro děti vyžadující okamžitou pomoc</t>
  </si>
  <si>
    <t>Ostatní sociální pomoc dětem a mládeži</t>
  </si>
  <si>
    <t>Ostatní sociální péče a pomoc rodině a manželství</t>
  </si>
  <si>
    <t>Chráněné bydlení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</si>
  <si>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</si>
  <si>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</si>
  <si>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</si>
  <si>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</si>
  <si>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Ochrana obyvatelstva</t>
  </si>
  <si>
    <t>Ost.správa v oblasti hospodářských opatření pro krizové stavy</t>
  </si>
  <si>
    <t>Ostatní správa v oblasti krizového řízení</t>
  </si>
  <si>
    <t>Záležitosti krizového řízení jinde nezařazené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</si>
  <si>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</si>
  <si>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</si>
  <si>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</si>
  <si>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</si>
  <si>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</si>
  <si>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</si>
  <si>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</si>
  <si>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</si>
  <si>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</si>
  <si>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</si>
  <si>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</si>
  <si>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</si>
  <si>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</si>
  <si>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</si>
  <si>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</si>
  <si>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</si>
  <si>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</si>
  <si>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</si>
  <si>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</si>
  <si>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</si>
  <si>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</si>
  <si>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</si>
  <si>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</si>
  <si>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</si>
  <si>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</si>
  <si>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</si>
  <si>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</si>
  <si>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</si>
  <si>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Soc. služby a činnosti v soc. zabezpečení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</si>
  <si>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</si>
  <si>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</si>
  <si>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</si>
  <si>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</si>
  <si>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</si>
  <si>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</si>
  <si>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</si>
  <si>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138x</t>
  </si>
  <si>
    <t>Daňové příjmy celkem (ř.7 až ř.14)</t>
  </si>
  <si>
    <t>Nedaňové příjmy celkem (ř.16 až ř.21)</t>
  </si>
  <si>
    <t>Daně, poplatky a jiná obdobná peněžitá plnění v oblasti hazardních her</t>
  </si>
  <si>
    <t>Ostatní činnosti k ochraně ovzduší</t>
  </si>
  <si>
    <t>Rezervy rozpočtu</t>
  </si>
  <si>
    <t>24 Spoje</t>
  </si>
  <si>
    <t>Ostatní záležitosti spojů</t>
  </si>
  <si>
    <t>Sběr a svoz ostatních odpadů</t>
  </si>
  <si>
    <t xml:space="preserve"> Spoje</t>
  </si>
  <si>
    <t>Příjmy úhrad za dobývání nerostů a poplatků za geologické práce</t>
  </si>
  <si>
    <t>Podpora podnikání a inovací</t>
  </si>
  <si>
    <t>Mezinárodní spolupráce v dopravě</t>
  </si>
  <si>
    <t>Krizová pomoc</t>
  </si>
  <si>
    <t>Ostatní výdaje související se sociálním poradenstvím</t>
  </si>
  <si>
    <t xml:space="preserve"> Soc. služby a pomoc a společné činnosti v soc. zabezpečení</t>
  </si>
  <si>
    <t>43 Sociální služby a pomoc a společné činnosti v sociálním zabezpečení</t>
  </si>
  <si>
    <t>Územní plánování</t>
  </si>
  <si>
    <t>Ozdravování hospodářských zvířat a plodin a zvl. veterinární péče</t>
  </si>
  <si>
    <t>Zdravotnická záchranná služba</t>
  </si>
  <si>
    <t>Krizová opatření</t>
  </si>
  <si>
    <t>24  Spoje</t>
  </si>
  <si>
    <t>Záležitosti pošt</t>
  </si>
  <si>
    <t>Ost. sociální péče a pomoc ostatním skupinám obyvatelstva</t>
  </si>
  <si>
    <t>Soc.pomoc osobám v hmotné nouzi a sociálně nepřizpůsobivým</t>
  </si>
  <si>
    <t>Střední školy poskytující střední vzdělání s výučním listem</t>
  </si>
  <si>
    <t xml:space="preserve"> Bydlení, komunální služ. a územ. rozvoj</t>
  </si>
  <si>
    <t>Daň z příjmů fyzických osob placená plátci</t>
  </si>
  <si>
    <t>Daň z příjmů fyzických osob placená poplatníky</t>
  </si>
  <si>
    <t>Daň z příjmů fyzických osob vybíraná srážkou</t>
  </si>
  <si>
    <r>
      <t>Daň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</si>
  <si>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t>Poplatek z pobytu</t>
  </si>
  <si>
    <t>Daň z hazardních her s výjimkou dílčí daně z technických her</t>
  </si>
  <si>
    <t>Dílčí daň z technických her</t>
  </si>
  <si>
    <t>Revitalizace říčních systémů</t>
  </si>
  <si>
    <t>Železniční dráhy</t>
  </si>
  <si>
    <t>Dopravní obslužnost veřejnými službami - linková</t>
  </si>
  <si>
    <t>Ostatní záležitosti základního vzdělávání</t>
  </si>
  <si>
    <t>Ostatní sportovní činnost</t>
  </si>
  <si>
    <t>Výdaje na dopravní územní obslužnost - DPmB a.s.</t>
  </si>
  <si>
    <t>Platy, pojistné</t>
  </si>
  <si>
    <t>501x+503x</t>
  </si>
  <si>
    <t>Záležitosti církví, kultury a sdělovacích prostředků</t>
  </si>
  <si>
    <t>Vodní díla v zemědělské krajině</t>
  </si>
  <si>
    <t>Monitoring ke zjišťování úrovně hluku a vibrací</t>
  </si>
  <si>
    <t>Ostatní záležitosti bezpečnosti, veřejného pořádku</t>
  </si>
  <si>
    <t>Provoz veřejné silniční dopravy</t>
  </si>
  <si>
    <t xml:space="preserve"> Ostatní</t>
  </si>
  <si>
    <t>SCHVÁLENÝ ROZPOČET 2021</t>
  </si>
  <si>
    <t>SCHVÁLENÝ ROZPOČET NA ROK 2021</t>
  </si>
  <si>
    <t>PŘÍJMY STATUTÁRNÍHO MĚSTA BRNA - SCHVÁLENÝ ROZPOČET NA ROK 2021 - rekapitulace dle druhů příjmů a dle oddílů (tis. Kč)</t>
  </si>
  <si>
    <t>DAŇOVÉ PŘÍJMY STATUTÁRNÍHO MĚSTA BRNA - SCHVÁLENÝ ROZPOČET NA ROK 2021</t>
  </si>
  <si>
    <t>TRANSFERY, PŘIJATÉ STATUTÁRNÍM MĚSTEM BRNEM - SCHVÁLENÝ ROZPOČET NA ROK 2021</t>
  </si>
  <si>
    <t>NEDAŇOVÉ A KAPITÁLOVÉ PŘÍJMY STATUTÁRNÍHO MĚSTA BRNA - SCHVÁLENÝ ROZPOČET NA ROK 2021</t>
  </si>
  <si>
    <t>VÝDAJE STATUTÁRNÍHO MĚSTA BRNA - SCHVÁLENÝ ROZPOČET NA ROK 2021 - rekapitulace dle druhů výdajů a dle oddílů (tis. Kč)</t>
  </si>
  <si>
    <t>BĚŽNÉ A KAPITÁLOVÉ VÝDAJE STATUTÁRNÍHO MĚSTA BRNA - SCHVÁLENÝ ROZPOČET NA ROK 2021</t>
  </si>
  <si>
    <t>Příjmy z prodeje dlouhodobého finančního majetku</t>
  </si>
  <si>
    <t>320x</t>
  </si>
  <si>
    <t>Neinvestiční převody mezi městem a městskými částmi - transfery</t>
  </si>
  <si>
    <t>Neinvestiční převody mezi městskými částmi - transfery</t>
  </si>
  <si>
    <t>Neinvestiční převody mezi městem a městskými částmi - splátky zápůjček</t>
  </si>
  <si>
    <t>Investiční převody mezi městem a městskými částmi - transfery</t>
  </si>
  <si>
    <t>Kapitálové příjmy celkem (ř.23 až ř.25)</t>
  </si>
  <si>
    <t>Vlastní příjmy (ř.15 + ř.22 + ř.26)</t>
  </si>
  <si>
    <t>Krátkodobé přijaté půjčené prostředky</t>
  </si>
  <si>
    <t xml:space="preserve">Financování statutárního města Brna celkem (ř.1 až ř.4) </t>
  </si>
  <si>
    <t>5901+5903</t>
  </si>
  <si>
    <t>Neinvestiční převody mezi městem a městskými částmi - zápůjčky</t>
  </si>
  <si>
    <t>42 Investiční přijaté transfery</t>
  </si>
  <si>
    <t>Ostatní investiční přijaté transfery ze státního rozpočtu</t>
  </si>
  <si>
    <t>Přijaté transfery celkem (ř.28 až ř.36)</t>
  </si>
  <si>
    <t>Příjmy statutárního města Brna celkem (ř.27 + ř.37)</t>
  </si>
  <si>
    <t xml:space="preserve">Běžné výdaje celkem  (ř.1 až ř.14) </t>
  </si>
  <si>
    <t xml:space="preserve">Kapitálové výdaje celkem (ř.16 až ř.18) </t>
  </si>
  <si>
    <t>Výdaje statutárního města Brna celkem  (ř.15 + ř.19)</t>
  </si>
  <si>
    <t>4137,4251</t>
  </si>
  <si>
    <t>Poskytnuté transfery městským částem - neinvestiční</t>
  </si>
  <si>
    <t>Poskytnuté transfery městským částem - investiční</t>
  </si>
  <si>
    <t>Přijaté transfery</t>
  </si>
  <si>
    <t>Poskytnuté transfery</t>
  </si>
  <si>
    <t>Ostatní výzkum a vývoj odvětvově nespecifikovaný</t>
  </si>
  <si>
    <t>Ostatní sociální péče a pomoc dětem a mládeži</t>
  </si>
  <si>
    <t>Monitoring ochrany ovzduší</t>
  </si>
  <si>
    <t>Ostatní záležitosti v silniční dopravě veřejnými službami</t>
  </si>
  <si>
    <t>Ostatní služby a činnosti v oblasti sociální prevence</t>
  </si>
  <si>
    <t>Dopravní obslužnost mimo veřejnou službu</t>
  </si>
  <si>
    <t>Dopravní obslužnost veřejnými službami - drážní</t>
  </si>
  <si>
    <t>Programy paliativní péče</t>
  </si>
  <si>
    <t xml:space="preserve">Soc.péče a pomoc přistěhovalcům a vybraným etnikům </t>
  </si>
  <si>
    <t>Sociální rehabilitace</t>
  </si>
  <si>
    <t>Volby do Parlamentu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</si>
</sst>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1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52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Border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 applyBorder="1"/>
    <xf numFmtId="3" fontId="1" fillId="0" borderId="0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4" fontId="2" fillId="0" borderId="0" xfId="3" applyNumberFormat="1" applyFont="1" applyBorder="1"/>
    <xf numFmtId="3" fontId="2" fillId="0" borderId="0" xfId="3" applyNumberFormat="1" applyFont="1" applyBorder="1"/>
    <xf numFmtId="3" fontId="1" fillId="0" borderId="0" xfId="3" applyNumberFormat="1" applyFont="1"/>
    <xf numFmtId="3" fontId="1" fillId="0" borderId="0" xfId="3" applyNumberFormat="1" applyFont="1" applyFill="1" applyBorder="1"/>
    <xf numFmtId="4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0" fontId="0" fillId="5" borderId="0" xfId="0" applyFont="1" applyFill="1"/>
    <xf numFmtId="166" fontId="0" fillId="5" borderId="0" xfId="0" applyNumberFormat="1" applyFont="1" applyFill="1"/>
    <xf numFmtId="167" fontId="0" fillId="5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Fill="1" applyBorder="1" applyAlignment="1">
      <alignment horizontal="center"/>
    </xf>
    <xf numFmtId="0" fontId="1" fillId="0" borderId="37" xfId="1" applyFont="1" applyFill="1" applyBorder="1" applyAlignment="1">
      <alignment horizontal="right"/>
    </xf>
    <xf numFmtId="0" fontId="18" fillId="5" borderId="0" xfId="0" applyFont="1" applyFill="1"/>
    <xf numFmtId="1" fontId="2" fillId="0" borderId="38" xfId="2" applyNumberFormat="1" applyFont="1" applyFill="1" applyBorder="1" applyAlignment="1">
      <alignment horizontal="left"/>
    </xf>
    <xf numFmtId="1" fontId="1" fillId="0" borderId="3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left"/>
    </xf>
    <xf numFmtId="3" fontId="2" fillId="0" borderId="49" xfId="2" applyNumberFormat="1" applyFont="1" applyFill="1" applyBorder="1"/>
    <xf numFmtId="3" fontId="1" fillId="0" borderId="0" xfId="2" applyNumberFormat="1" applyFont="1" applyFill="1"/>
    <xf numFmtId="0" fontId="1" fillId="0" borderId="0" xfId="2" applyFont="1" applyFill="1"/>
    <xf numFmtId="3" fontId="0" fillId="0" borderId="0" xfId="0" applyNumberFormat="1"/>
    <xf numFmtId="0" fontId="0" fillId="0" borderId="0" xfId="0" applyFont="1" applyFill="1"/>
    <xf numFmtId="0" fontId="2" fillId="3" borderId="40" xfId="1" applyFont="1" applyFill="1" applyBorder="1"/>
    <xf numFmtId="0" fontId="1" fillId="3" borderId="40" xfId="1" applyFont="1" applyFill="1" applyBorder="1"/>
    <xf numFmtId="0" fontId="1" fillId="3" borderId="74" xfId="1" applyFont="1" applyFill="1" applyBorder="1" applyProtection="1"/>
    <xf numFmtId="0" fontId="1" fillId="0" borderId="45" xfId="1" applyFont="1" applyBorder="1" applyProtection="1"/>
    <xf numFmtId="3" fontId="1" fillId="0" borderId="92" xfId="1" applyNumberFormat="1" applyFont="1" applyBorder="1" applyAlignment="1" applyProtection="1">
      <alignment horizontal="right"/>
    </xf>
    <xf numFmtId="3" fontId="1" fillId="0" borderId="93" xfId="1" applyNumberFormat="1" applyFont="1" applyBorder="1" applyAlignment="1" applyProtection="1">
      <alignment horizontal="right"/>
    </xf>
    <xf numFmtId="3" fontId="1" fillId="0" borderId="94" xfId="1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Fill="1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20" fillId="0" borderId="37" xfId="2" applyNumberFormat="1" applyFont="1" applyBorder="1" applyAlignment="1">
      <alignment horizontal="left"/>
    </xf>
    <xf numFmtId="0" fontId="2" fillId="0" borderId="38" xfId="1" applyFont="1" applyFill="1" applyBorder="1"/>
    <xf numFmtId="0" fontId="1" fillId="0" borderId="38" xfId="1" applyFont="1" applyFill="1" applyBorder="1"/>
    <xf numFmtId="0" fontId="1" fillId="0" borderId="38" xfId="1" applyFont="1" applyFill="1" applyBorder="1" applyProtection="1"/>
    <xf numFmtId="3" fontId="2" fillId="0" borderId="38" xfId="1" applyNumberFormat="1" applyFont="1" applyFill="1" applyBorder="1" applyAlignment="1" applyProtection="1">
      <alignment horizontal="right"/>
    </xf>
    <xf numFmtId="0" fontId="1" fillId="0" borderId="0" xfId="1" applyFont="1" applyFill="1"/>
    <xf numFmtId="49" fontId="1" fillId="0" borderId="40" xfId="1" applyNumberFormat="1" applyFont="1" applyBorder="1" applyAlignment="1">
      <alignment shrinkToFit="1"/>
    </xf>
    <xf numFmtId="0" fontId="1" fillId="0" borderId="39" xfId="1" applyFont="1" applyBorder="1" applyAlignment="1">
      <alignment horizontal="right" shrinkToFit="1"/>
    </xf>
    <xf numFmtId="3" fontId="1" fillId="0" borderId="95" xfId="1" applyNumberFormat="1" applyFont="1" applyBorder="1" applyAlignment="1" applyProtection="1">
      <alignment horizontal="right"/>
    </xf>
    <xf numFmtId="3" fontId="1" fillId="0" borderId="96" xfId="1" applyNumberFormat="1" applyFont="1" applyBorder="1" applyAlignment="1" applyProtection="1">
      <alignment horizontal="right"/>
    </xf>
    <xf numFmtId="3" fontId="1" fillId="0" borderId="97" xfId="1" applyNumberFormat="1" applyFont="1" applyBorder="1" applyAlignment="1" applyProtection="1">
      <alignment horizontal="right"/>
    </xf>
    <xf numFmtId="3" fontId="17" fillId="0" borderId="0" xfId="0" applyNumberFormat="1" applyFo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_Příjmy město oddíly SR 2000" xfId="3" xr:uid="{00000000-0005-0000-0000-000003000000}"/>
    <cellStyle name="normální_Výdaje SR 200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2021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Příjmy!$N$5:$N$8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Příjmy!$M$5:$M$8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67073488"/>
        <c:axId val="167073880"/>
      </c:barChart>
      <c:catAx>
        <c:axId val="1670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880"/>
        <c:crosses val="autoZero"/>
        <c:auto val="1"/>
        <c:lblAlgn val="ctr"/>
        <c:lblOffset val="100"/>
        <c:noMultiLvlLbl val="0"/>
      </c:catAx>
      <c:valAx>
        <c:axId val="16707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2021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Příjmy!$N$5:$N$8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Příjmy!$M$5:$M$8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2021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Výdaje_G!$AC$2:$AC$14</c:f>
              <c:strCache>
                <c:ptCount val="13"/>
                <c:pt idx="0">
                  <c:v> Zdravotnictví</c:v>
                </c:pt>
                <c:pt idx="1">
                  <c:v> Finanční operace *)</c:v>
                </c:pt>
                <c:pt idx="2">
                  <c:v> Ostatní</c:v>
                </c:pt>
                <c:pt idx="3">
                  <c:v> Bezpečnost a veřejný pořádek</c:v>
                </c:pt>
                <c:pt idx="4">
                  <c:v> Soc. služby a činnosti v soc. zabezpečení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Tělovýchova a zájmová činnost</c:v>
                </c:pt>
                <c:pt idx="8">
                  <c:v> Vodní hospodářství</c:v>
                </c:pt>
                <c:pt idx="9">
                  <c:v> Kultura, církve a sdělovací prostředky</c:v>
                </c:pt>
                <c:pt idx="10">
                  <c:v> Bydlení, komunální služ. a územ. rozvoj</c:v>
                </c:pt>
                <c:pt idx="11">
                  <c:v> Státní správa a územní samospráva</c:v>
                </c:pt>
                <c:pt idx="12">
                  <c:v> Doprava</c:v>
                </c:pt>
              </c:strCache>
            </c:strRef>
          </c:cat>
          <c:val>
            <c:numRef>
              <c:f>Výdaje_G!$AD$2:$AD$14</c:f>
              <c:numCache>
                <c:formatCode>#\ ##0.0</c:formatCode>
                <c:ptCount val="13"/>
                <c:pt idx="0">
                  <c:v>313.80599999999998</c:v>
                </c:pt>
                <c:pt idx="1">
                  <c:v>373.52600000000001</c:v>
                </c:pt>
                <c:pt idx="2">
                  <c:v>475.97800000000007</c:v>
                </c:pt>
                <c:pt idx="3">
                  <c:v>497.89400000000001</c:v>
                </c:pt>
                <c:pt idx="4">
                  <c:v>869.49599999999998</c:v>
                </c:pt>
                <c:pt idx="5">
                  <c:v>916.11900000000003</c:v>
                </c:pt>
                <c:pt idx="6">
                  <c:v>976.38599999999997</c:v>
                </c:pt>
                <c:pt idx="7">
                  <c:v>1101.3119999999999</c:v>
                </c:pt>
                <c:pt idx="8">
                  <c:v>1120.066</c:v>
                </c:pt>
                <c:pt idx="9">
                  <c:v>1393.2840000000001</c:v>
                </c:pt>
                <c:pt idx="10">
                  <c:v>2207.0050000000001</c:v>
                </c:pt>
                <c:pt idx="11">
                  <c:v>2333.0790000000002</c:v>
                </c:pt>
                <c:pt idx="12">
                  <c:v>4603.0910000000003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069312"/>
        <c:axId val="255069704"/>
      </c:barChart>
      <c:catAx>
        <c:axId val="25506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704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55069704"/>
        <c:scaling>
          <c:orientation val="minMax"/>
          <c:max val="47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3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2021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Výdaje_G!$AE$19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Výdaje_G!$AC$20:$AC$32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Vodní hospodářství</c:v>
                </c:pt>
                <c:pt idx="5">
                  <c:v> Tělovýchova a zájmová činnost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Bezpečnost a veřejný pořádek</c:v>
                </c:pt>
                <c:pt idx="10">
                  <c:v> Ostatní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Výdaje_G!$AE$20:$AE$32</c:f>
              <c:numCache>
                <c:formatCode>#\ ##0.0</c:formatCode>
                <c:ptCount val="13"/>
                <c:pt idx="0">
                  <c:v>4293.3549999999996</c:v>
                </c:pt>
                <c:pt idx="1">
                  <c:v>1381.847</c:v>
                </c:pt>
                <c:pt idx="2">
                  <c:v>1253.414</c:v>
                </c:pt>
                <c:pt idx="3">
                  <c:v>1302.7809999999999</c:v>
                </c:pt>
                <c:pt idx="4">
                  <c:v>1115.826</c:v>
                </c:pt>
                <c:pt idx="5">
                  <c:v>982.79200000000003</c:v>
                </c:pt>
                <c:pt idx="6">
                  <c:v>191.68199999999999</c:v>
                </c:pt>
                <c:pt idx="7">
                  <c:v>613.95699999999999</c:v>
                </c:pt>
                <c:pt idx="8">
                  <c:v>849.26599999999996</c:v>
                </c:pt>
                <c:pt idx="9">
                  <c:v>496.29899999999998</c:v>
                </c:pt>
                <c:pt idx="10">
                  <c:v>307.23400000000004</c:v>
                </c:pt>
                <c:pt idx="11">
                  <c:v>2192.2759999999998</c:v>
                </c:pt>
                <c:pt idx="12">
                  <c:v>295.08800000000002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Výdaje_G!$AF$19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Výdaje_G!$AC$20:$AC$32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Vodní hospodářství</c:v>
                </c:pt>
                <c:pt idx="5">
                  <c:v> Tělovýchova a zájmová činnost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Bezpečnost a veřejný pořádek</c:v>
                </c:pt>
                <c:pt idx="10">
                  <c:v> Ostatní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Výdaje_G!$AF$20:$AF$32</c:f>
              <c:numCache>
                <c:formatCode>#\ ##0.0</c:formatCode>
                <c:ptCount val="13"/>
                <c:pt idx="0">
                  <c:v>309.73599999999999</c:v>
                </c:pt>
                <c:pt idx="1">
                  <c:v>951.23199999999997</c:v>
                </c:pt>
                <c:pt idx="2">
                  <c:v>953.59100000000001</c:v>
                </c:pt>
                <c:pt idx="3">
                  <c:v>90.503</c:v>
                </c:pt>
                <c:pt idx="4">
                  <c:v>4.24</c:v>
                </c:pt>
                <c:pt idx="5">
                  <c:v>118.52</c:v>
                </c:pt>
                <c:pt idx="6">
                  <c:v>784.70399999999995</c:v>
                </c:pt>
                <c:pt idx="7">
                  <c:v>302.16199999999998</c:v>
                </c:pt>
                <c:pt idx="8">
                  <c:v>20.23</c:v>
                </c:pt>
                <c:pt idx="9">
                  <c:v>1.595</c:v>
                </c:pt>
                <c:pt idx="10">
                  <c:v>168.744</c:v>
                </c:pt>
                <c:pt idx="11">
                  <c:v>87.501999999999995</c:v>
                </c:pt>
                <c:pt idx="12">
                  <c:v>18.718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55070488"/>
        <c:axId val="255070880"/>
      </c:barChart>
      <c:lineChart>
        <c:grouping val="stacked"/>
        <c:varyColors val="0"/>
        <c:ser>
          <c:idx val="0"/>
          <c:order val="0"/>
          <c:tx>
            <c:strRef>
              <c:f>Výdaje_G!$AD$19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Výdaje_G!$AC$20:$AC$32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Vodní hospodářství</c:v>
                </c:pt>
                <c:pt idx="5">
                  <c:v> Tělovýchova a zájmová činnost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Bezpečnost a veřejný pořádek</c:v>
                </c:pt>
                <c:pt idx="10">
                  <c:v> Ostatní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Výdaje_G!$AD$20:$AD$32</c:f>
              <c:numCache>
                <c:formatCode>#\ ##0.0</c:formatCode>
                <c:ptCount val="13"/>
                <c:pt idx="0">
                  <c:v>4603.0910000000003</c:v>
                </c:pt>
                <c:pt idx="1">
                  <c:v>2333.0790000000002</c:v>
                </c:pt>
                <c:pt idx="2">
                  <c:v>2207.0050000000001</c:v>
                </c:pt>
                <c:pt idx="3">
                  <c:v>1393.2840000000001</c:v>
                </c:pt>
                <c:pt idx="4">
                  <c:v>1120.066</c:v>
                </c:pt>
                <c:pt idx="5">
                  <c:v>1101.3119999999999</c:v>
                </c:pt>
                <c:pt idx="6">
                  <c:v>976.38599999999997</c:v>
                </c:pt>
                <c:pt idx="7">
                  <c:v>916.11900000000003</c:v>
                </c:pt>
                <c:pt idx="8">
                  <c:v>869.49599999999998</c:v>
                </c:pt>
                <c:pt idx="9">
                  <c:v>497.89400000000001</c:v>
                </c:pt>
                <c:pt idx="10">
                  <c:v>475.97800000000007</c:v>
                </c:pt>
                <c:pt idx="11">
                  <c:v>373.52600000000001</c:v>
                </c:pt>
                <c:pt idx="12">
                  <c:v>313.80599999999998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70488"/>
        <c:axId val="255070880"/>
      </c:lineChart>
      <c:catAx>
        <c:axId val="255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880"/>
        <c:crosses val="autoZero"/>
        <c:auto val="1"/>
        <c:lblAlgn val="ctr"/>
        <c:lblOffset val="100"/>
        <c:noMultiLvlLbl val="0"/>
      </c:catAx>
      <c:valAx>
        <c:axId val="25507088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4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627041214442794"/>
          <c:y val="0.1622531798909751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88" t="s">
        <v>0</v>
      </c>
      <c r="B1" s="488"/>
      <c r="C1" s="488"/>
      <c r="D1" s="488"/>
      <c r="E1" s="488"/>
      <c r="F1" s="488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83" t="s">
        <v>4</v>
      </c>
      <c r="D3" s="480" t="s">
        <v>434</v>
      </c>
      <c r="E3" s="481"/>
      <c r="F3" s="482"/>
    </row>
    <row r="4" spans="1:6" x14ac:dyDescent="0.2">
      <c r="A4" s="6" t="s">
        <v>2</v>
      </c>
      <c r="B4" s="7" t="s">
        <v>3</v>
      </c>
      <c r="C4" s="484"/>
      <c r="D4" s="486" t="s">
        <v>100</v>
      </c>
      <c r="E4" s="486" t="s">
        <v>6</v>
      </c>
      <c r="F4" s="486" t="s">
        <v>7</v>
      </c>
    </row>
    <row r="5" spans="1:6" ht="13.5" thickBot="1" x14ac:dyDescent="0.25">
      <c r="A5" s="8"/>
      <c r="B5" s="9" t="s">
        <v>5</v>
      </c>
      <c r="C5" s="485"/>
      <c r="D5" s="487"/>
      <c r="E5" s="487"/>
      <c r="F5" s="487"/>
    </row>
    <row r="6" spans="1:6" x14ac:dyDescent="0.2">
      <c r="A6" s="10">
        <v>1</v>
      </c>
      <c r="B6" s="11">
        <v>1111</v>
      </c>
      <c r="C6" s="12" t="s">
        <v>413</v>
      </c>
      <c r="D6" s="13">
        <f t="shared" ref="D6:D11" si="0">+E6+F6</f>
        <v>1910000</v>
      </c>
      <c r="E6" s="13">
        <v>1910000</v>
      </c>
      <c r="F6" s="13"/>
    </row>
    <row r="7" spans="1:6" x14ac:dyDescent="0.2">
      <c r="A7" s="14">
        <v>2</v>
      </c>
      <c r="B7" s="15">
        <v>1112</v>
      </c>
      <c r="C7" s="16" t="s">
        <v>414</v>
      </c>
      <c r="D7" s="17">
        <f t="shared" si="0"/>
        <v>20000</v>
      </c>
      <c r="E7" s="18">
        <v>20000</v>
      </c>
      <c r="F7" s="18"/>
    </row>
    <row r="8" spans="1:6" x14ac:dyDescent="0.2">
      <c r="A8" s="10">
        <v>3</v>
      </c>
      <c r="B8" s="15">
        <v>1113</v>
      </c>
      <c r="C8" s="16" t="s">
        <v>415</v>
      </c>
      <c r="D8" s="17">
        <f t="shared" si="0"/>
        <v>200000</v>
      </c>
      <c r="E8" s="18">
        <v>200000</v>
      </c>
      <c r="F8" s="18"/>
    </row>
    <row r="9" spans="1:6" x14ac:dyDescent="0.2">
      <c r="A9" s="14">
        <v>4</v>
      </c>
      <c r="B9" s="15">
        <v>1121</v>
      </c>
      <c r="C9" s="16" t="s">
        <v>8</v>
      </c>
      <c r="D9" s="17">
        <f t="shared" si="0"/>
        <v>1490000</v>
      </c>
      <c r="E9" s="18">
        <v>1490000</v>
      </c>
      <c r="F9" s="18"/>
    </row>
    <row r="10" spans="1:6" x14ac:dyDescent="0.2">
      <c r="A10" s="10">
        <v>5</v>
      </c>
      <c r="B10" s="15">
        <v>1211</v>
      </c>
      <c r="C10" s="16" t="s">
        <v>9</v>
      </c>
      <c r="D10" s="17">
        <f t="shared" si="0"/>
        <v>5130000</v>
      </c>
      <c r="E10" s="18">
        <v>5130000</v>
      </c>
      <c r="F10" s="18"/>
    </row>
    <row r="11" spans="1:6" x14ac:dyDescent="0.2">
      <c r="A11" s="14">
        <v>6</v>
      </c>
      <c r="B11" s="15">
        <v>1511</v>
      </c>
      <c r="C11" s="19" t="s">
        <v>10</v>
      </c>
      <c r="D11" s="17">
        <f t="shared" si="0"/>
        <v>250000</v>
      </c>
      <c r="E11" s="18">
        <v>250000</v>
      </c>
      <c r="F11" s="18"/>
    </row>
    <row r="12" spans="1:6" ht="13.5" thickBot="1" x14ac:dyDescent="0.25">
      <c r="A12" s="10">
        <v>7</v>
      </c>
      <c r="B12" s="20"/>
      <c r="C12" s="21" t="s">
        <v>11</v>
      </c>
      <c r="D12" s="22">
        <f>SUM(D6:D11)</f>
        <v>9000000</v>
      </c>
      <c r="E12" s="23">
        <f>SUM(E6:E11)</f>
        <v>9000000</v>
      </c>
      <c r="F12" s="23"/>
    </row>
    <row r="13" spans="1:6" x14ac:dyDescent="0.2">
      <c r="A13" s="14">
        <v>8</v>
      </c>
      <c r="B13" s="15">
        <v>1122</v>
      </c>
      <c r="C13" s="16" t="s">
        <v>12</v>
      </c>
      <c r="D13" s="17">
        <f t="shared" ref="D13:D19" si="1">+E13+F13</f>
        <v>97211</v>
      </c>
      <c r="E13" s="18"/>
      <c r="F13" s="24">
        <v>97211</v>
      </c>
    </row>
    <row r="14" spans="1:6" x14ac:dyDescent="0.2">
      <c r="A14" s="10">
        <v>9</v>
      </c>
      <c r="B14" s="15">
        <v>1122</v>
      </c>
      <c r="C14" s="16" t="s">
        <v>13</v>
      </c>
      <c r="D14" s="17">
        <f t="shared" si="1"/>
        <v>265589</v>
      </c>
      <c r="E14" s="18">
        <v>250000</v>
      </c>
      <c r="F14" s="24">
        <v>15589</v>
      </c>
    </row>
    <row r="15" spans="1:6" x14ac:dyDescent="0.2">
      <c r="A15" s="14">
        <v>10</v>
      </c>
      <c r="B15" s="25" t="s">
        <v>14</v>
      </c>
      <c r="C15" s="26" t="s">
        <v>15</v>
      </c>
      <c r="D15" s="17">
        <f t="shared" si="1"/>
        <v>915</v>
      </c>
      <c r="E15" s="27">
        <v>915</v>
      </c>
      <c r="F15" s="28"/>
    </row>
    <row r="16" spans="1:6" x14ac:dyDescent="0.2">
      <c r="A16" s="10">
        <v>11</v>
      </c>
      <c r="B16" s="29" t="s">
        <v>16</v>
      </c>
      <c r="C16" s="19" t="s">
        <v>17</v>
      </c>
      <c r="D16" s="17">
        <f t="shared" si="1"/>
        <v>282993</v>
      </c>
      <c r="E16" s="18">
        <v>213336</v>
      </c>
      <c r="F16" s="24">
        <v>69657</v>
      </c>
    </row>
    <row r="17" spans="1:6" x14ac:dyDescent="0.2">
      <c r="A17" s="14">
        <v>12</v>
      </c>
      <c r="B17" s="29" t="s">
        <v>18</v>
      </c>
      <c r="C17" s="19" t="s">
        <v>19</v>
      </c>
      <c r="D17" s="17">
        <f t="shared" si="1"/>
        <v>4300</v>
      </c>
      <c r="E17" s="30">
        <v>4300</v>
      </c>
      <c r="F17" s="31"/>
    </row>
    <row r="18" spans="1:6" x14ac:dyDescent="0.2">
      <c r="A18" s="10">
        <v>13</v>
      </c>
      <c r="B18" s="15">
        <v>1361</v>
      </c>
      <c r="C18" s="19" t="s">
        <v>20</v>
      </c>
      <c r="D18" s="17">
        <f t="shared" ref="D18" si="2">+E18+F18</f>
        <v>83346</v>
      </c>
      <c r="E18" s="30">
        <v>68252</v>
      </c>
      <c r="F18" s="31">
        <v>15094</v>
      </c>
    </row>
    <row r="19" spans="1:6" x14ac:dyDescent="0.2">
      <c r="A19" s="10">
        <v>14</v>
      </c>
      <c r="B19" s="29" t="s">
        <v>386</v>
      </c>
      <c r="C19" s="19" t="s">
        <v>389</v>
      </c>
      <c r="D19" s="17">
        <f t="shared" si="1"/>
        <v>63000</v>
      </c>
      <c r="E19" s="30">
        <v>63000</v>
      </c>
      <c r="F19" s="31"/>
    </row>
    <row r="20" spans="1:6" ht="13.5" thickBot="1" x14ac:dyDescent="0.25">
      <c r="A20" s="14">
        <v>15</v>
      </c>
      <c r="B20" s="32" t="s">
        <v>21</v>
      </c>
      <c r="C20" s="33" t="s">
        <v>387</v>
      </c>
      <c r="D20" s="34">
        <f>SUM(D12:D19)</f>
        <v>9797354</v>
      </c>
      <c r="E20" s="35">
        <f>SUM(E12:E19)</f>
        <v>9599803</v>
      </c>
      <c r="F20" s="35">
        <f>SUM(F13:F19)</f>
        <v>197551</v>
      </c>
    </row>
    <row r="21" spans="1:6" x14ac:dyDescent="0.2">
      <c r="A21" s="10">
        <v>16</v>
      </c>
      <c r="B21" s="36" t="s">
        <v>22</v>
      </c>
      <c r="C21" s="37" t="s">
        <v>23</v>
      </c>
      <c r="D21" s="17">
        <f t="shared" ref="D21:D26" si="3">+E21+F21</f>
        <v>138066</v>
      </c>
      <c r="E21" s="13">
        <v>119127</v>
      </c>
      <c r="F21" s="38">
        <v>18939</v>
      </c>
    </row>
    <row r="22" spans="1:6" x14ac:dyDescent="0.2">
      <c r="A22" s="14">
        <v>17</v>
      </c>
      <c r="B22" s="36" t="s">
        <v>24</v>
      </c>
      <c r="C22" s="37" t="s">
        <v>25</v>
      </c>
      <c r="D22" s="17">
        <f t="shared" si="3"/>
        <v>129452</v>
      </c>
      <c r="E22" s="13">
        <v>118153</v>
      </c>
      <c r="F22" s="38">
        <v>11299</v>
      </c>
    </row>
    <row r="23" spans="1:6" x14ac:dyDescent="0.2">
      <c r="A23" s="10">
        <v>18</v>
      </c>
      <c r="B23" s="25" t="s">
        <v>26</v>
      </c>
      <c r="C23" s="26" t="s">
        <v>27</v>
      </c>
      <c r="D23" s="17">
        <f t="shared" si="3"/>
        <v>267424</v>
      </c>
      <c r="E23" s="27">
        <v>179640</v>
      </c>
      <c r="F23" s="28">
        <v>87784</v>
      </c>
    </row>
    <row r="24" spans="1:6" x14ac:dyDescent="0.2">
      <c r="A24" s="14">
        <v>19</v>
      </c>
      <c r="B24" s="25" t="s">
        <v>28</v>
      </c>
      <c r="C24" s="26" t="s">
        <v>29</v>
      </c>
      <c r="D24" s="17">
        <f t="shared" si="3"/>
        <v>213950</v>
      </c>
      <c r="E24" s="27">
        <v>206031</v>
      </c>
      <c r="F24" s="28">
        <v>7919</v>
      </c>
    </row>
    <row r="25" spans="1:6" x14ac:dyDescent="0.2">
      <c r="A25" s="10">
        <v>20</v>
      </c>
      <c r="B25" s="25" t="s">
        <v>30</v>
      </c>
      <c r="C25" s="26" t="s">
        <v>31</v>
      </c>
      <c r="D25" s="17">
        <f t="shared" si="3"/>
        <v>55038</v>
      </c>
      <c r="E25" s="27">
        <v>51920</v>
      </c>
      <c r="F25" s="28">
        <v>3118</v>
      </c>
    </row>
    <row r="26" spans="1:6" x14ac:dyDescent="0.2">
      <c r="A26" s="10">
        <v>21</v>
      </c>
      <c r="B26" s="39" t="s">
        <v>32</v>
      </c>
      <c r="C26" s="19" t="s">
        <v>33</v>
      </c>
      <c r="D26" s="17">
        <f t="shared" si="3"/>
        <v>172156</v>
      </c>
      <c r="E26" s="18">
        <v>155844</v>
      </c>
      <c r="F26" s="24">
        <v>16312</v>
      </c>
    </row>
    <row r="27" spans="1:6" ht="13.5" thickBot="1" x14ac:dyDescent="0.25">
      <c r="A27" s="14">
        <v>22</v>
      </c>
      <c r="B27" s="32" t="s">
        <v>34</v>
      </c>
      <c r="C27" s="33" t="s">
        <v>388</v>
      </c>
      <c r="D27" s="34">
        <f>SUM(D21:D26)</f>
        <v>976086</v>
      </c>
      <c r="E27" s="35">
        <f>SUM(E21:E26)</f>
        <v>830715</v>
      </c>
      <c r="F27" s="35">
        <f>SUM(F21:F26)</f>
        <v>145371</v>
      </c>
    </row>
    <row r="28" spans="1:6" x14ac:dyDescent="0.2">
      <c r="A28" s="10">
        <v>23</v>
      </c>
      <c r="B28" s="40" t="s">
        <v>35</v>
      </c>
      <c r="C28" s="41" t="s">
        <v>36</v>
      </c>
      <c r="D28" s="17">
        <f>+E28+F28</f>
        <v>510700</v>
      </c>
      <c r="E28" s="42">
        <v>510700</v>
      </c>
      <c r="F28" s="43"/>
    </row>
    <row r="29" spans="1:6" x14ac:dyDescent="0.2">
      <c r="A29" s="64">
        <v>24</v>
      </c>
      <c r="B29" s="25" t="s">
        <v>37</v>
      </c>
      <c r="C29" s="26" t="s">
        <v>38</v>
      </c>
      <c r="D29" s="61">
        <f>+E29+F29</f>
        <v>5</v>
      </c>
      <c r="E29" s="27"/>
      <c r="F29" s="28">
        <v>5</v>
      </c>
    </row>
    <row r="30" spans="1:6" x14ac:dyDescent="0.2">
      <c r="A30" s="14">
        <v>25</v>
      </c>
      <c r="B30" s="25" t="s">
        <v>443</v>
      </c>
      <c r="C30" s="26" t="s">
        <v>442</v>
      </c>
      <c r="D30" s="61">
        <f>+E30+F30</f>
        <v>1200000</v>
      </c>
      <c r="E30" s="27">
        <v>1200000</v>
      </c>
      <c r="F30" s="28"/>
    </row>
    <row r="31" spans="1:6" ht="13.5" thickBot="1" x14ac:dyDescent="0.25">
      <c r="A31" s="10">
        <v>26</v>
      </c>
      <c r="B31" s="44" t="s">
        <v>39</v>
      </c>
      <c r="C31" s="33" t="s">
        <v>448</v>
      </c>
      <c r="D31" s="34">
        <f>SUM(D28:D30)</f>
        <v>1710705</v>
      </c>
      <c r="E31" s="35">
        <f>SUM(E28:E30)</f>
        <v>1710700</v>
      </c>
      <c r="F31" s="35">
        <f>SUM(F28:F30)</f>
        <v>5</v>
      </c>
    </row>
    <row r="32" spans="1:6" ht="13.5" thickBot="1" x14ac:dyDescent="0.25">
      <c r="A32" s="14">
        <v>27</v>
      </c>
      <c r="B32" s="45"/>
      <c r="C32" s="46" t="s">
        <v>449</v>
      </c>
      <c r="D32" s="47">
        <f>+D20+D27+D31</f>
        <v>12484145</v>
      </c>
      <c r="E32" s="48">
        <f>+E20+E27+E31</f>
        <v>12141218</v>
      </c>
      <c r="F32" s="48">
        <f>+F20+F27+F31</f>
        <v>342927</v>
      </c>
    </row>
    <row r="33" spans="1:7" x14ac:dyDescent="0.2">
      <c r="A33" s="10">
        <v>28</v>
      </c>
      <c r="B33" s="11">
        <v>4112</v>
      </c>
      <c r="C33" s="37" t="s">
        <v>40</v>
      </c>
      <c r="D33" s="17">
        <f>+E33+F33</f>
        <v>398103</v>
      </c>
      <c r="E33" s="42">
        <v>192455</v>
      </c>
      <c r="F33" s="38">
        <v>205648</v>
      </c>
    </row>
    <row r="34" spans="1:7" x14ac:dyDescent="0.2">
      <c r="A34" s="14">
        <v>29</v>
      </c>
      <c r="B34" s="11">
        <v>4116</v>
      </c>
      <c r="C34" s="37" t="s">
        <v>41</v>
      </c>
      <c r="D34" s="17">
        <f>+E34+F34</f>
        <v>3017</v>
      </c>
      <c r="E34" s="13"/>
      <c r="F34" s="38">
        <v>3017</v>
      </c>
    </row>
    <row r="35" spans="1:7" x14ac:dyDescent="0.2">
      <c r="A35" s="10">
        <v>30</v>
      </c>
      <c r="B35" s="11">
        <v>4121</v>
      </c>
      <c r="C35" s="37" t="s">
        <v>42</v>
      </c>
      <c r="D35" s="17">
        <f>+E35+F35</f>
        <v>84</v>
      </c>
      <c r="E35" s="13">
        <v>35</v>
      </c>
      <c r="F35" s="38">
        <v>49</v>
      </c>
    </row>
    <row r="36" spans="1:7" x14ac:dyDescent="0.2">
      <c r="A36" s="14">
        <v>31</v>
      </c>
      <c r="B36" s="11">
        <v>4131</v>
      </c>
      <c r="C36" s="37" t="s">
        <v>43</v>
      </c>
      <c r="D36" s="17">
        <f>+E36+F36</f>
        <v>1845362</v>
      </c>
      <c r="E36" s="13">
        <v>1372066</v>
      </c>
      <c r="F36" s="38">
        <v>473296</v>
      </c>
    </row>
    <row r="37" spans="1:7" x14ac:dyDescent="0.2">
      <c r="A37" s="10">
        <v>32</v>
      </c>
      <c r="B37" s="11">
        <v>4137</v>
      </c>
      <c r="C37" s="49" t="s">
        <v>444</v>
      </c>
      <c r="D37" s="50" t="s">
        <v>44</v>
      </c>
      <c r="E37" s="13"/>
      <c r="F37" s="38">
        <v>1544156</v>
      </c>
    </row>
    <row r="38" spans="1:7" x14ac:dyDescent="0.2">
      <c r="A38" s="14">
        <v>33</v>
      </c>
      <c r="B38" s="11">
        <v>4137</v>
      </c>
      <c r="C38" s="49" t="s">
        <v>445</v>
      </c>
      <c r="D38" s="50" t="s">
        <v>44</v>
      </c>
      <c r="E38" s="13"/>
      <c r="F38" s="38">
        <v>454</v>
      </c>
    </row>
    <row r="39" spans="1:7" x14ac:dyDescent="0.2">
      <c r="A39" s="10">
        <v>34</v>
      </c>
      <c r="B39" s="11">
        <v>4137</v>
      </c>
      <c r="C39" s="16" t="s">
        <v>453</v>
      </c>
      <c r="D39" s="50" t="s">
        <v>44</v>
      </c>
      <c r="E39" s="13">
        <v>62072</v>
      </c>
      <c r="F39" s="38"/>
    </row>
    <row r="40" spans="1:7" x14ac:dyDescent="0.2">
      <c r="A40" s="10">
        <v>35</v>
      </c>
      <c r="B40" s="11">
        <v>4216</v>
      </c>
      <c r="C40" s="16" t="s">
        <v>455</v>
      </c>
      <c r="D40" s="17">
        <f>+E40+F40</f>
        <v>17400</v>
      </c>
      <c r="E40" s="13"/>
      <c r="F40" s="38">
        <v>17400</v>
      </c>
    </row>
    <row r="41" spans="1:7" x14ac:dyDescent="0.2">
      <c r="A41" s="10">
        <v>36</v>
      </c>
      <c r="B41" s="11">
        <v>4251</v>
      </c>
      <c r="C41" s="16" t="s">
        <v>447</v>
      </c>
      <c r="D41" s="50" t="s">
        <v>44</v>
      </c>
      <c r="E41" s="13"/>
      <c r="F41" s="38">
        <v>299570</v>
      </c>
    </row>
    <row r="42" spans="1:7" ht="13.5" thickBot="1" x14ac:dyDescent="0.25">
      <c r="A42" s="14">
        <v>37</v>
      </c>
      <c r="B42" s="32" t="s">
        <v>45</v>
      </c>
      <c r="C42" s="33" t="s">
        <v>456</v>
      </c>
      <c r="D42" s="35">
        <f>SUM(D33:D41)</f>
        <v>2263966</v>
      </c>
      <c r="E42" s="35">
        <f>SUM(E33:E41)</f>
        <v>1626628</v>
      </c>
      <c r="F42" s="35">
        <f>SUM(F33:F41)</f>
        <v>2543590</v>
      </c>
    </row>
    <row r="43" spans="1:7" ht="13.5" thickBot="1" x14ac:dyDescent="0.25">
      <c r="A43" s="51">
        <v>38</v>
      </c>
      <c r="B43" s="52" t="s">
        <v>46</v>
      </c>
      <c r="C43" s="53" t="s">
        <v>457</v>
      </c>
      <c r="D43" s="54">
        <f>+D32+D42</f>
        <v>14748111</v>
      </c>
      <c r="E43" s="54">
        <f>+E32+E42</f>
        <v>13767846</v>
      </c>
      <c r="F43" s="54">
        <f>+F32+F42</f>
        <v>2886517</v>
      </c>
      <c r="G43" s="454"/>
    </row>
    <row r="44" spans="1:7" ht="13.5" thickBot="1" x14ac:dyDescent="0.25">
      <c r="A44" s="55"/>
      <c r="B44" s="56"/>
      <c r="C44" s="57"/>
      <c r="D44" s="57"/>
      <c r="E44" s="57"/>
      <c r="F44" s="57"/>
    </row>
    <row r="45" spans="1:7" ht="13.5" thickBot="1" x14ac:dyDescent="0.25">
      <c r="A45" s="4"/>
      <c r="B45" s="5" t="s">
        <v>1</v>
      </c>
      <c r="C45" s="483" t="s">
        <v>47</v>
      </c>
      <c r="D45" s="480" t="str">
        <f>$D$3</f>
        <v>SCHVÁLENÝ ROZPOČET 2021</v>
      </c>
      <c r="E45" s="481"/>
      <c r="F45" s="482"/>
    </row>
    <row r="46" spans="1:7" x14ac:dyDescent="0.2">
      <c r="A46" s="6" t="s">
        <v>2</v>
      </c>
      <c r="B46" s="7" t="s">
        <v>3</v>
      </c>
      <c r="C46" s="484"/>
      <c r="D46" s="486" t="s">
        <v>100</v>
      </c>
      <c r="E46" s="486" t="s">
        <v>6</v>
      </c>
      <c r="F46" s="486" t="s">
        <v>7</v>
      </c>
    </row>
    <row r="47" spans="1:7" ht="13.5" thickBot="1" x14ac:dyDescent="0.25">
      <c r="A47" s="8"/>
      <c r="B47" s="9" t="s">
        <v>5</v>
      </c>
      <c r="C47" s="485"/>
      <c r="D47" s="487"/>
      <c r="E47" s="487"/>
      <c r="F47" s="487"/>
    </row>
    <row r="48" spans="1:7" x14ac:dyDescent="0.2">
      <c r="A48" s="58">
        <v>1</v>
      </c>
      <c r="B48" s="59" t="s">
        <v>427</v>
      </c>
      <c r="C48" s="60" t="s">
        <v>426</v>
      </c>
      <c r="D48" s="61">
        <f t="shared" ref="D48:D54" si="4">+E48+F48</f>
        <v>1853141</v>
      </c>
      <c r="E48" s="62">
        <f>893663+324819</f>
        <v>1218482</v>
      </c>
      <c r="F48" s="63">
        <f>449569+185090</f>
        <v>634659</v>
      </c>
    </row>
    <row r="49" spans="1:6" x14ac:dyDescent="0.2">
      <c r="A49" s="14">
        <v>2</v>
      </c>
      <c r="B49" s="25" t="s">
        <v>48</v>
      </c>
      <c r="C49" s="26" t="s">
        <v>49</v>
      </c>
      <c r="D49" s="61">
        <f t="shared" si="4"/>
        <v>175737</v>
      </c>
      <c r="E49" s="18">
        <v>47340</v>
      </c>
      <c r="F49" s="24">
        <v>128397</v>
      </c>
    </row>
    <row r="50" spans="1:6" x14ac:dyDescent="0.2">
      <c r="A50" s="64">
        <v>3</v>
      </c>
      <c r="B50" s="65" t="s">
        <v>50</v>
      </c>
      <c r="C50" s="49" t="s">
        <v>51</v>
      </c>
      <c r="D50" s="61">
        <f t="shared" si="4"/>
        <v>99530</v>
      </c>
      <c r="E50" s="66">
        <v>96200</v>
      </c>
      <c r="F50" s="63">
        <v>3330</v>
      </c>
    </row>
    <row r="51" spans="1:6" x14ac:dyDescent="0.2">
      <c r="A51" s="14">
        <v>4</v>
      </c>
      <c r="B51" s="29" t="s">
        <v>52</v>
      </c>
      <c r="C51" s="16" t="s">
        <v>53</v>
      </c>
      <c r="D51" s="61">
        <f t="shared" si="4"/>
        <v>2142939</v>
      </c>
      <c r="E51" s="18">
        <v>1608864</v>
      </c>
      <c r="F51" s="24">
        <v>534075</v>
      </c>
    </row>
    <row r="52" spans="1:6" x14ac:dyDescent="0.2">
      <c r="A52" s="64">
        <v>5</v>
      </c>
      <c r="B52" s="29">
        <v>5171</v>
      </c>
      <c r="C52" s="16" t="s">
        <v>54</v>
      </c>
      <c r="D52" s="61">
        <f t="shared" si="4"/>
        <v>680635</v>
      </c>
      <c r="E52" s="18">
        <v>487931</v>
      </c>
      <c r="F52" s="24">
        <v>192704</v>
      </c>
    </row>
    <row r="53" spans="1:6" x14ac:dyDescent="0.2">
      <c r="A53" s="14">
        <v>6</v>
      </c>
      <c r="B53" s="65">
        <v>5193</v>
      </c>
      <c r="C53" s="49" t="s">
        <v>425</v>
      </c>
      <c r="D53" s="61">
        <f t="shared" si="4"/>
        <v>2139000</v>
      </c>
      <c r="E53" s="67">
        <v>2139000</v>
      </c>
      <c r="F53" s="68"/>
    </row>
    <row r="54" spans="1:6" x14ac:dyDescent="0.2">
      <c r="A54" s="14">
        <v>7</v>
      </c>
      <c r="B54" s="65" t="s">
        <v>55</v>
      </c>
      <c r="C54" s="49" t="s">
        <v>56</v>
      </c>
      <c r="D54" s="17">
        <f t="shared" si="4"/>
        <v>419146</v>
      </c>
      <c r="E54" s="30">
        <v>402074</v>
      </c>
      <c r="F54" s="31">
        <v>17072</v>
      </c>
    </row>
    <row r="55" spans="1:6" x14ac:dyDescent="0.2">
      <c r="A55" s="64">
        <v>8</v>
      </c>
      <c r="B55" s="69">
        <v>5331</v>
      </c>
      <c r="C55" s="49" t="s">
        <v>57</v>
      </c>
      <c r="D55" s="17">
        <f>+E55+F55</f>
        <v>2535990</v>
      </c>
      <c r="E55" s="30">
        <v>2069197</v>
      </c>
      <c r="F55" s="31">
        <v>466793</v>
      </c>
    </row>
    <row r="56" spans="1:6" x14ac:dyDescent="0.2">
      <c r="A56" s="64">
        <v>9</v>
      </c>
      <c r="B56" s="65">
        <v>5347</v>
      </c>
      <c r="C56" s="49" t="s">
        <v>444</v>
      </c>
      <c r="D56" s="50" t="s">
        <v>44</v>
      </c>
      <c r="E56" s="30">
        <v>1548251</v>
      </c>
      <c r="F56" s="31"/>
    </row>
    <row r="57" spans="1:6" x14ac:dyDescent="0.2">
      <c r="A57" s="14">
        <v>10</v>
      </c>
      <c r="B57" s="65">
        <v>5347</v>
      </c>
      <c r="C57" s="49" t="s">
        <v>445</v>
      </c>
      <c r="D57" s="50" t="s">
        <v>44</v>
      </c>
      <c r="E57" s="30"/>
      <c r="F57" s="31">
        <v>454</v>
      </c>
    </row>
    <row r="58" spans="1:6" x14ac:dyDescent="0.2">
      <c r="A58" s="64">
        <v>11</v>
      </c>
      <c r="B58" s="65">
        <v>5347</v>
      </c>
      <c r="C58" s="49" t="s">
        <v>446</v>
      </c>
      <c r="D58" s="50" t="s">
        <v>44</v>
      </c>
      <c r="E58" s="30"/>
      <c r="F58" s="31">
        <f>E39</f>
        <v>62072</v>
      </c>
    </row>
    <row r="59" spans="1:6" x14ac:dyDescent="0.2">
      <c r="A59" s="14">
        <v>12</v>
      </c>
      <c r="B59" s="65">
        <v>5365</v>
      </c>
      <c r="C59" s="49" t="s">
        <v>13</v>
      </c>
      <c r="D59" s="17">
        <f>+E59+F59</f>
        <v>265589</v>
      </c>
      <c r="E59" s="30">
        <v>250000</v>
      </c>
      <c r="F59" s="31">
        <f>F14</f>
        <v>15589</v>
      </c>
    </row>
    <row r="60" spans="1:6" x14ac:dyDescent="0.2">
      <c r="A60" s="64">
        <v>13</v>
      </c>
      <c r="B60" s="65" t="s">
        <v>452</v>
      </c>
      <c r="C60" s="70" t="s">
        <v>391</v>
      </c>
      <c r="D60" s="17">
        <f>+E60+F60</f>
        <v>93545</v>
      </c>
      <c r="E60" s="18">
        <f>55986+210</f>
        <v>56196</v>
      </c>
      <c r="F60" s="31">
        <f>37024+325</f>
        <v>37349</v>
      </c>
    </row>
    <row r="61" spans="1:6" x14ac:dyDescent="0.2">
      <c r="A61" s="14">
        <v>14</v>
      </c>
      <c r="B61" s="71" t="s">
        <v>58</v>
      </c>
      <c r="C61" s="70" t="s">
        <v>59</v>
      </c>
      <c r="D61" s="13">
        <f>+E61+F61</f>
        <v>843974</v>
      </c>
      <c r="E61" s="30">
        <f>10515285-SUM(E48:E60)</f>
        <v>591750</v>
      </c>
      <c r="F61" s="31">
        <f>2344718-F48-F49-F50-F51-F52-F53-F54-F55-F56-F57-F58-F59-F60</f>
        <v>252224</v>
      </c>
    </row>
    <row r="62" spans="1:6" ht="13.5" thickBot="1" x14ac:dyDescent="0.25">
      <c r="A62" s="64">
        <v>15</v>
      </c>
      <c r="B62" s="32" t="s">
        <v>60</v>
      </c>
      <c r="C62" s="72" t="s">
        <v>458</v>
      </c>
      <c r="D62" s="35">
        <f>SUM(D48:D61)</f>
        <v>11249226</v>
      </c>
      <c r="E62" s="35">
        <f>SUM(E48:E61)</f>
        <v>10515285</v>
      </c>
      <c r="F62" s="35">
        <f>SUM(F48:F61)</f>
        <v>2344718</v>
      </c>
    </row>
    <row r="63" spans="1:6" x14ac:dyDescent="0.2">
      <c r="A63" s="14">
        <v>16</v>
      </c>
      <c r="B63" s="73">
        <v>6351</v>
      </c>
      <c r="C63" s="74" t="s">
        <v>61</v>
      </c>
      <c r="D63" s="13">
        <f>+E63+F63</f>
        <v>108047</v>
      </c>
      <c r="E63" s="18">
        <v>105597</v>
      </c>
      <c r="F63" s="18">
        <v>2450</v>
      </c>
    </row>
    <row r="64" spans="1:6" x14ac:dyDescent="0.2">
      <c r="A64" s="64">
        <v>17</v>
      </c>
      <c r="B64" s="65">
        <v>6363</v>
      </c>
      <c r="C64" s="49" t="s">
        <v>447</v>
      </c>
      <c r="D64" s="50" t="s">
        <v>44</v>
      </c>
      <c r="E64" s="18">
        <v>295475</v>
      </c>
      <c r="F64" s="24"/>
    </row>
    <row r="65" spans="1:6" x14ac:dyDescent="0.2">
      <c r="A65" s="64">
        <v>18</v>
      </c>
      <c r="B65" s="75" t="s">
        <v>62</v>
      </c>
      <c r="C65" s="76" t="s">
        <v>63</v>
      </c>
      <c r="D65" s="13">
        <f>+E65+F65</f>
        <v>5823769</v>
      </c>
      <c r="E65" s="18">
        <f>4760532-E63-E64</f>
        <v>4359460</v>
      </c>
      <c r="F65" s="24">
        <f>1463979+330</f>
        <v>1464309</v>
      </c>
    </row>
    <row r="66" spans="1:6" ht="13.5" thickBot="1" x14ac:dyDescent="0.25">
      <c r="A66" s="14">
        <v>19</v>
      </c>
      <c r="B66" s="77" t="s">
        <v>64</v>
      </c>
      <c r="C66" s="78" t="s">
        <v>459</v>
      </c>
      <c r="D66" s="48">
        <f>SUM(D63:D65)</f>
        <v>5931816</v>
      </c>
      <c r="E66" s="48">
        <f>SUM(E63:E65)</f>
        <v>4760532</v>
      </c>
      <c r="F66" s="48">
        <f>SUM(F63:F65)</f>
        <v>1466759</v>
      </c>
    </row>
    <row r="67" spans="1:6" ht="13.5" thickBot="1" x14ac:dyDescent="0.25">
      <c r="A67" s="51">
        <v>20</v>
      </c>
      <c r="B67" s="52" t="s">
        <v>65</v>
      </c>
      <c r="C67" s="53" t="s">
        <v>460</v>
      </c>
      <c r="D67" s="54">
        <f>+D62+D66</f>
        <v>17181042</v>
      </c>
      <c r="E67" s="54">
        <f>+E62+E66</f>
        <v>15275817</v>
      </c>
      <c r="F67" s="54">
        <f>+F62+F66</f>
        <v>3811477</v>
      </c>
    </row>
    <row r="68" spans="1:6" ht="13.5" thickBot="1" x14ac:dyDescent="0.25">
      <c r="A68" s="55"/>
      <c r="B68" s="79"/>
      <c r="C68" s="80"/>
      <c r="D68" s="80"/>
      <c r="E68" s="80"/>
      <c r="F68" s="80"/>
    </row>
    <row r="69" spans="1:6" ht="13.5" thickBot="1" x14ac:dyDescent="0.25">
      <c r="A69" s="4"/>
      <c r="B69" s="5" t="s">
        <v>1</v>
      </c>
      <c r="C69" s="483" t="s">
        <v>66</v>
      </c>
      <c r="D69" s="480" t="str">
        <f>$D$3</f>
        <v>SCHVÁLENÝ ROZPOČET 2021</v>
      </c>
      <c r="E69" s="481"/>
      <c r="F69" s="482"/>
    </row>
    <row r="70" spans="1:6" x14ac:dyDescent="0.2">
      <c r="A70" s="6" t="s">
        <v>2</v>
      </c>
      <c r="B70" s="7" t="s">
        <v>3</v>
      </c>
      <c r="C70" s="484"/>
      <c r="D70" s="486" t="s">
        <v>100</v>
      </c>
      <c r="E70" s="486" t="s">
        <v>6</v>
      </c>
      <c r="F70" s="486" t="s">
        <v>7</v>
      </c>
    </row>
    <row r="71" spans="1:6" ht="13.5" thickBot="1" x14ac:dyDescent="0.25">
      <c r="A71" s="8"/>
      <c r="B71" s="9" t="s">
        <v>5</v>
      </c>
      <c r="C71" s="485"/>
      <c r="D71" s="487"/>
      <c r="E71" s="487"/>
      <c r="F71" s="487"/>
    </row>
    <row r="72" spans="1:6" x14ac:dyDescent="0.2">
      <c r="A72" s="14">
        <v>1</v>
      </c>
      <c r="B72" s="25">
        <v>8113</v>
      </c>
      <c r="C72" s="16" t="s">
        <v>450</v>
      </c>
      <c r="D72" s="61">
        <f>+E72+F72</f>
        <v>1410310</v>
      </c>
      <c r="E72" s="81">
        <v>1410310</v>
      </c>
      <c r="F72" s="81"/>
    </row>
    <row r="73" spans="1:6" x14ac:dyDescent="0.2">
      <c r="A73" s="14">
        <v>2</v>
      </c>
      <c r="B73" s="25">
        <v>8115</v>
      </c>
      <c r="C73" s="16" t="s">
        <v>67</v>
      </c>
      <c r="D73" s="61">
        <f>+E73+F73</f>
        <v>1360456</v>
      </c>
      <c r="E73" s="81">
        <v>408188</v>
      </c>
      <c r="F73" s="81">
        <v>952268</v>
      </c>
    </row>
    <row r="74" spans="1:6" x14ac:dyDescent="0.2">
      <c r="A74" s="10">
        <v>3</v>
      </c>
      <c r="B74" s="15">
        <v>8124</v>
      </c>
      <c r="C74" s="16" t="s">
        <v>68</v>
      </c>
      <c r="D74" s="18">
        <f>+E74+F74</f>
        <v>-27308</v>
      </c>
      <c r="E74" s="18"/>
      <c r="F74" s="18">
        <v>-27308</v>
      </c>
    </row>
    <row r="75" spans="1:6" ht="13.5" thickBot="1" x14ac:dyDescent="0.25">
      <c r="A75" s="10">
        <v>4</v>
      </c>
      <c r="B75" s="69">
        <v>8224</v>
      </c>
      <c r="C75" s="16" t="s">
        <v>69</v>
      </c>
      <c r="D75" s="30">
        <f>+E75+F75</f>
        <v>-310527</v>
      </c>
      <c r="E75" s="30">
        <v>-310527</v>
      </c>
      <c r="F75" s="30"/>
    </row>
    <row r="76" spans="1:6" ht="13.5" thickBot="1" x14ac:dyDescent="0.25">
      <c r="A76" s="8">
        <v>5</v>
      </c>
      <c r="B76" s="82" t="s">
        <v>70</v>
      </c>
      <c r="C76" s="83" t="s">
        <v>451</v>
      </c>
      <c r="D76" s="84">
        <f>SUM(D72:D75)</f>
        <v>2432931</v>
      </c>
      <c r="E76" s="84">
        <f>SUM(E72:E75)</f>
        <v>1507971</v>
      </c>
      <c r="F76" s="84">
        <f>SUM(F72:F75)</f>
        <v>924960</v>
      </c>
    </row>
    <row r="77" spans="1:6" ht="13.5" thickBot="1" x14ac:dyDescent="0.25">
      <c r="A77" s="85"/>
      <c r="B77" s="85"/>
      <c r="C77" s="86"/>
      <c r="D77" s="86"/>
      <c r="E77" s="86"/>
      <c r="F77" s="86"/>
    </row>
    <row r="78" spans="1:6" ht="13.5" thickBot="1" x14ac:dyDescent="0.25">
      <c r="A78" s="4"/>
      <c r="B78" s="5" t="s">
        <v>5</v>
      </c>
      <c r="C78" s="483" t="s">
        <v>71</v>
      </c>
      <c r="D78" s="480" t="str">
        <f>$D$3</f>
        <v>SCHVÁLENÝ ROZPOČET 2021</v>
      </c>
      <c r="E78" s="481"/>
      <c r="F78" s="482"/>
    </row>
    <row r="79" spans="1:6" x14ac:dyDescent="0.2">
      <c r="A79" s="87" t="s">
        <v>2</v>
      </c>
      <c r="B79" s="7"/>
      <c r="C79" s="484"/>
      <c r="D79" s="486" t="s">
        <v>100</v>
      </c>
      <c r="E79" s="486" t="s">
        <v>6</v>
      </c>
      <c r="F79" s="486" t="s">
        <v>7</v>
      </c>
    </row>
    <row r="80" spans="1:6" ht="13.5" thickBot="1" x14ac:dyDescent="0.25">
      <c r="A80" s="88"/>
      <c r="B80" s="9"/>
      <c r="C80" s="485"/>
      <c r="D80" s="487"/>
      <c r="E80" s="487"/>
      <c r="F80" s="487"/>
    </row>
    <row r="81" spans="1:6" x14ac:dyDescent="0.2">
      <c r="A81" s="58">
        <v>1</v>
      </c>
      <c r="B81" s="89" t="s">
        <v>72</v>
      </c>
      <c r="C81" s="90" t="s">
        <v>73</v>
      </c>
      <c r="D81" s="91">
        <f>+D43</f>
        <v>14748111</v>
      </c>
      <c r="E81" s="91">
        <f>+E43</f>
        <v>13767846</v>
      </c>
      <c r="F81" s="91">
        <f>+F43</f>
        <v>2886517</v>
      </c>
    </row>
    <row r="82" spans="1:6" x14ac:dyDescent="0.2">
      <c r="A82" s="10">
        <v>2</v>
      </c>
      <c r="B82" s="92" t="s">
        <v>74</v>
      </c>
      <c r="C82" s="93" t="s">
        <v>75</v>
      </c>
      <c r="D82" s="94">
        <f>+D67</f>
        <v>17181042</v>
      </c>
      <c r="E82" s="94">
        <f>+E67</f>
        <v>15275817</v>
      </c>
      <c r="F82" s="94">
        <f>+F67</f>
        <v>3811477</v>
      </c>
    </row>
    <row r="83" spans="1:6" ht="13.5" thickBot="1" x14ac:dyDescent="0.25">
      <c r="A83" s="51">
        <v>3</v>
      </c>
      <c r="B83" s="95"/>
      <c r="C83" s="96" t="s">
        <v>76</v>
      </c>
      <c r="D83" s="97">
        <f>+D81-D82</f>
        <v>-2432931</v>
      </c>
      <c r="E83" s="97">
        <f>+E81-E82</f>
        <v>-1507971</v>
      </c>
      <c r="F83" s="97">
        <f>+F81-F82</f>
        <v>-924960</v>
      </c>
    </row>
    <row r="84" spans="1:6" ht="13.5" thickBot="1" x14ac:dyDescent="0.25">
      <c r="A84" s="98">
        <v>4</v>
      </c>
      <c r="B84" s="99" t="s">
        <v>70</v>
      </c>
      <c r="C84" s="100" t="s">
        <v>77</v>
      </c>
      <c r="D84" s="101">
        <f>+D76</f>
        <v>2432931</v>
      </c>
      <c r="E84" s="101">
        <f>+E76</f>
        <v>1507971</v>
      </c>
      <c r="F84" s="101">
        <f>+F76</f>
        <v>924960</v>
      </c>
    </row>
    <row r="85" spans="1:6" ht="7.5" customHeight="1" x14ac:dyDescent="0.2">
      <c r="A85" s="85"/>
      <c r="B85" s="85"/>
      <c r="C85" s="86"/>
      <c r="D85" s="86"/>
      <c r="E85" s="3"/>
      <c r="F85" s="3"/>
    </row>
    <row r="86" spans="1:6" x14ac:dyDescent="0.2">
      <c r="A86" s="102" t="s">
        <v>44</v>
      </c>
      <c r="B86" s="85" t="s">
        <v>78</v>
      </c>
      <c r="C86" s="86"/>
      <c r="D86" s="86"/>
      <c r="E86" s="3"/>
      <c r="F86" s="3"/>
    </row>
  </sheetData>
  <mergeCells count="21">
    <mergeCell ref="A1:F1"/>
    <mergeCell ref="D4:D5"/>
    <mergeCell ref="E4:E5"/>
    <mergeCell ref="F4:F5"/>
    <mergeCell ref="D46:D47"/>
    <mergeCell ref="E46:E47"/>
    <mergeCell ref="F46:F47"/>
    <mergeCell ref="D3:F3"/>
    <mergeCell ref="D45:F45"/>
    <mergeCell ref="D69:F69"/>
    <mergeCell ref="D78:F78"/>
    <mergeCell ref="C3:C5"/>
    <mergeCell ref="C45:C47"/>
    <mergeCell ref="C69:C71"/>
    <mergeCell ref="C78:C80"/>
    <mergeCell ref="D70:D71"/>
    <mergeCell ref="E70:E71"/>
    <mergeCell ref="F70:F71"/>
    <mergeCell ref="D79:D80"/>
    <mergeCell ref="E79:E80"/>
    <mergeCell ref="F79:F80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6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Zeros="0" zoomScaleNormal="100" workbookViewId="0">
      <selection activeCell="I64" sqref="I64"/>
    </sheetView>
  </sheetViews>
  <sheetFormatPr defaultRowHeight="12.75" x14ac:dyDescent="0.2"/>
  <cols>
    <col min="1" max="1" width="8" style="103" customWidth="1"/>
    <col min="2" max="2" width="49.7109375" style="103" customWidth="1"/>
    <col min="3" max="4" width="15.28515625" style="103" customWidth="1"/>
    <col min="5" max="16384" width="9.140625" style="103"/>
  </cols>
  <sheetData>
    <row r="1" spans="1:9" ht="18.75" x14ac:dyDescent="0.3">
      <c r="A1" s="491" t="s">
        <v>99</v>
      </c>
      <c r="B1" s="491"/>
      <c r="C1" s="491"/>
      <c r="D1" s="491"/>
    </row>
    <row r="2" spans="1:9" x14ac:dyDescent="0.2">
      <c r="A2" s="493"/>
      <c r="B2" s="493"/>
      <c r="C2" s="493"/>
      <c r="D2" s="493"/>
    </row>
    <row r="3" spans="1:9" ht="15" x14ac:dyDescent="0.25">
      <c r="A3" s="492" t="s">
        <v>435</v>
      </c>
      <c r="B3" s="492"/>
      <c r="C3" s="492"/>
      <c r="D3" s="492"/>
    </row>
    <row r="5" spans="1:9" x14ac:dyDescent="0.2">
      <c r="A5" s="493" t="s">
        <v>78</v>
      </c>
      <c r="B5" s="493"/>
      <c r="C5" s="493"/>
      <c r="D5" s="493"/>
    </row>
    <row r="7" spans="1:9" x14ac:dyDescent="0.2">
      <c r="D7" s="105" t="s">
        <v>79</v>
      </c>
      <c r="I7" s="103">
        <f>17739+9616+17113+3000</f>
        <v>47468</v>
      </c>
    </row>
    <row r="8" spans="1:9" x14ac:dyDescent="0.2">
      <c r="A8" s="107"/>
      <c r="B8" s="113"/>
      <c r="C8" s="494" t="s">
        <v>80</v>
      </c>
      <c r="D8" s="495"/>
    </row>
    <row r="9" spans="1:9" x14ac:dyDescent="0.2">
      <c r="A9" s="108" t="s">
        <v>1</v>
      </c>
      <c r="B9" s="114" t="s">
        <v>81</v>
      </c>
      <c r="C9" s="117" t="s">
        <v>82</v>
      </c>
      <c r="D9" s="117" t="s">
        <v>82</v>
      </c>
    </row>
    <row r="10" spans="1:9" x14ac:dyDescent="0.2">
      <c r="A10" s="115"/>
      <c r="B10" s="116"/>
      <c r="C10" s="118" t="s">
        <v>83</v>
      </c>
      <c r="D10" s="118" t="s">
        <v>84</v>
      </c>
    </row>
    <row r="11" spans="1:9" x14ac:dyDescent="0.2">
      <c r="A11" s="109"/>
      <c r="B11" s="119"/>
      <c r="C11" s="121"/>
      <c r="D11" s="121"/>
    </row>
    <row r="12" spans="1:9" x14ac:dyDescent="0.2">
      <c r="A12" s="110"/>
      <c r="B12" s="120" t="s">
        <v>4</v>
      </c>
      <c r="C12" s="122"/>
      <c r="D12" s="122"/>
    </row>
    <row r="13" spans="1:9" x14ac:dyDescent="0.2">
      <c r="A13" s="111">
        <v>4137</v>
      </c>
      <c r="B13" s="119" t="s">
        <v>85</v>
      </c>
      <c r="C13" s="122">
        <f>C30</f>
        <v>62072</v>
      </c>
      <c r="D13" s="122"/>
    </row>
    <row r="14" spans="1:9" x14ac:dyDescent="0.2">
      <c r="A14" s="474" t="s">
        <v>461</v>
      </c>
      <c r="B14" s="119" t="s">
        <v>464</v>
      </c>
      <c r="C14" s="122">
        <f>C47</f>
        <v>1843726</v>
      </c>
      <c r="D14" s="122">
        <f>D47</f>
        <v>454</v>
      </c>
    </row>
    <row r="15" spans="1:9" x14ac:dyDescent="0.2">
      <c r="A15" s="124"/>
      <c r="B15" s="126" t="s">
        <v>73</v>
      </c>
      <c r="C15" s="128">
        <f>SUM(C13:C14)</f>
        <v>1905798</v>
      </c>
      <c r="D15" s="125">
        <f>SUM(D11:D14)</f>
        <v>454</v>
      </c>
    </row>
    <row r="16" spans="1:9" x14ac:dyDescent="0.2">
      <c r="A16" s="111"/>
      <c r="B16" s="119"/>
      <c r="C16" s="122"/>
      <c r="D16" s="121"/>
    </row>
    <row r="17" spans="1:4" x14ac:dyDescent="0.2">
      <c r="A17" s="112"/>
      <c r="B17" s="120" t="s">
        <v>47</v>
      </c>
      <c r="C17" s="122"/>
      <c r="D17" s="122"/>
    </row>
    <row r="18" spans="1:4" x14ac:dyDescent="0.2">
      <c r="A18" s="111">
        <v>5347</v>
      </c>
      <c r="B18" s="127" t="s">
        <v>86</v>
      </c>
      <c r="C18" s="122">
        <f>C52</f>
        <v>62072</v>
      </c>
      <c r="D18" s="122"/>
    </row>
    <row r="19" spans="1:4" x14ac:dyDescent="0.2">
      <c r="A19" s="475">
        <v>5347.6363000000001</v>
      </c>
      <c r="B19" s="127" t="s">
        <v>465</v>
      </c>
      <c r="C19" s="122">
        <f>C34+C35</f>
        <v>1843726</v>
      </c>
      <c r="D19" s="122">
        <f>D51</f>
        <v>454</v>
      </c>
    </row>
    <row r="20" spans="1:4" x14ac:dyDescent="0.2">
      <c r="A20" s="124"/>
      <c r="B20" s="126" t="s">
        <v>75</v>
      </c>
      <c r="C20" s="128">
        <f>SUM(C16:C19)</f>
        <v>1905798</v>
      </c>
      <c r="D20" s="125">
        <f>SUM(D16:D19)</f>
        <v>454</v>
      </c>
    </row>
    <row r="21" spans="1:4" x14ac:dyDescent="0.2">
      <c r="A21" s="124"/>
      <c r="B21" s="126" t="s">
        <v>87</v>
      </c>
      <c r="C21" s="128">
        <f>C15-C20</f>
        <v>0</v>
      </c>
      <c r="D21" s="125">
        <f>D15-D20</f>
        <v>0</v>
      </c>
    </row>
    <row r="22" spans="1:4" x14ac:dyDescent="0.2">
      <c r="B22" s="103" t="s">
        <v>88</v>
      </c>
    </row>
    <row r="24" spans="1:4" x14ac:dyDescent="0.2">
      <c r="C24" s="105" t="s">
        <v>79</v>
      </c>
    </row>
    <row r="25" spans="1:4" x14ac:dyDescent="0.2">
      <c r="A25" s="107"/>
      <c r="B25" s="133"/>
      <c r="C25" s="131" t="s">
        <v>89</v>
      </c>
    </row>
    <row r="26" spans="1:4" x14ac:dyDescent="0.2">
      <c r="A26" s="108" t="s">
        <v>1</v>
      </c>
      <c r="B26" s="129" t="s">
        <v>90</v>
      </c>
      <c r="C26" s="108" t="s">
        <v>82</v>
      </c>
    </row>
    <row r="27" spans="1:4" x14ac:dyDescent="0.2">
      <c r="A27" s="115"/>
      <c r="B27" s="134"/>
      <c r="C27" s="118" t="s">
        <v>91</v>
      </c>
    </row>
    <row r="28" spans="1:4" x14ac:dyDescent="0.2">
      <c r="A28" s="107"/>
      <c r="B28" s="133"/>
      <c r="C28" s="121"/>
    </row>
    <row r="29" spans="1:4" x14ac:dyDescent="0.2">
      <c r="A29" s="110"/>
      <c r="B29" s="120" t="s">
        <v>4</v>
      </c>
      <c r="C29" s="122"/>
    </row>
    <row r="30" spans="1:4" x14ac:dyDescent="0.2">
      <c r="A30" s="115">
        <v>4137</v>
      </c>
      <c r="B30" s="134" t="s">
        <v>92</v>
      </c>
      <c r="C30" s="123">
        <f>Bilance!E39</f>
        <v>62072</v>
      </c>
    </row>
    <row r="31" spans="1:4" x14ac:dyDescent="0.2">
      <c r="A31" s="130"/>
      <c r="B31" s="135" t="s">
        <v>73</v>
      </c>
      <c r="C31" s="132">
        <f>SUM(C30:C30)</f>
        <v>62072</v>
      </c>
    </row>
    <row r="32" spans="1:4" x14ac:dyDescent="0.2">
      <c r="A32" s="109"/>
      <c r="B32" s="119"/>
      <c r="C32" s="122"/>
    </row>
    <row r="33" spans="1:4" x14ac:dyDescent="0.2">
      <c r="A33" s="110"/>
      <c r="B33" s="120" t="s">
        <v>47</v>
      </c>
      <c r="C33" s="122"/>
    </row>
    <row r="34" spans="1:4" x14ac:dyDescent="0.2">
      <c r="A34" s="109">
        <v>5347</v>
      </c>
      <c r="B34" s="119" t="s">
        <v>462</v>
      </c>
      <c r="C34" s="122">
        <f>Bilance!E56</f>
        <v>1548251</v>
      </c>
    </row>
    <row r="35" spans="1:4" x14ac:dyDescent="0.2">
      <c r="A35" s="115">
        <v>6363</v>
      </c>
      <c r="B35" s="134" t="s">
        <v>463</v>
      </c>
      <c r="C35" s="123">
        <f>Bilance!E64</f>
        <v>295475</v>
      </c>
    </row>
    <row r="36" spans="1:4" x14ac:dyDescent="0.2">
      <c r="A36" s="130"/>
      <c r="B36" s="135" t="s">
        <v>75</v>
      </c>
      <c r="C36" s="132">
        <f>SUM(C35:C35)</f>
        <v>295475</v>
      </c>
    </row>
    <row r="37" spans="1:4" x14ac:dyDescent="0.2">
      <c r="A37" s="130"/>
      <c r="B37" s="135" t="s">
        <v>93</v>
      </c>
      <c r="C37" s="132">
        <f>C31-C36</f>
        <v>-233403</v>
      </c>
    </row>
    <row r="41" spans="1:4" x14ac:dyDescent="0.2">
      <c r="D41" s="105" t="s">
        <v>79</v>
      </c>
    </row>
    <row r="42" spans="1:4" x14ac:dyDescent="0.2">
      <c r="A42" s="107"/>
      <c r="B42" s="107"/>
      <c r="C42" s="489" t="s">
        <v>80</v>
      </c>
      <c r="D42" s="490"/>
    </row>
    <row r="43" spans="1:4" x14ac:dyDescent="0.2">
      <c r="A43" s="108" t="s">
        <v>1</v>
      </c>
      <c r="B43" s="108" t="s">
        <v>94</v>
      </c>
      <c r="C43" s="131" t="s">
        <v>82</v>
      </c>
      <c r="D43" s="131" t="s">
        <v>82</v>
      </c>
    </row>
    <row r="44" spans="1:4" x14ac:dyDescent="0.2">
      <c r="A44" s="115"/>
      <c r="B44" s="115"/>
      <c r="C44" s="118" t="s">
        <v>91</v>
      </c>
      <c r="D44" s="118" t="s">
        <v>95</v>
      </c>
    </row>
    <row r="45" spans="1:4" x14ac:dyDescent="0.2">
      <c r="A45" s="109"/>
      <c r="B45" s="109"/>
      <c r="C45" s="122"/>
      <c r="D45" s="122"/>
    </row>
    <row r="46" spans="1:4" x14ac:dyDescent="0.2">
      <c r="A46" s="110"/>
      <c r="B46" s="110" t="s">
        <v>4</v>
      </c>
      <c r="C46" s="122"/>
      <c r="D46" s="122"/>
    </row>
    <row r="47" spans="1:4" x14ac:dyDescent="0.2">
      <c r="A47" s="474" t="s">
        <v>461</v>
      </c>
      <c r="B47" s="115" t="s">
        <v>96</v>
      </c>
      <c r="C47" s="123">
        <f>Bilance!F37+Bilance!F41</f>
        <v>1843726</v>
      </c>
      <c r="D47" s="123">
        <f>Bilance!F38</f>
        <v>454</v>
      </c>
    </row>
    <row r="48" spans="1:4" x14ac:dyDescent="0.2">
      <c r="A48" s="130"/>
      <c r="B48" s="130" t="s">
        <v>73</v>
      </c>
      <c r="C48" s="132">
        <f>SUM(C47:C47)</f>
        <v>1843726</v>
      </c>
      <c r="D48" s="132">
        <f>SUM(D47:D47)</f>
        <v>454</v>
      </c>
    </row>
    <row r="49" spans="1:4" x14ac:dyDescent="0.2">
      <c r="A49" s="109"/>
      <c r="B49" s="109"/>
      <c r="C49" s="122"/>
      <c r="D49" s="122"/>
    </row>
    <row r="50" spans="1:4" x14ac:dyDescent="0.2">
      <c r="A50" s="110"/>
      <c r="B50" s="110" t="s">
        <v>47</v>
      </c>
      <c r="C50" s="122"/>
      <c r="D50" s="122"/>
    </row>
    <row r="51" spans="1:4" x14ac:dyDescent="0.2">
      <c r="A51" s="109">
        <v>5347</v>
      </c>
      <c r="B51" s="109" t="s">
        <v>97</v>
      </c>
      <c r="C51" s="122"/>
      <c r="D51" s="122">
        <f>Bilance!F57</f>
        <v>454</v>
      </c>
    </row>
    <row r="52" spans="1:4" x14ac:dyDescent="0.2">
      <c r="A52" s="115">
        <v>5347</v>
      </c>
      <c r="B52" s="115" t="s">
        <v>98</v>
      </c>
      <c r="C52" s="123">
        <f>Bilance!F58</f>
        <v>62072</v>
      </c>
      <c r="D52" s="123"/>
    </row>
    <row r="53" spans="1:4" x14ac:dyDescent="0.2">
      <c r="A53" s="130"/>
      <c r="B53" s="130" t="s">
        <v>75</v>
      </c>
      <c r="C53" s="132">
        <f>SUM(C51:C52)</f>
        <v>62072</v>
      </c>
      <c r="D53" s="132">
        <f>SUM(D51:D52)</f>
        <v>454</v>
      </c>
    </row>
    <row r="54" spans="1:4" x14ac:dyDescent="0.2">
      <c r="A54" s="130"/>
      <c r="B54" s="130" t="s">
        <v>93</v>
      </c>
      <c r="C54" s="132">
        <f>C48-C53</f>
        <v>1781654</v>
      </c>
      <c r="D54" s="132">
        <f>D48-D53</f>
        <v>0</v>
      </c>
    </row>
    <row r="56" spans="1:4" x14ac:dyDescent="0.2">
      <c r="C56" s="106"/>
    </row>
  </sheetData>
  <mergeCells count="6">
    <mergeCell ref="C42:D42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showZeros="0" zoomScaleNormal="100" zoomScaleSheetLayoutView="100" workbookViewId="0">
      <selection activeCell="M1" sqref="M1:N1048576"/>
    </sheetView>
  </sheetViews>
  <sheetFormatPr defaultRowHeight="12.75" x14ac:dyDescent="0.2"/>
  <cols>
    <col min="1" max="1" width="8.28515625" style="103" customWidth="1"/>
    <col min="2" max="2" width="49.28515625" style="103" customWidth="1"/>
    <col min="3" max="3" width="15.85546875" style="103" customWidth="1"/>
    <col min="4" max="5" width="14.7109375" style="103" customWidth="1"/>
    <col min="6" max="6" width="15.42578125" style="103" customWidth="1"/>
    <col min="7" max="7" width="13.42578125" style="103" customWidth="1"/>
    <col min="8" max="8" width="14" style="103" customWidth="1"/>
    <col min="9" max="12" width="9.140625" style="103"/>
    <col min="13" max="13" width="21.42578125" style="103" hidden="1" customWidth="1"/>
    <col min="14" max="14" width="0" style="103" hidden="1" customWidth="1"/>
    <col min="15" max="16384" width="9.140625" style="103"/>
  </cols>
  <sheetData>
    <row r="1" spans="1:14" ht="18.75" x14ac:dyDescent="0.3">
      <c r="A1" s="491" t="s">
        <v>436</v>
      </c>
      <c r="B1" s="491"/>
      <c r="C1" s="491"/>
      <c r="D1" s="491"/>
      <c r="E1" s="491"/>
      <c r="F1" s="491"/>
      <c r="G1" s="491"/>
      <c r="H1" s="491"/>
    </row>
    <row r="2" spans="1:14" ht="9" customHeight="1" x14ac:dyDescent="0.2">
      <c r="A2" s="136"/>
      <c r="B2" s="104"/>
      <c r="C2" s="104"/>
      <c r="F2" s="119"/>
    </row>
    <row r="3" spans="1:14" ht="13.5" thickBot="1" x14ac:dyDescent="0.25">
      <c r="F3" s="119"/>
    </row>
    <row r="4" spans="1:14" ht="26.25" thickBot="1" x14ac:dyDescent="0.25">
      <c r="A4" s="161" t="s">
        <v>101</v>
      </c>
      <c r="B4" s="137" t="s">
        <v>102</v>
      </c>
      <c r="C4" s="138" t="s">
        <v>100</v>
      </c>
      <c r="D4" s="139" t="s">
        <v>6</v>
      </c>
      <c r="E4" s="140" t="s">
        <v>7</v>
      </c>
      <c r="F4" s="120"/>
      <c r="M4" s="429" t="s">
        <v>376</v>
      </c>
      <c r="N4" s="429" t="s">
        <v>377</v>
      </c>
    </row>
    <row r="5" spans="1:14" ht="15" x14ac:dyDescent="0.25">
      <c r="A5" s="172">
        <v>1</v>
      </c>
      <c r="B5" s="173" t="s">
        <v>103</v>
      </c>
      <c r="C5" s="174">
        <f>+'Daňové a Transfery'!E35</f>
        <v>9797354</v>
      </c>
      <c r="D5" s="175">
        <f>+'Daňové a Transfery'!F35</f>
        <v>9599803</v>
      </c>
      <c r="E5" s="176">
        <f>+'Daňové a Transfery'!G35</f>
        <v>197551</v>
      </c>
      <c r="F5" s="145"/>
      <c r="G5" s="106"/>
      <c r="M5" s="430" t="s">
        <v>103</v>
      </c>
      <c r="N5" s="431">
        <f>C5/1000</f>
        <v>9797.3539999999994</v>
      </c>
    </row>
    <row r="6" spans="1:14" ht="15" x14ac:dyDescent="0.25">
      <c r="A6" s="177">
        <v>2</v>
      </c>
      <c r="B6" s="178" t="s">
        <v>104</v>
      </c>
      <c r="C6" s="179">
        <f>+'N a K'!E121</f>
        <v>976086</v>
      </c>
      <c r="D6" s="180">
        <f>+D33</f>
        <v>830715</v>
      </c>
      <c r="E6" s="181">
        <f>+'N a K'!G121</f>
        <v>145371</v>
      </c>
      <c r="F6" s="145"/>
      <c r="G6" s="106"/>
      <c r="M6" s="430" t="s">
        <v>104</v>
      </c>
      <c r="N6" s="431">
        <f t="shared" ref="N6:N8" si="0">C6/1000</f>
        <v>976.08600000000001</v>
      </c>
    </row>
    <row r="7" spans="1:14" ht="15" x14ac:dyDescent="0.25">
      <c r="A7" s="177">
        <v>3</v>
      </c>
      <c r="B7" s="178" t="s">
        <v>105</v>
      </c>
      <c r="C7" s="179">
        <f>+'N a K'!H121</f>
        <v>1710705</v>
      </c>
      <c r="D7" s="180">
        <f>+G33</f>
        <v>1710700</v>
      </c>
      <c r="E7" s="181">
        <f>+'N a K'!J121</f>
        <v>5</v>
      </c>
      <c r="F7" s="145"/>
      <c r="G7" s="106"/>
      <c r="M7" s="430" t="s">
        <v>105</v>
      </c>
      <c r="N7" s="431">
        <f t="shared" si="0"/>
        <v>1710.7049999999999</v>
      </c>
    </row>
    <row r="8" spans="1:14" ht="15.75" thickBot="1" x14ac:dyDescent="0.3">
      <c r="A8" s="182">
        <v>4</v>
      </c>
      <c r="B8" s="183" t="s">
        <v>106</v>
      </c>
      <c r="C8" s="184">
        <f>+'Daňové a Transfery'!E58</f>
        <v>2263966</v>
      </c>
      <c r="D8" s="185">
        <f>+'Daňové a Transfery'!F58</f>
        <v>1626628</v>
      </c>
      <c r="E8" s="186">
        <f>+'Daňové a Transfery'!G58</f>
        <v>2543590</v>
      </c>
      <c r="F8" s="145"/>
      <c r="G8" s="106"/>
      <c r="M8" s="430" t="s">
        <v>375</v>
      </c>
      <c r="N8" s="431">
        <f t="shared" si="0"/>
        <v>2263.9659999999999</v>
      </c>
    </row>
    <row r="9" spans="1:14" ht="15.75" thickBot="1" x14ac:dyDescent="0.3">
      <c r="A9" s="187"/>
      <c r="B9" s="188" t="s">
        <v>107</v>
      </c>
      <c r="C9" s="189">
        <f>SUM(C5:C8)</f>
        <v>14748111</v>
      </c>
      <c r="D9" s="190">
        <f>SUM(D5:D8)</f>
        <v>13767846</v>
      </c>
      <c r="E9" s="191">
        <f>SUM(E5:E8)</f>
        <v>2886517</v>
      </c>
      <c r="F9" s="150"/>
      <c r="G9" s="106"/>
      <c r="M9" s="430"/>
      <c r="N9" s="431">
        <f>SUM(N5:N8)</f>
        <v>14748.110999999999</v>
      </c>
    </row>
    <row r="10" spans="1:14" x14ac:dyDescent="0.2">
      <c r="D10" s="106"/>
      <c r="F10" s="119"/>
    </row>
    <row r="11" spans="1:14" ht="13.5" thickBot="1" x14ac:dyDescent="0.25"/>
    <row r="12" spans="1:14" x14ac:dyDescent="0.2">
      <c r="A12" s="496" t="s">
        <v>108</v>
      </c>
      <c r="B12" s="498" t="s">
        <v>109</v>
      </c>
      <c r="C12" s="151" t="s">
        <v>110</v>
      </c>
      <c r="D12" s="152"/>
      <c r="E12" s="153"/>
      <c r="F12" s="151" t="s">
        <v>111</v>
      </c>
      <c r="G12" s="152"/>
      <c r="H12" s="154"/>
    </row>
    <row r="13" spans="1:14" ht="26.25" thickBot="1" x14ac:dyDescent="0.25">
      <c r="A13" s="497"/>
      <c r="B13" s="499"/>
      <c r="C13" s="155" t="s">
        <v>100</v>
      </c>
      <c r="D13" s="156" t="s">
        <v>6</v>
      </c>
      <c r="E13" s="156" t="s">
        <v>7</v>
      </c>
      <c r="F13" s="155" t="s">
        <v>100</v>
      </c>
      <c r="G13" s="156" t="s">
        <v>6</v>
      </c>
      <c r="H13" s="157" t="s">
        <v>7</v>
      </c>
    </row>
    <row r="14" spans="1:14" x14ac:dyDescent="0.2">
      <c r="A14" s="158"/>
      <c r="B14" s="141" t="s">
        <v>112</v>
      </c>
      <c r="C14" s="142">
        <f>+'N a K'!E9</f>
        <v>80103</v>
      </c>
      <c r="D14" s="143">
        <f>+'N a K'!F9</f>
        <v>79980</v>
      </c>
      <c r="E14" s="143">
        <f>+'N a K'!G9</f>
        <v>123</v>
      </c>
      <c r="F14" s="142">
        <f>+'N a K'!H9</f>
        <v>0</v>
      </c>
      <c r="G14" s="143">
        <f>+'N a K'!I9</f>
        <v>0</v>
      </c>
      <c r="H14" s="144">
        <f>+'N a K'!J9</f>
        <v>0</v>
      </c>
    </row>
    <row r="15" spans="1:14" x14ac:dyDescent="0.2">
      <c r="A15" s="149" t="s">
        <v>113</v>
      </c>
      <c r="B15" s="146" t="s">
        <v>114</v>
      </c>
      <c r="C15" s="159">
        <f>+'N a K'!E16</f>
        <v>22338</v>
      </c>
      <c r="D15" s="147">
        <f>+'N a K'!F16</f>
        <v>10022</v>
      </c>
      <c r="E15" s="147">
        <f>+'N a K'!G16</f>
        <v>12316</v>
      </c>
      <c r="F15" s="159">
        <f>+'N a K'!H16</f>
        <v>0</v>
      </c>
      <c r="G15" s="147">
        <f>+'N a K'!I16</f>
        <v>0</v>
      </c>
      <c r="H15" s="148">
        <f>+'N a K'!J16</f>
        <v>0</v>
      </c>
    </row>
    <row r="16" spans="1:14" x14ac:dyDescent="0.2">
      <c r="A16" s="149" t="s">
        <v>115</v>
      </c>
      <c r="B16" s="146" t="s">
        <v>116</v>
      </c>
      <c r="C16" s="159">
        <f>+'N a K'!E24</f>
        <v>3887</v>
      </c>
      <c r="D16" s="147">
        <f>+'N a K'!F24</f>
        <v>0</v>
      </c>
      <c r="E16" s="147">
        <f>+'N a K'!G24</f>
        <v>3887</v>
      </c>
      <c r="F16" s="159">
        <f>+'N a K'!H24</f>
        <v>0</v>
      </c>
      <c r="G16" s="147">
        <f>+'N a K'!I24</f>
        <v>0</v>
      </c>
      <c r="H16" s="148">
        <f>+'N a K'!J24</f>
        <v>0</v>
      </c>
    </row>
    <row r="17" spans="1:8" x14ac:dyDescent="0.2">
      <c r="A17" s="149" t="s">
        <v>117</v>
      </c>
      <c r="B17" s="146" t="s">
        <v>118</v>
      </c>
      <c r="C17" s="159">
        <f>+'N a K'!E31</f>
        <v>129873</v>
      </c>
      <c r="D17" s="147">
        <f>+'N a K'!F31</f>
        <v>129812</v>
      </c>
      <c r="E17" s="147">
        <f>+'N a K'!G31</f>
        <v>61</v>
      </c>
      <c r="F17" s="159">
        <f>+'N a K'!H31</f>
        <v>0</v>
      </c>
      <c r="G17" s="147">
        <f>+'N a K'!I31</f>
        <v>0</v>
      </c>
      <c r="H17" s="148">
        <f>+'N a K'!J31</f>
        <v>0</v>
      </c>
    </row>
    <row r="18" spans="1:8" x14ac:dyDescent="0.2">
      <c r="A18" s="149" t="s">
        <v>119</v>
      </c>
      <c r="B18" s="146" t="s">
        <v>120</v>
      </c>
      <c r="C18" s="159">
        <f>+'N a K'!E34</f>
        <v>100</v>
      </c>
      <c r="D18" s="147">
        <f>+'N a K'!F34</f>
        <v>100</v>
      </c>
      <c r="E18" s="147">
        <f>+'N a K'!G34</f>
        <v>0</v>
      </c>
      <c r="F18" s="159">
        <f>+'N a K'!H34</f>
        <v>0</v>
      </c>
      <c r="G18" s="147">
        <f>+'N a K'!I34</f>
        <v>0</v>
      </c>
      <c r="H18" s="148">
        <f>+'N a K'!J34</f>
        <v>0</v>
      </c>
    </row>
    <row r="19" spans="1:8" x14ac:dyDescent="0.2">
      <c r="A19" s="160">
        <v>24</v>
      </c>
      <c r="B19" s="146" t="s">
        <v>395</v>
      </c>
      <c r="C19" s="159">
        <f>'N a K'!E37</f>
        <v>190</v>
      </c>
      <c r="D19" s="147">
        <f>'N a K'!F37</f>
        <v>0</v>
      </c>
      <c r="E19" s="147">
        <f>'N a K'!G37</f>
        <v>190</v>
      </c>
      <c r="F19" s="159">
        <f>'N a K'!H37</f>
        <v>0</v>
      </c>
      <c r="G19" s="147">
        <f>'N a K'!I37</f>
        <v>0</v>
      </c>
      <c r="H19" s="148">
        <f>'N a K'!J37</f>
        <v>0</v>
      </c>
    </row>
    <row r="20" spans="1:8" x14ac:dyDescent="0.2">
      <c r="A20" s="149" t="s">
        <v>121</v>
      </c>
      <c r="B20" s="146" t="s">
        <v>122</v>
      </c>
      <c r="C20" s="159">
        <f>+'N a K'!E46</f>
        <v>20668</v>
      </c>
      <c r="D20" s="147">
        <f>+'N a K'!F46</f>
        <v>6946</v>
      </c>
      <c r="E20" s="147">
        <f>+'N a K'!G46</f>
        <v>13722</v>
      </c>
      <c r="F20" s="159">
        <f>+'N a K'!H46</f>
        <v>0</v>
      </c>
      <c r="G20" s="147">
        <f>+'N a K'!I46</f>
        <v>0</v>
      </c>
      <c r="H20" s="148">
        <f>+'N a K'!J46</f>
        <v>0</v>
      </c>
    </row>
    <row r="21" spans="1:8" x14ac:dyDescent="0.2">
      <c r="A21" s="149" t="s">
        <v>123</v>
      </c>
      <c r="B21" s="146" t="s">
        <v>124</v>
      </c>
      <c r="C21" s="159">
        <f>+'N a K'!E59</f>
        <v>122425</v>
      </c>
      <c r="D21" s="147">
        <f>+'N a K'!F59</f>
        <v>115578</v>
      </c>
      <c r="E21" s="147">
        <f>+'N a K'!G59</f>
        <v>6847</v>
      </c>
      <c r="F21" s="159">
        <f>+'N a K'!H59</f>
        <v>0</v>
      </c>
      <c r="G21" s="147">
        <f>+'N a K'!I59</f>
        <v>0</v>
      </c>
      <c r="H21" s="148">
        <f>+'N a K'!J59</f>
        <v>0</v>
      </c>
    </row>
    <row r="22" spans="1:8" x14ac:dyDescent="0.2">
      <c r="A22" s="149" t="s">
        <v>125</v>
      </c>
      <c r="B22" s="146" t="s">
        <v>126</v>
      </c>
      <c r="C22" s="159">
        <f>+'N a K'!E63</f>
        <v>5396</v>
      </c>
      <c r="D22" s="147">
        <f>+'N a K'!F63</f>
        <v>980</v>
      </c>
      <c r="E22" s="147">
        <f>+'N a K'!G63</f>
        <v>4416</v>
      </c>
      <c r="F22" s="159">
        <f>+'N a K'!H63</f>
        <v>0</v>
      </c>
      <c r="G22" s="147">
        <f>+'N a K'!I63</f>
        <v>0</v>
      </c>
      <c r="H22" s="148">
        <f>+'N a K'!J63</f>
        <v>0</v>
      </c>
    </row>
    <row r="23" spans="1:8" x14ac:dyDescent="0.2">
      <c r="A23" s="149" t="s">
        <v>127</v>
      </c>
      <c r="B23" s="146" t="s">
        <v>128</v>
      </c>
      <c r="C23" s="159">
        <f>+'N a K'!E67</f>
        <v>25825</v>
      </c>
      <c r="D23" s="147">
        <f>+'N a K'!F67</f>
        <v>19692</v>
      </c>
      <c r="E23" s="147">
        <f>+'N a K'!G67</f>
        <v>6133</v>
      </c>
      <c r="F23" s="159">
        <f>+'N a K'!H67</f>
        <v>0</v>
      </c>
      <c r="G23" s="147">
        <f>+'N a K'!I67</f>
        <v>0</v>
      </c>
      <c r="H23" s="148">
        <f>+'N a K'!J67</f>
        <v>0</v>
      </c>
    </row>
    <row r="24" spans="1:8" x14ac:dyDescent="0.2">
      <c r="A24" s="149" t="s">
        <v>129</v>
      </c>
      <c r="B24" s="146" t="s">
        <v>130</v>
      </c>
      <c r="C24" s="159">
        <f>+'N a K'!E77</f>
        <v>233048</v>
      </c>
      <c r="D24" s="147">
        <f>+'N a K'!F77</f>
        <v>180151</v>
      </c>
      <c r="E24" s="147">
        <f>+'N a K'!G77</f>
        <v>52897</v>
      </c>
      <c r="F24" s="159">
        <f>+'N a K'!H77</f>
        <v>510505</v>
      </c>
      <c r="G24" s="147">
        <f>+'N a K'!I77</f>
        <v>510500</v>
      </c>
      <c r="H24" s="148">
        <f>+'N a K'!J77</f>
        <v>5</v>
      </c>
    </row>
    <row r="25" spans="1:8" x14ac:dyDescent="0.2">
      <c r="A25" s="149" t="s">
        <v>131</v>
      </c>
      <c r="B25" s="146" t="s">
        <v>132</v>
      </c>
      <c r="C25" s="159">
        <f>+'N a K'!E84</f>
        <v>32992</v>
      </c>
      <c r="D25" s="147">
        <f>+'N a K'!F84</f>
        <v>32828</v>
      </c>
      <c r="E25" s="147">
        <f>+'N a K'!G84</f>
        <v>164</v>
      </c>
      <c r="F25" s="159">
        <f>+'N a K'!H84</f>
        <v>100</v>
      </c>
      <c r="G25" s="147">
        <f>+'N a K'!I84</f>
        <v>100</v>
      </c>
      <c r="H25" s="148">
        <f>+'N a K'!J84</f>
        <v>0</v>
      </c>
    </row>
    <row r="26" spans="1:8" x14ac:dyDescent="0.2">
      <c r="A26" s="160">
        <v>38</v>
      </c>
      <c r="B26" s="146" t="s">
        <v>261</v>
      </c>
      <c r="C26" s="159">
        <f>+'N a K'!E87</f>
        <v>4000</v>
      </c>
      <c r="D26" s="147">
        <f>+'N a K'!F87</f>
        <v>4000</v>
      </c>
      <c r="E26" s="147">
        <f>+'N a K'!G87</f>
        <v>0</v>
      </c>
      <c r="F26" s="159">
        <f>+'N a K'!H87</f>
        <v>0</v>
      </c>
      <c r="G26" s="147">
        <f>+'N a K'!I87</f>
        <v>0</v>
      </c>
      <c r="H26" s="148">
        <f>+'N a K'!J87</f>
        <v>0</v>
      </c>
    </row>
    <row r="27" spans="1:8" x14ac:dyDescent="0.2">
      <c r="A27" s="149" t="s">
        <v>133</v>
      </c>
      <c r="B27" s="146" t="s">
        <v>134</v>
      </c>
      <c r="C27" s="159">
        <f>+'N a K'!E98</f>
        <v>1444</v>
      </c>
      <c r="D27" s="147">
        <f>+'N a K'!F98</f>
        <v>888</v>
      </c>
      <c r="E27" s="147">
        <f>+'N a K'!G98</f>
        <v>556</v>
      </c>
      <c r="F27" s="159">
        <f>+'N a K'!H98</f>
        <v>0</v>
      </c>
      <c r="G27" s="147">
        <f>+'N a K'!I98</f>
        <v>0</v>
      </c>
      <c r="H27" s="148">
        <f>+'N a K'!J98</f>
        <v>0</v>
      </c>
    </row>
    <row r="28" spans="1:8" x14ac:dyDescent="0.2">
      <c r="A28" s="149" t="s">
        <v>135</v>
      </c>
      <c r="B28" s="146" t="s">
        <v>136</v>
      </c>
      <c r="C28" s="159">
        <f>+'N a K'!E103</f>
        <v>27627</v>
      </c>
      <c r="D28" s="147">
        <f>+'N a K'!F103</f>
        <v>27476</v>
      </c>
      <c r="E28" s="147">
        <f>+'N a K'!G103</f>
        <v>151</v>
      </c>
      <c r="F28" s="159">
        <f>+'N a K'!H103</f>
        <v>100</v>
      </c>
      <c r="G28" s="147">
        <f>+'N a K'!I103</f>
        <v>100</v>
      </c>
      <c r="H28" s="148">
        <f>+'N a K'!J103</f>
        <v>0</v>
      </c>
    </row>
    <row r="29" spans="1:8" x14ac:dyDescent="0.2">
      <c r="A29" s="160">
        <v>55</v>
      </c>
      <c r="B29" s="146" t="s">
        <v>137</v>
      </c>
      <c r="C29" s="159">
        <f>+'N a K'!E106</f>
        <v>161</v>
      </c>
      <c r="D29" s="147">
        <f>+'N a K'!F106</f>
        <v>0</v>
      </c>
      <c r="E29" s="147">
        <f>+'N a K'!G106</f>
        <v>161</v>
      </c>
      <c r="F29" s="159">
        <f>+'N a K'!H106</f>
        <v>0</v>
      </c>
      <c r="G29" s="147">
        <f>+'N a K'!I106</f>
        <v>0</v>
      </c>
      <c r="H29" s="148">
        <f>+'N a K'!J106</f>
        <v>0</v>
      </c>
    </row>
    <row r="30" spans="1:8" x14ac:dyDescent="0.2">
      <c r="A30" s="149" t="s">
        <v>138</v>
      </c>
      <c r="B30" s="146" t="s">
        <v>139</v>
      </c>
      <c r="C30" s="159">
        <f>+'N a K'!E111</f>
        <v>53321</v>
      </c>
      <c r="D30" s="147">
        <f>+'N a K'!F111</f>
        <v>17492</v>
      </c>
      <c r="E30" s="147">
        <f>+'N a K'!G111</f>
        <v>35829</v>
      </c>
      <c r="F30" s="159">
        <f>+'N a K'!H111</f>
        <v>0</v>
      </c>
      <c r="G30" s="147">
        <f>+'N a K'!I111</f>
        <v>0</v>
      </c>
      <c r="H30" s="148">
        <f>+'N a K'!J111</f>
        <v>0</v>
      </c>
    </row>
    <row r="31" spans="1:8" x14ac:dyDescent="0.2">
      <c r="A31" s="149" t="s">
        <v>140</v>
      </c>
      <c r="B31" s="146" t="s">
        <v>141</v>
      </c>
      <c r="C31" s="159">
        <f>+'N a K'!E114</f>
        <v>30</v>
      </c>
      <c r="D31" s="147">
        <f>+'N a K'!F114</f>
        <v>30</v>
      </c>
      <c r="E31" s="147">
        <f>+'N a K'!G114</f>
        <v>0</v>
      </c>
      <c r="F31" s="159">
        <f>+'N a K'!H114</f>
        <v>0</v>
      </c>
      <c r="G31" s="147">
        <f>+'N a K'!I114</f>
        <v>0</v>
      </c>
      <c r="H31" s="148">
        <f>+'N a K'!J114</f>
        <v>0</v>
      </c>
    </row>
    <row r="32" spans="1:8" ht="13.5" thickBot="1" x14ac:dyDescent="0.25">
      <c r="A32" s="169" t="s">
        <v>142</v>
      </c>
      <c r="B32" s="162" t="s">
        <v>143</v>
      </c>
      <c r="C32" s="170">
        <f>+'N a K'!E117</f>
        <v>212658</v>
      </c>
      <c r="D32" s="163">
        <f>+'N a K'!F117</f>
        <v>204740</v>
      </c>
      <c r="E32" s="163">
        <f>+'N a K'!G117</f>
        <v>7918</v>
      </c>
      <c r="F32" s="170">
        <f>+'N a K'!H117</f>
        <v>1200000</v>
      </c>
      <c r="G32" s="163">
        <f>+'N a K'!I117</f>
        <v>1200000</v>
      </c>
      <c r="H32" s="164">
        <f>+'N a K'!J117</f>
        <v>0</v>
      </c>
    </row>
    <row r="33" spans="1:8" ht="13.5" thickBot="1" x14ac:dyDescent="0.25">
      <c r="A33" s="171"/>
      <c r="B33" s="165" t="s">
        <v>107</v>
      </c>
      <c r="C33" s="166">
        <f>SUM(C14:C32)</f>
        <v>976086</v>
      </c>
      <c r="D33" s="167">
        <f t="shared" ref="D33:H33" si="1">SUM(D14:D32)</f>
        <v>830715</v>
      </c>
      <c r="E33" s="167">
        <f t="shared" si="1"/>
        <v>145371</v>
      </c>
      <c r="F33" s="166">
        <f t="shared" si="1"/>
        <v>1710705</v>
      </c>
      <c r="G33" s="167">
        <f t="shared" si="1"/>
        <v>1710700</v>
      </c>
      <c r="H33" s="168">
        <f t="shared" si="1"/>
        <v>5</v>
      </c>
    </row>
    <row r="34" spans="1:8" x14ac:dyDescent="0.2">
      <c r="H34" s="106"/>
    </row>
    <row r="35" spans="1:8" x14ac:dyDescent="0.2">
      <c r="A35" s="103" t="s">
        <v>144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scale="9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63"/>
  <sheetViews>
    <sheetView showZeros="0" zoomScaleNormal="100" zoomScaleSheetLayoutView="100" workbookViewId="0">
      <pane ySplit="5" topLeftCell="A6" activePane="bottomLeft" state="frozen"/>
      <selection activeCell="I64" sqref="I64"/>
      <selection pane="bottomLeft" activeCell="F52" sqref="F52"/>
    </sheetView>
  </sheetViews>
  <sheetFormatPr defaultRowHeight="12.75" x14ac:dyDescent="0.2"/>
  <cols>
    <col min="1" max="1" width="5.42578125" style="103" customWidth="1"/>
    <col min="2" max="2" width="6" style="103" bestFit="1" customWidth="1"/>
    <col min="3" max="3" width="7.140625" style="103" customWidth="1"/>
    <col min="4" max="4" width="58.28515625" style="103" customWidth="1"/>
    <col min="5" max="5" width="13" style="103" customWidth="1"/>
    <col min="6" max="6" width="11.140625" style="103" customWidth="1"/>
    <col min="7" max="7" width="12.42578125" style="103" customWidth="1"/>
    <col min="8" max="16384" width="9.140625" style="103"/>
  </cols>
  <sheetData>
    <row r="1" spans="1:7" ht="18.75" x14ac:dyDescent="0.3">
      <c r="A1" s="491" t="s">
        <v>437</v>
      </c>
      <c r="B1" s="491"/>
      <c r="C1" s="491"/>
      <c r="D1" s="491"/>
      <c r="E1" s="491"/>
      <c r="F1" s="491"/>
      <c r="G1" s="491"/>
    </row>
    <row r="2" spans="1:7" ht="15" x14ac:dyDescent="0.2">
      <c r="A2" s="502" t="s">
        <v>369</v>
      </c>
      <c r="B2" s="502"/>
      <c r="C2" s="502"/>
      <c r="D2" s="502"/>
      <c r="E2" s="502"/>
      <c r="F2" s="502"/>
      <c r="G2" s="502"/>
    </row>
    <row r="3" spans="1:7" x14ac:dyDescent="0.2">
      <c r="G3" s="233" t="s">
        <v>368</v>
      </c>
    </row>
    <row r="4" spans="1:7" x14ac:dyDescent="0.2">
      <c r="A4" s="501" t="s">
        <v>145</v>
      </c>
      <c r="B4" s="501" t="s">
        <v>365</v>
      </c>
      <c r="C4" s="501" t="s">
        <v>146</v>
      </c>
      <c r="D4" s="500" t="s">
        <v>147</v>
      </c>
      <c r="E4" s="500" t="s">
        <v>100</v>
      </c>
      <c r="F4" s="500" t="s">
        <v>6</v>
      </c>
      <c r="G4" s="500" t="s">
        <v>7</v>
      </c>
    </row>
    <row r="5" spans="1:7" x14ac:dyDescent="0.2">
      <c r="A5" s="501"/>
      <c r="B5" s="501"/>
      <c r="C5" s="501"/>
      <c r="D5" s="500"/>
      <c r="E5" s="500"/>
      <c r="F5" s="500"/>
      <c r="G5" s="500"/>
    </row>
    <row r="6" spans="1:7" x14ac:dyDescent="0.2">
      <c r="A6" s="211"/>
      <c r="B6" s="211"/>
      <c r="C6" s="211"/>
      <c r="D6" s="212"/>
      <c r="E6" s="212"/>
      <c r="F6" s="212"/>
      <c r="G6" s="212"/>
    </row>
    <row r="7" spans="1:7" x14ac:dyDescent="0.2">
      <c r="A7" s="193">
        <v>1</v>
      </c>
      <c r="B7" s="193">
        <v>11</v>
      </c>
      <c r="C7" s="193">
        <v>1111</v>
      </c>
      <c r="D7" s="213" t="s">
        <v>413</v>
      </c>
      <c r="E7" s="214">
        <f>+F7+G7</f>
        <v>1910000</v>
      </c>
      <c r="F7" s="214">
        <f>Bilance!E6</f>
        <v>1910000</v>
      </c>
      <c r="G7" s="214"/>
    </row>
    <row r="8" spans="1:7" x14ac:dyDescent="0.2">
      <c r="A8" s="193">
        <v>1</v>
      </c>
      <c r="B8" s="193">
        <v>11</v>
      </c>
      <c r="C8" s="193">
        <v>1112</v>
      </c>
      <c r="D8" s="213" t="s">
        <v>414</v>
      </c>
      <c r="E8" s="214">
        <f t="shared" ref="E8:E33" si="0">+F8+G8</f>
        <v>20000</v>
      </c>
      <c r="F8" s="214">
        <f>Bilance!E7</f>
        <v>20000</v>
      </c>
      <c r="G8" s="214"/>
    </row>
    <row r="9" spans="1:7" x14ac:dyDescent="0.2">
      <c r="A9" s="193">
        <v>1</v>
      </c>
      <c r="B9" s="193">
        <v>11</v>
      </c>
      <c r="C9" s="193">
        <v>1113</v>
      </c>
      <c r="D9" s="213" t="s">
        <v>415</v>
      </c>
      <c r="E9" s="214">
        <f t="shared" si="0"/>
        <v>200000</v>
      </c>
      <c r="F9" s="214">
        <f>Bilance!E8</f>
        <v>200000</v>
      </c>
      <c r="G9" s="214"/>
    </row>
    <row r="10" spans="1:7" x14ac:dyDescent="0.2">
      <c r="A10" s="193">
        <v>1</v>
      </c>
      <c r="B10" s="193">
        <v>11</v>
      </c>
      <c r="C10" s="193">
        <v>1121</v>
      </c>
      <c r="D10" s="213" t="s">
        <v>148</v>
      </c>
      <c r="E10" s="214">
        <f t="shared" si="0"/>
        <v>1490000</v>
      </c>
      <c r="F10" s="214">
        <f>Bilance!E9</f>
        <v>1490000</v>
      </c>
      <c r="G10" s="214"/>
    </row>
    <row r="11" spans="1:7" x14ac:dyDescent="0.2">
      <c r="A11" s="193">
        <v>1</v>
      </c>
      <c r="B11" s="193">
        <v>11</v>
      </c>
      <c r="C11" s="193">
        <v>1122</v>
      </c>
      <c r="D11" s="213" t="s">
        <v>149</v>
      </c>
      <c r="E11" s="214">
        <f t="shared" si="0"/>
        <v>97211</v>
      </c>
      <c r="F11" s="214"/>
      <c r="G11" s="215">
        <f>Bilance!F13</f>
        <v>97211</v>
      </c>
    </row>
    <row r="12" spans="1:7" ht="15" x14ac:dyDescent="0.2">
      <c r="A12" s="193">
        <v>1</v>
      </c>
      <c r="B12" s="193">
        <v>11</v>
      </c>
      <c r="C12" s="193">
        <v>1122</v>
      </c>
      <c r="D12" s="213" t="s">
        <v>416</v>
      </c>
      <c r="E12" s="214">
        <f t="shared" si="0"/>
        <v>265589</v>
      </c>
      <c r="F12" s="214">
        <f>Bilance!E14</f>
        <v>250000</v>
      </c>
      <c r="G12" s="215">
        <f>Bilance!F14</f>
        <v>15589</v>
      </c>
    </row>
    <row r="13" spans="1:7" x14ac:dyDescent="0.2">
      <c r="A13" s="216" t="s">
        <v>150</v>
      </c>
      <c r="B13" s="195"/>
      <c r="C13" s="195"/>
      <c r="D13" s="217"/>
      <c r="E13" s="218">
        <f t="shared" si="0"/>
        <v>3982800</v>
      </c>
      <c r="F13" s="218">
        <f>SUM(F7:F12)</f>
        <v>3870000</v>
      </c>
      <c r="G13" s="218">
        <f>SUM(G7:G12)</f>
        <v>112800</v>
      </c>
    </row>
    <row r="14" spans="1:7" x14ac:dyDescent="0.2">
      <c r="A14" s="219"/>
      <c r="B14" s="220"/>
      <c r="C14" s="220"/>
      <c r="D14" s="221"/>
      <c r="E14" s="222"/>
      <c r="F14" s="222"/>
      <c r="G14" s="222"/>
    </row>
    <row r="15" spans="1:7" x14ac:dyDescent="0.2">
      <c r="A15" s="193">
        <v>1</v>
      </c>
      <c r="B15" s="193">
        <v>12</v>
      </c>
      <c r="C15" s="193">
        <v>1211</v>
      </c>
      <c r="D15" s="213" t="s">
        <v>9</v>
      </c>
      <c r="E15" s="214">
        <f t="shared" si="0"/>
        <v>5130000</v>
      </c>
      <c r="F15" s="214">
        <f>Bilance!E10</f>
        <v>5130000</v>
      </c>
      <c r="G15" s="214"/>
    </row>
    <row r="16" spans="1:7" x14ac:dyDescent="0.2">
      <c r="A16" s="216" t="s">
        <v>151</v>
      </c>
      <c r="B16" s="195"/>
      <c r="C16" s="195"/>
      <c r="D16" s="217"/>
      <c r="E16" s="218">
        <f t="shared" si="0"/>
        <v>5130000</v>
      </c>
      <c r="F16" s="218">
        <f>SUM(F15)</f>
        <v>5130000</v>
      </c>
      <c r="G16" s="218"/>
    </row>
    <row r="17" spans="1:7" x14ac:dyDescent="0.2">
      <c r="A17" s="219"/>
      <c r="B17" s="220"/>
      <c r="C17" s="220"/>
      <c r="D17" s="221"/>
      <c r="E17" s="215"/>
      <c r="F17" s="215"/>
      <c r="G17" s="215"/>
    </row>
    <row r="18" spans="1:7" x14ac:dyDescent="0.2">
      <c r="A18" s="193">
        <v>1</v>
      </c>
      <c r="B18" s="193">
        <v>13</v>
      </c>
      <c r="C18" s="193">
        <v>1334</v>
      </c>
      <c r="D18" s="213" t="s">
        <v>152</v>
      </c>
      <c r="E18" s="214">
        <f t="shared" si="0"/>
        <v>900</v>
      </c>
      <c r="F18" s="214">
        <v>900</v>
      </c>
      <c r="G18" s="214"/>
    </row>
    <row r="19" spans="1:7" x14ac:dyDescent="0.2">
      <c r="A19" s="193">
        <v>1</v>
      </c>
      <c r="B19" s="193">
        <v>13</v>
      </c>
      <c r="C19" s="193">
        <v>1335</v>
      </c>
      <c r="D19" s="213" t="s">
        <v>153</v>
      </c>
      <c r="E19" s="214">
        <f t="shared" si="0"/>
        <v>15</v>
      </c>
      <c r="F19" s="214">
        <v>15</v>
      </c>
      <c r="G19" s="214"/>
    </row>
    <row r="20" spans="1:7" x14ac:dyDescent="0.2">
      <c r="A20" s="193">
        <v>1</v>
      </c>
      <c r="B20" s="193">
        <v>13</v>
      </c>
      <c r="C20" s="193">
        <v>1340</v>
      </c>
      <c r="D20" s="213" t="s">
        <v>154</v>
      </c>
      <c r="E20" s="214">
        <f t="shared" si="0"/>
        <v>213336</v>
      </c>
      <c r="F20" s="214">
        <v>213336</v>
      </c>
      <c r="G20" s="214"/>
    </row>
    <row r="21" spans="1:7" x14ac:dyDescent="0.2">
      <c r="A21" s="193">
        <v>1</v>
      </c>
      <c r="B21" s="193">
        <v>13</v>
      </c>
      <c r="C21" s="193">
        <v>1341</v>
      </c>
      <c r="D21" s="213" t="s">
        <v>155</v>
      </c>
      <c r="E21" s="214">
        <f t="shared" si="0"/>
        <v>10128</v>
      </c>
      <c r="F21" s="214"/>
      <c r="G21" s="214">
        <v>10128</v>
      </c>
    </row>
    <row r="22" spans="1:7" x14ac:dyDescent="0.2">
      <c r="A22" s="193">
        <v>1</v>
      </c>
      <c r="B22" s="193">
        <v>13</v>
      </c>
      <c r="C22" s="193">
        <v>1342</v>
      </c>
      <c r="D22" s="213" t="s">
        <v>417</v>
      </c>
      <c r="E22" s="214">
        <f t="shared" si="0"/>
        <v>6317</v>
      </c>
      <c r="F22" s="214"/>
      <c r="G22" s="214">
        <v>6317</v>
      </c>
    </row>
    <row r="23" spans="1:7" x14ac:dyDescent="0.2">
      <c r="A23" s="193">
        <v>1</v>
      </c>
      <c r="B23" s="193">
        <v>13</v>
      </c>
      <c r="C23" s="193">
        <v>1343</v>
      </c>
      <c r="D23" s="213" t="s">
        <v>156</v>
      </c>
      <c r="E23" s="214">
        <f t="shared" si="0"/>
        <v>51652</v>
      </c>
      <c r="F23" s="214"/>
      <c r="G23" s="214">
        <v>51652</v>
      </c>
    </row>
    <row r="24" spans="1:7" x14ac:dyDescent="0.2">
      <c r="A24" s="193">
        <v>1</v>
      </c>
      <c r="B24" s="193">
        <v>13</v>
      </c>
      <c r="C24" s="193">
        <v>1344</v>
      </c>
      <c r="D24" s="213" t="s">
        <v>157</v>
      </c>
      <c r="E24" s="214">
        <f t="shared" si="0"/>
        <v>1560</v>
      </c>
      <c r="F24" s="214"/>
      <c r="G24" s="214">
        <v>1560</v>
      </c>
    </row>
    <row r="25" spans="1:7" x14ac:dyDescent="0.2">
      <c r="A25" s="193">
        <v>1</v>
      </c>
      <c r="B25" s="193">
        <v>13</v>
      </c>
      <c r="C25" s="193">
        <v>1353</v>
      </c>
      <c r="D25" s="223" t="s">
        <v>158</v>
      </c>
      <c r="E25" s="214">
        <f t="shared" si="0"/>
        <v>4000</v>
      </c>
      <c r="F25" s="214">
        <v>4000</v>
      </c>
      <c r="G25" s="214"/>
    </row>
    <row r="26" spans="1:7" x14ac:dyDescent="0.2">
      <c r="A26" s="193">
        <v>1</v>
      </c>
      <c r="B26" s="193">
        <v>13</v>
      </c>
      <c r="C26" s="193">
        <v>1356</v>
      </c>
      <c r="D26" s="223" t="s">
        <v>396</v>
      </c>
      <c r="E26" s="214">
        <f t="shared" si="0"/>
        <v>300</v>
      </c>
      <c r="F26" s="214">
        <v>300</v>
      </c>
      <c r="G26" s="214"/>
    </row>
    <row r="27" spans="1:7" x14ac:dyDescent="0.2">
      <c r="A27" s="224">
        <v>1</v>
      </c>
      <c r="B27" s="193">
        <v>13</v>
      </c>
      <c r="C27" s="225">
        <v>1361</v>
      </c>
      <c r="D27" s="213" t="s">
        <v>20</v>
      </c>
      <c r="E27" s="214">
        <f>+F27+G27</f>
        <v>83346</v>
      </c>
      <c r="F27" s="214">
        <f>Bilance!E18</f>
        <v>68252</v>
      </c>
      <c r="G27" s="214">
        <f>Bilance!F18</f>
        <v>15094</v>
      </c>
    </row>
    <row r="28" spans="1:7" x14ac:dyDescent="0.2">
      <c r="A28" s="224">
        <v>1</v>
      </c>
      <c r="B28" s="193">
        <v>13</v>
      </c>
      <c r="C28" s="446">
        <v>1381</v>
      </c>
      <c r="D28" s="221" t="s">
        <v>418</v>
      </c>
      <c r="E28" s="215">
        <f>+F28+G28</f>
        <v>60000</v>
      </c>
      <c r="F28" s="215">
        <v>60000</v>
      </c>
      <c r="G28" s="215"/>
    </row>
    <row r="29" spans="1:7" x14ac:dyDescent="0.2">
      <c r="A29" s="224">
        <v>1</v>
      </c>
      <c r="B29" s="193">
        <v>13</v>
      </c>
      <c r="C29" s="446">
        <v>1385</v>
      </c>
      <c r="D29" s="221" t="s">
        <v>419</v>
      </c>
      <c r="E29" s="215">
        <f>+F29+G29</f>
        <v>3000</v>
      </c>
      <c r="F29" s="215">
        <v>3000</v>
      </c>
      <c r="G29" s="215"/>
    </row>
    <row r="30" spans="1:7" x14ac:dyDescent="0.2">
      <c r="A30" s="226" t="s">
        <v>159</v>
      </c>
      <c r="B30" s="195"/>
      <c r="C30" s="195"/>
      <c r="D30" s="227"/>
      <c r="E30" s="218">
        <f t="shared" si="0"/>
        <v>434554</v>
      </c>
      <c r="F30" s="218">
        <f>SUM(F18:F29)</f>
        <v>349803</v>
      </c>
      <c r="G30" s="218">
        <f>SUM(G18:G29)</f>
        <v>84751</v>
      </c>
    </row>
    <row r="31" spans="1:7" x14ac:dyDescent="0.2">
      <c r="A31" s="193"/>
      <c r="B31" s="193"/>
      <c r="C31" s="193"/>
      <c r="D31" s="213"/>
      <c r="E31" s="214"/>
      <c r="F31" s="214"/>
      <c r="G31" s="214"/>
    </row>
    <row r="32" spans="1:7" x14ac:dyDescent="0.2">
      <c r="A32" s="193">
        <v>1</v>
      </c>
      <c r="B32" s="193">
        <v>15</v>
      </c>
      <c r="C32" s="193">
        <v>1511</v>
      </c>
      <c r="D32" s="213" t="s">
        <v>10</v>
      </c>
      <c r="E32" s="214">
        <f t="shared" si="0"/>
        <v>250000</v>
      </c>
      <c r="F32" s="214">
        <f>Bilance!E11</f>
        <v>250000</v>
      </c>
      <c r="G32" s="214"/>
    </row>
    <row r="33" spans="1:7" x14ac:dyDescent="0.2">
      <c r="A33" s="226" t="s">
        <v>160</v>
      </c>
      <c r="B33" s="195"/>
      <c r="C33" s="195"/>
      <c r="D33" s="227"/>
      <c r="E33" s="218">
        <f t="shared" si="0"/>
        <v>250000</v>
      </c>
      <c r="F33" s="218">
        <f>SUM(F32)</f>
        <v>250000</v>
      </c>
      <c r="G33" s="218"/>
    </row>
    <row r="34" spans="1:7" ht="13.5" thickBot="1" x14ac:dyDescent="0.25">
      <c r="A34" s="107"/>
      <c r="B34" s="107"/>
      <c r="C34" s="107"/>
      <c r="D34" s="229"/>
      <c r="E34" s="230"/>
      <c r="F34" s="230"/>
      <c r="G34" s="230"/>
    </row>
    <row r="35" spans="1:7" ht="15.75" customHeight="1" thickTop="1" thickBot="1" x14ac:dyDescent="0.25">
      <c r="A35" s="425" t="s">
        <v>366</v>
      </c>
      <c r="B35" s="426"/>
      <c r="C35" s="426"/>
      <c r="D35" s="427"/>
      <c r="E35" s="428">
        <f>E13+E16+E30+E33</f>
        <v>9797354</v>
      </c>
      <c r="F35" s="428">
        <f>F13+F16+F30+F33</f>
        <v>9599803</v>
      </c>
      <c r="G35" s="428">
        <f>G13+G16+G30+G33</f>
        <v>197551</v>
      </c>
    </row>
    <row r="36" spans="1:7" ht="15.75" thickTop="1" x14ac:dyDescent="0.2">
      <c r="A36" s="207" t="s">
        <v>364</v>
      </c>
      <c r="B36" s="119"/>
      <c r="C36" s="119"/>
      <c r="D36" s="202"/>
      <c r="E36" s="203"/>
      <c r="F36" s="203"/>
      <c r="G36" s="203"/>
    </row>
    <row r="37" spans="1:7" x14ac:dyDescent="0.2">
      <c r="A37" s="119"/>
      <c r="B37" s="119"/>
      <c r="C37" s="119"/>
      <c r="D37" s="202"/>
      <c r="E37" s="203"/>
      <c r="F37" s="203"/>
      <c r="G37" s="203"/>
    </row>
    <row r="38" spans="1:7" x14ac:dyDescent="0.2">
      <c r="A38" s="119"/>
      <c r="B38" s="119"/>
      <c r="C38" s="119"/>
      <c r="D38" s="202"/>
      <c r="E38" s="203"/>
      <c r="F38" s="203"/>
      <c r="G38" s="203"/>
    </row>
    <row r="39" spans="1:7" x14ac:dyDescent="0.2">
      <c r="A39" s="119"/>
      <c r="B39" s="119"/>
      <c r="C39" s="119"/>
      <c r="D39" s="202"/>
      <c r="E39" s="203"/>
      <c r="F39" s="203"/>
      <c r="G39" s="203"/>
    </row>
    <row r="40" spans="1:7" ht="18.75" x14ac:dyDescent="0.3">
      <c r="A40" s="491" t="s">
        <v>438</v>
      </c>
      <c r="B40" s="491"/>
      <c r="C40" s="491"/>
      <c r="D40" s="491"/>
      <c r="E40" s="491"/>
      <c r="F40" s="491"/>
      <c r="G40" s="491"/>
    </row>
    <row r="41" spans="1:7" ht="15" x14ac:dyDescent="0.2">
      <c r="A41" s="503" t="s">
        <v>369</v>
      </c>
      <c r="B41" s="503"/>
      <c r="C41" s="503"/>
      <c r="D41" s="503"/>
      <c r="E41" s="503"/>
      <c r="F41" s="503"/>
      <c r="G41" s="503"/>
    </row>
    <row r="42" spans="1:7" x14ac:dyDescent="0.2">
      <c r="E42" s="106"/>
      <c r="F42" s="106"/>
      <c r="G42" s="233" t="s">
        <v>368</v>
      </c>
    </row>
    <row r="43" spans="1:7" x14ac:dyDescent="0.2">
      <c r="A43" s="501" t="s">
        <v>145</v>
      </c>
      <c r="B43" s="501" t="s">
        <v>365</v>
      </c>
      <c r="C43" s="501" t="s">
        <v>146</v>
      </c>
      <c r="D43" s="500" t="s">
        <v>147</v>
      </c>
      <c r="E43" s="500" t="s">
        <v>100</v>
      </c>
      <c r="F43" s="500" t="s">
        <v>6</v>
      </c>
      <c r="G43" s="500" t="s">
        <v>7</v>
      </c>
    </row>
    <row r="44" spans="1:7" x14ac:dyDescent="0.2">
      <c r="A44" s="501"/>
      <c r="B44" s="501"/>
      <c r="C44" s="501"/>
      <c r="D44" s="500"/>
      <c r="E44" s="500"/>
      <c r="F44" s="500"/>
      <c r="G44" s="500"/>
    </row>
    <row r="45" spans="1:7" x14ac:dyDescent="0.2">
      <c r="A45" s="193">
        <v>4</v>
      </c>
      <c r="B45" s="193">
        <v>41</v>
      </c>
      <c r="C45" s="193">
        <v>4112</v>
      </c>
      <c r="D45" s="213" t="s">
        <v>161</v>
      </c>
      <c r="E45" s="214">
        <f>+F45+G45</f>
        <v>398103</v>
      </c>
      <c r="F45" s="214">
        <f>Bilance!E33</f>
        <v>192455</v>
      </c>
      <c r="G45" s="214">
        <f>Bilance!F33</f>
        <v>205648</v>
      </c>
    </row>
    <row r="46" spans="1:7" x14ac:dyDescent="0.2">
      <c r="A46" s="193">
        <v>4</v>
      </c>
      <c r="B46" s="193">
        <v>41</v>
      </c>
      <c r="C46" s="193">
        <v>4116</v>
      </c>
      <c r="D46" s="213" t="s">
        <v>41</v>
      </c>
      <c r="E46" s="214">
        <f>+F46+G46</f>
        <v>3017</v>
      </c>
      <c r="F46" s="214"/>
      <c r="G46" s="214">
        <f>Bilance!F34</f>
        <v>3017</v>
      </c>
    </row>
    <row r="47" spans="1:7" x14ac:dyDescent="0.2">
      <c r="A47" s="193">
        <v>4</v>
      </c>
      <c r="B47" s="193">
        <v>41</v>
      </c>
      <c r="C47" s="193">
        <v>4121</v>
      </c>
      <c r="D47" s="213" t="s">
        <v>162</v>
      </c>
      <c r="E47" s="214">
        <f>+F47+G47</f>
        <v>84</v>
      </c>
      <c r="F47" s="214">
        <f>Bilance!E35</f>
        <v>35</v>
      </c>
      <c r="G47" s="214">
        <f>Bilance!F35</f>
        <v>49</v>
      </c>
    </row>
    <row r="48" spans="1:7" x14ac:dyDescent="0.2">
      <c r="A48" s="193">
        <v>4</v>
      </c>
      <c r="B48" s="193">
        <v>41</v>
      </c>
      <c r="C48" s="193">
        <v>4131</v>
      </c>
      <c r="D48" s="213" t="s">
        <v>163</v>
      </c>
      <c r="E48" s="214">
        <f>+F48+G48</f>
        <v>1845362</v>
      </c>
      <c r="F48" s="214">
        <f>Bilance!E36</f>
        <v>1372066</v>
      </c>
      <c r="G48" s="214">
        <f>Bilance!F36</f>
        <v>473296</v>
      </c>
    </row>
    <row r="49" spans="1:26" x14ac:dyDescent="0.2">
      <c r="A49" s="193">
        <v>4</v>
      </c>
      <c r="B49" s="193">
        <v>41</v>
      </c>
      <c r="C49" s="193">
        <v>4137</v>
      </c>
      <c r="D49" s="213" t="s">
        <v>444</v>
      </c>
      <c r="E49" s="214" t="s">
        <v>164</v>
      </c>
      <c r="F49" s="214"/>
      <c r="G49" s="214">
        <f>Bilance!F37</f>
        <v>1544156</v>
      </c>
    </row>
    <row r="50" spans="1:26" x14ac:dyDescent="0.2">
      <c r="A50" s="193">
        <v>4</v>
      </c>
      <c r="B50" s="193">
        <v>41</v>
      </c>
      <c r="C50" s="193">
        <v>4137</v>
      </c>
      <c r="D50" s="213" t="s">
        <v>445</v>
      </c>
      <c r="E50" s="214" t="s">
        <v>164</v>
      </c>
      <c r="F50" s="214"/>
      <c r="G50" s="214">
        <f>Bilance!F38</f>
        <v>454</v>
      </c>
    </row>
    <row r="51" spans="1:26" x14ac:dyDescent="0.2">
      <c r="A51" s="193">
        <v>4</v>
      </c>
      <c r="B51" s="193">
        <v>41</v>
      </c>
      <c r="C51" s="193">
        <v>4137</v>
      </c>
      <c r="D51" s="213" t="s">
        <v>453</v>
      </c>
      <c r="E51" s="214" t="s">
        <v>164</v>
      </c>
      <c r="F51" s="214">
        <v>62072</v>
      </c>
      <c r="G51" s="214"/>
    </row>
    <row r="52" spans="1:26" x14ac:dyDescent="0.2">
      <c r="A52" s="226" t="s">
        <v>165</v>
      </c>
      <c r="B52" s="195"/>
      <c r="C52" s="195"/>
      <c r="D52" s="217"/>
      <c r="E52" s="218">
        <f>SUM(E45:E51)</f>
        <v>2246566</v>
      </c>
      <c r="F52" s="218">
        <f>SUM(F45:F51)</f>
        <v>1626628</v>
      </c>
      <c r="G52" s="218">
        <f>SUM(G45:G51)</f>
        <v>2226620</v>
      </c>
    </row>
    <row r="53" spans="1:26" s="473" customFormat="1" x14ac:dyDescent="0.2">
      <c r="A53" s="469"/>
      <c r="B53" s="470"/>
      <c r="C53" s="470"/>
      <c r="D53" s="471"/>
      <c r="E53" s="472"/>
      <c r="F53" s="472"/>
      <c r="G53" s="472"/>
    </row>
    <row r="54" spans="1:26" x14ac:dyDescent="0.2">
      <c r="A54" s="193">
        <v>4</v>
      </c>
      <c r="B54" s="193">
        <v>42</v>
      </c>
      <c r="C54" s="193">
        <v>4216</v>
      </c>
      <c r="D54" s="213" t="s">
        <v>455</v>
      </c>
      <c r="E54" s="214">
        <f>+F54+G54</f>
        <v>17400</v>
      </c>
      <c r="F54" s="214"/>
      <c r="G54" s="214">
        <f>Bilance!F40</f>
        <v>17400</v>
      </c>
    </row>
    <row r="55" spans="1:26" x14ac:dyDescent="0.2">
      <c r="A55" s="193">
        <v>4</v>
      </c>
      <c r="B55" s="193">
        <v>42</v>
      </c>
      <c r="C55" s="193">
        <v>4251</v>
      </c>
      <c r="D55" s="213" t="s">
        <v>447</v>
      </c>
      <c r="E55" s="214" t="s">
        <v>164</v>
      </c>
      <c r="F55" s="214"/>
      <c r="G55" s="214">
        <f>Bilance!F41</f>
        <v>299570</v>
      </c>
    </row>
    <row r="56" spans="1:26" x14ac:dyDescent="0.2">
      <c r="A56" s="226" t="s">
        <v>454</v>
      </c>
      <c r="B56" s="195"/>
      <c r="C56" s="195"/>
      <c r="D56" s="217"/>
      <c r="E56" s="218">
        <f t="shared" ref="E56:F56" si="1">SUM(E54:E55)</f>
        <v>17400</v>
      </c>
      <c r="F56" s="218">
        <f t="shared" si="1"/>
        <v>0</v>
      </c>
      <c r="G56" s="218">
        <f>SUM(G54:G55)</f>
        <v>316970</v>
      </c>
    </row>
    <row r="57" spans="1:26" ht="13.5" thickBot="1" x14ac:dyDescent="0.25">
      <c r="A57" s="232"/>
      <c r="B57" s="107"/>
      <c r="C57" s="107"/>
      <c r="D57" s="229"/>
      <c r="E57" s="230"/>
      <c r="F57" s="230"/>
      <c r="G57" s="230"/>
    </row>
    <row r="58" spans="1:26" ht="15.75" customHeight="1" thickTop="1" thickBot="1" x14ac:dyDescent="0.25">
      <c r="A58" s="425" t="s">
        <v>367</v>
      </c>
      <c r="B58" s="426"/>
      <c r="C58" s="426"/>
      <c r="D58" s="427"/>
      <c r="E58" s="428">
        <f>+E52+E56</f>
        <v>2263966</v>
      </c>
      <c r="F58" s="428">
        <f>+F52+F56</f>
        <v>1626628</v>
      </c>
      <c r="G58" s="428">
        <f>+G52+G56</f>
        <v>2543590</v>
      </c>
    </row>
    <row r="59" spans="1:26" ht="13.5" thickTop="1" x14ac:dyDescent="0.2">
      <c r="A59" s="119" t="s">
        <v>144</v>
      </c>
      <c r="B59" s="119"/>
      <c r="C59" s="119"/>
      <c r="D59" s="202"/>
      <c r="E59" s="205"/>
      <c r="F59" s="206"/>
      <c r="G59" s="206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spans="1:26" x14ac:dyDescent="0.2">
      <c r="B60" s="119"/>
      <c r="C60" s="119"/>
      <c r="D60" s="202"/>
      <c r="E60" s="205"/>
      <c r="F60" s="206"/>
      <c r="G60" s="206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spans="1:26" x14ac:dyDescent="0.2">
      <c r="A61" s="120"/>
      <c r="B61" s="119"/>
      <c r="C61" s="119"/>
      <c r="D61" s="202"/>
      <c r="E61" s="205"/>
      <c r="F61" s="206"/>
      <c r="G61" s="206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spans="1:26" x14ac:dyDescent="0.2">
      <c r="B62" s="119"/>
      <c r="C62" s="119"/>
      <c r="D62" s="119"/>
      <c r="E62" s="208"/>
      <c r="F62" s="209"/>
      <c r="G62" s="20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</row>
    <row r="63" spans="1:26" x14ac:dyDescent="0.2">
      <c r="E63" s="106"/>
      <c r="F63" s="210"/>
      <c r="G63" s="210"/>
    </row>
  </sheetData>
  <mergeCells count="18">
    <mergeCell ref="A1:G1"/>
    <mergeCell ref="A2:G2"/>
    <mergeCell ref="A40:G40"/>
    <mergeCell ref="A41:G41"/>
    <mergeCell ref="A4:A5"/>
    <mergeCell ref="B4:B5"/>
    <mergeCell ref="C4:C5"/>
    <mergeCell ref="D4:D5"/>
    <mergeCell ref="E4:E5"/>
    <mergeCell ref="F4:F5"/>
    <mergeCell ref="G4:G5"/>
    <mergeCell ref="F43:F44"/>
    <mergeCell ref="G43:G44"/>
    <mergeCell ref="A43:A44"/>
    <mergeCell ref="B43:B44"/>
    <mergeCell ref="C43:C44"/>
    <mergeCell ref="D43:D44"/>
    <mergeCell ref="E43:E44"/>
  </mergeCells>
  <printOptions horizontalCentered="1"/>
  <pageMargins left="0.55000000000000004" right="0.36" top="0.74" bottom="0.43" header="0.23622047244094491" footer="0.27"/>
  <pageSetup paperSize="9" scale="91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2"/>
  <sheetViews>
    <sheetView showGridLines="0" showZeros="0" zoomScaleNormal="100" zoomScaleSheetLayoutView="100" workbookViewId="0">
      <pane ySplit="6" topLeftCell="A97" activePane="bottomLeft" state="frozen"/>
      <selection activeCell="I64" sqref="I64"/>
      <selection pane="bottomLeft" activeCell="A122" sqref="A122"/>
    </sheetView>
  </sheetViews>
  <sheetFormatPr defaultRowHeight="12.75" x14ac:dyDescent="0.2"/>
  <cols>
    <col min="1" max="1" width="4.5703125" style="103" customWidth="1"/>
    <col min="2" max="2" width="5.140625" style="103" customWidth="1"/>
    <col min="3" max="3" width="5" style="103" bestFit="1" customWidth="1"/>
    <col min="4" max="4" width="51.7109375" style="103" customWidth="1"/>
    <col min="5" max="5" width="11.7109375" style="106" customWidth="1"/>
    <col min="6" max="6" width="10.28515625" style="106" customWidth="1"/>
    <col min="7" max="7" width="10.42578125" style="106" customWidth="1"/>
    <col min="8" max="8" width="12" style="106" customWidth="1"/>
    <col min="9" max="9" width="10" style="106" customWidth="1"/>
    <col min="10" max="10" width="10.5703125" style="106" customWidth="1"/>
    <col min="11" max="11" width="18.5703125" style="106" hidden="1" customWidth="1"/>
    <col min="12" max="12" width="9" style="106" hidden="1" customWidth="1"/>
    <col min="13" max="13" width="11.85546875" style="106" hidden="1" customWidth="1"/>
    <col min="14" max="20" width="9.140625" style="106"/>
    <col min="21" max="16384" width="9.140625" style="103"/>
  </cols>
  <sheetData>
    <row r="1" spans="1:13" s="106" customFormat="1" ht="18.75" x14ac:dyDescent="0.3">
      <c r="A1" s="491" t="s">
        <v>439</v>
      </c>
      <c r="B1" s="491"/>
      <c r="C1" s="491"/>
      <c r="D1" s="491"/>
      <c r="E1" s="491"/>
      <c r="F1" s="491"/>
      <c r="G1" s="491"/>
      <c r="H1" s="491"/>
      <c r="I1" s="491"/>
      <c r="J1" s="491"/>
      <c r="K1" s="204"/>
      <c r="L1" s="204"/>
      <c r="M1" s="204"/>
    </row>
    <row r="2" spans="1:13" s="106" customFormat="1" ht="15" x14ac:dyDescent="0.25">
      <c r="A2" s="507" t="s">
        <v>166</v>
      </c>
      <c r="B2" s="507"/>
      <c r="C2" s="507"/>
      <c r="D2" s="507"/>
      <c r="E2" s="507"/>
      <c r="F2" s="507"/>
      <c r="G2" s="507"/>
      <c r="H2" s="507"/>
      <c r="I2" s="507"/>
      <c r="J2" s="507"/>
      <c r="K2" s="204"/>
      <c r="L2" s="204"/>
      <c r="M2" s="204"/>
    </row>
    <row r="3" spans="1:13" s="106" customFormat="1" x14ac:dyDescent="0.2">
      <c r="A3" s="104"/>
      <c r="B3" s="104"/>
      <c r="C3" s="104"/>
      <c r="D3" s="136"/>
      <c r="E3" s="204"/>
      <c r="F3" s="204"/>
      <c r="G3" s="204"/>
    </row>
    <row r="4" spans="1:13" s="106" customFormat="1" x14ac:dyDescent="0.2">
      <c r="A4" s="104"/>
      <c r="B4" s="104"/>
      <c r="C4" s="104"/>
      <c r="D4" s="136"/>
      <c r="E4" s="204"/>
      <c r="F4" s="204"/>
      <c r="G4" s="204"/>
      <c r="J4" s="242" t="s">
        <v>368</v>
      </c>
    </row>
    <row r="5" spans="1:13" s="106" customFormat="1" x14ac:dyDescent="0.2">
      <c r="A5" s="508" t="s">
        <v>370</v>
      </c>
      <c r="B5" s="504" t="s">
        <v>167</v>
      </c>
      <c r="C5" s="504" t="s">
        <v>168</v>
      </c>
      <c r="D5" s="506" t="s">
        <v>169</v>
      </c>
      <c r="E5" s="510" t="s">
        <v>170</v>
      </c>
      <c r="F5" s="511"/>
      <c r="G5" s="512"/>
      <c r="H5" s="510" t="s">
        <v>171</v>
      </c>
      <c r="I5" s="511"/>
      <c r="J5" s="512"/>
      <c r="K5" s="243" t="s">
        <v>172</v>
      </c>
      <c r="L5" s="243"/>
      <c r="M5" s="243"/>
    </row>
    <row r="6" spans="1:13" s="106" customFormat="1" ht="25.5" x14ac:dyDescent="0.2">
      <c r="A6" s="509"/>
      <c r="B6" s="505"/>
      <c r="C6" s="505"/>
      <c r="D6" s="505"/>
      <c r="E6" s="300" t="s">
        <v>100</v>
      </c>
      <c r="F6" s="300" t="s">
        <v>173</v>
      </c>
      <c r="G6" s="300" t="s">
        <v>7</v>
      </c>
      <c r="H6" s="300" t="s">
        <v>100</v>
      </c>
      <c r="I6" s="300" t="s">
        <v>173</v>
      </c>
      <c r="J6" s="300" t="s">
        <v>7</v>
      </c>
      <c r="K6" s="244" t="s">
        <v>100</v>
      </c>
      <c r="L6" s="245" t="s">
        <v>173</v>
      </c>
      <c r="M6" s="245" t="s">
        <v>7</v>
      </c>
    </row>
    <row r="7" spans="1:13" s="106" customFormat="1" x14ac:dyDescent="0.2">
      <c r="A7" s="192"/>
      <c r="B7" s="192"/>
      <c r="C7" s="192"/>
      <c r="D7" s="246"/>
      <c r="E7" s="266"/>
      <c r="F7" s="234"/>
      <c r="G7" s="267"/>
      <c r="H7" s="266"/>
      <c r="I7" s="234"/>
      <c r="J7" s="267"/>
      <c r="K7" s="266"/>
      <c r="L7" s="234"/>
      <c r="M7" s="267"/>
    </row>
    <row r="8" spans="1:13" s="106" customFormat="1" ht="13.5" thickBot="1" x14ac:dyDescent="0.25">
      <c r="A8" s="193"/>
      <c r="B8" s="193"/>
      <c r="C8" s="193"/>
      <c r="D8" s="247" t="s">
        <v>174</v>
      </c>
      <c r="E8" s="268">
        <f>+F8+G8</f>
        <v>80103</v>
      </c>
      <c r="F8" s="235">
        <v>79980</v>
      </c>
      <c r="G8" s="269">
        <v>123</v>
      </c>
      <c r="H8" s="268"/>
      <c r="I8" s="194"/>
      <c r="J8" s="274"/>
      <c r="K8" s="268">
        <f>+L8+M8</f>
        <v>80103</v>
      </c>
      <c r="L8" s="194">
        <f>+F8+I8</f>
        <v>79980</v>
      </c>
      <c r="M8" s="274">
        <f>+G8+J8</f>
        <v>123</v>
      </c>
    </row>
    <row r="9" spans="1:13" s="106" customFormat="1" ht="14.25" thickTop="1" thickBot="1" x14ac:dyDescent="0.25">
      <c r="A9" s="231" t="s">
        <v>175</v>
      </c>
      <c r="B9" s="199"/>
      <c r="C9" s="200"/>
      <c r="D9" s="248"/>
      <c r="E9" s="270">
        <f>+E8</f>
        <v>80103</v>
      </c>
      <c r="F9" s="201">
        <f>+F8</f>
        <v>79980</v>
      </c>
      <c r="G9" s="271">
        <f>SUM(G8)</f>
        <v>123</v>
      </c>
      <c r="H9" s="270"/>
      <c r="I9" s="201"/>
      <c r="J9" s="271"/>
      <c r="K9" s="270">
        <f>+K8</f>
        <v>80103</v>
      </c>
      <c r="L9" s="201">
        <f>+L8</f>
        <v>79980</v>
      </c>
      <c r="M9" s="271">
        <f>+M8</f>
        <v>123</v>
      </c>
    </row>
    <row r="10" spans="1:13" s="106" customFormat="1" ht="13.5" thickTop="1" x14ac:dyDescent="0.2">
      <c r="A10" s="219"/>
      <c r="B10" s="220"/>
      <c r="C10" s="220"/>
      <c r="D10" s="249"/>
      <c r="E10" s="272"/>
      <c r="F10" s="197"/>
      <c r="G10" s="273"/>
      <c r="H10" s="272"/>
      <c r="I10" s="197"/>
      <c r="J10" s="273"/>
      <c r="K10" s="272"/>
      <c r="L10" s="197"/>
      <c r="M10" s="273"/>
    </row>
    <row r="11" spans="1:13" s="106" customFormat="1" x14ac:dyDescent="0.2">
      <c r="A11" s="193">
        <v>1</v>
      </c>
      <c r="B11" s="193">
        <v>10</v>
      </c>
      <c r="C11" s="193">
        <v>1012</v>
      </c>
      <c r="D11" s="247" t="s">
        <v>176</v>
      </c>
      <c r="E11" s="268">
        <f t="shared" ref="E11:E76" si="0">+F11+G11</f>
        <v>1027</v>
      </c>
      <c r="F11" s="194"/>
      <c r="G11" s="274">
        <v>1027</v>
      </c>
      <c r="H11" s="268"/>
      <c r="I11" s="194"/>
      <c r="J11" s="274"/>
      <c r="K11" s="268">
        <f>+L11+M11</f>
        <v>1027</v>
      </c>
      <c r="L11" s="194">
        <f t="shared" ref="L11:M15" si="1">+F11+I11</f>
        <v>0</v>
      </c>
      <c r="M11" s="274">
        <f t="shared" si="1"/>
        <v>1027</v>
      </c>
    </row>
    <row r="12" spans="1:13" s="106" customFormat="1" x14ac:dyDescent="0.2">
      <c r="A12" s="193">
        <v>1</v>
      </c>
      <c r="B12" s="193">
        <v>10</v>
      </c>
      <c r="C12" s="193">
        <v>1014</v>
      </c>
      <c r="D12" s="247" t="s">
        <v>177</v>
      </c>
      <c r="E12" s="268">
        <f t="shared" si="0"/>
        <v>726</v>
      </c>
      <c r="F12" s="194">
        <v>726</v>
      </c>
      <c r="G12" s="274"/>
      <c r="H12" s="268"/>
      <c r="I12" s="194"/>
      <c r="J12" s="274"/>
      <c r="K12" s="268">
        <f>+L12+M12</f>
        <v>726</v>
      </c>
      <c r="L12" s="194">
        <f t="shared" si="1"/>
        <v>726</v>
      </c>
      <c r="M12" s="274">
        <f t="shared" si="1"/>
        <v>0</v>
      </c>
    </row>
    <row r="13" spans="1:13" s="106" customFormat="1" x14ac:dyDescent="0.2">
      <c r="A13" s="193">
        <v>1</v>
      </c>
      <c r="B13" s="193">
        <v>10</v>
      </c>
      <c r="C13" s="193">
        <v>1019</v>
      </c>
      <c r="D13" s="247" t="s">
        <v>178</v>
      </c>
      <c r="E13" s="268">
        <f t="shared" si="0"/>
        <v>11289</v>
      </c>
      <c r="F13" s="194"/>
      <c r="G13" s="274">
        <v>11289</v>
      </c>
      <c r="H13" s="268"/>
      <c r="I13" s="194"/>
      <c r="J13" s="274"/>
      <c r="K13" s="268">
        <f>+L13+M13</f>
        <v>11289</v>
      </c>
      <c r="L13" s="194">
        <f t="shared" si="1"/>
        <v>0</v>
      </c>
      <c r="M13" s="274">
        <f t="shared" si="1"/>
        <v>11289</v>
      </c>
    </row>
    <row r="14" spans="1:13" s="106" customFormat="1" x14ac:dyDescent="0.2">
      <c r="A14" s="193">
        <v>1</v>
      </c>
      <c r="B14" s="193">
        <v>10</v>
      </c>
      <c r="C14" s="193">
        <v>1031</v>
      </c>
      <c r="D14" s="247" t="s">
        <v>179</v>
      </c>
      <c r="E14" s="268">
        <f t="shared" si="0"/>
        <v>9200</v>
      </c>
      <c r="F14" s="194">
        <v>9200</v>
      </c>
      <c r="G14" s="274"/>
      <c r="H14" s="268"/>
      <c r="I14" s="194"/>
      <c r="J14" s="274"/>
      <c r="K14" s="268">
        <f>+L14+M14</f>
        <v>9200</v>
      </c>
      <c r="L14" s="194">
        <f t="shared" si="1"/>
        <v>9200</v>
      </c>
      <c r="M14" s="274">
        <f t="shared" si="1"/>
        <v>0</v>
      </c>
    </row>
    <row r="15" spans="1:13" s="106" customFormat="1" x14ac:dyDescent="0.2">
      <c r="A15" s="193">
        <v>1</v>
      </c>
      <c r="B15" s="193">
        <v>10</v>
      </c>
      <c r="C15" s="193">
        <v>1032</v>
      </c>
      <c r="D15" s="247" t="s">
        <v>180</v>
      </c>
      <c r="E15" s="268">
        <f t="shared" si="0"/>
        <v>96</v>
      </c>
      <c r="F15" s="194">
        <v>96</v>
      </c>
      <c r="G15" s="274"/>
      <c r="H15" s="268"/>
      <c r="I15" s="194"/>
      <c r="J15" s="274"/>
      <c r="K15" s="268">
        <f>+L15+M15</f>
        <v>96</v>
      </c>
      <c r="L15" s="194">
        <f t="shared" si="1"/>
        <v>96</v>
      </c>
      <c r="M15" s="274">
        <f t="shared" si="1"/>
        <v>0</v>
      </c>
    </row>
    <row r="16" spans="1:13" s="106" customFormat="1" x14ac:dyDescent="0.2">
      <c r="A16" s="216" t="s">
        <v>181</v>
      </c>
      <c r="B16" s="195"/>
      <c r="C16" s="195"/>
      <c r="D16" s="250"/>
      <c r="E16" s="275">
        <f>SUM(E11:E15)</f>
        <v>22338</v>
      </c>
      <c r="F16" s="196">
        <f>SUM(F11:F15)</f>
        <v>10022</v>
      </c>
      <c r="G16" s="276">
        <f>SUM(G11:G15)</f>
        <v>12316</v>
      </c>
      <c r="H16" s="275"/>
      <c r="I16" s="196"/>
      <c r="J16" s="276"/>
      <c r="K16" s="275">
        <f>SUM(K11:K15)</f>
        <v>22338</v>
      </c>
      <c r="L16" s="196">
        <f>SUM(L11:L15)</f>
        <v>10022</v>
      </c>
      <c r="M16" s="276">
        <f>SUM(M11:M15)</f>
        <v>12316</v>
      </c>
    </row>
    <row r="17" spans="1:13" s="106" customFormat="1" ht="13.5" thickBot="1" x14ac:dyDescent="0.25">
      <c r="A17" s="251"/>
      <c r="B17" s="107"/>
      <c r="C17" s="107"/>
      <c r="D17" s="252"/>
      <c r="E17" s="277"/>
      <c r="F17" s="236"/>
      <c r="G17" s="278"/>
      <c r="H17" s="277"/>
      <c r="I17" s="236"/>
      <c r="J17" s="278"/>
      <c r="K17" s="277"/>
      <c r="L17" s="236"/>
      <c r="M17" s="278"/>
    </row>
    <row r="18" spans="1:13" s="106" customFormat="1" ht="14.25" thickTop="1" thickBot="1" x14ac:dyDescent="0.25">
      <c r="A18" s="253" t="s">
        <v>182</v>
      </c>
      <c r="B18" s="199"/>
      <c r="C18" s="199"/>
      <c r="D18" s="254"/>
      <c r="E18" s="270">
        <f>+E16</f>
        <v>22338</v>
      </c>
      <c r="F18" s="201">
        <f>+F16</f>
        <v>10022</v>
      </c>
      <c r="G18" s="271">
        <f>+G16</f>
        <v>12316</v>
      </c>
      <c r="H18" s="270"/>
      <c r="I18" s="201"/>
      <c r="J18" s="271"/>
      <c r="K18" s="270">
        <f>+K16</f>
        <v>22338</v>
      </c>
      <c r="L18" s="201">
        <f>+L16</f>
        <v>10022</v>
      </c>
      <c r="M18" s="271">
        <f>+M16</f>
        <v>12316</v>
      </c>
    </row>
    <row r="19" spans="1:13" s="106" customFormat="1" ht="13.5" thickTop="1" x14ac:dyDescent="0.2">
      <c r="A19" s="255"/>
      <c r="B19" s="115"/>
      <c r="C19" s="115"/>
      <c r="D19" s="256"/>
      <c r="E19" s="268"/>
      <c r="F19" s="194"/>
      <c r="G19" s="274"/>
      <c r="H19" s="268"/>
      <c r="I19" s="194"/>
      <c r="J19" s="274"/>
      <c r="K19" s="268"/>
      <c r="L19" s="194"/>
      <c r="M19" s="274"/>
    </row>
    <row r="20" spans="1:13" s="106" customFormat="1" x14ac:dyDescent="0.2">
      <c r="A20" s="257">
        <v>2</v>
      </c>
      <c r="B20" s="115">
        <v>21</v>
      </c>
      <c r="C20" s="115">
        <v>2122</v>
      </c>
      <c r="D20" s="256" t="s">
        <v>183</v>
      </c>
      <c r="E20" s="268">
        <f t="shared" si="0"/>
        <v>1</v>
      </c>
      <c r="F20" s="194"/>
      <c r="G20" s="274">
        <v>1</v>
      </c>
      <c r="H20" s="268"/>
      <c r="I20" s="194"/>
      <c r="J20" s="274"/>
      <c r="K20" s="268">
        <f t="shared" ref="K20:K23" si="2">+L20+M20</f>
        <v>1</v>
      </c>
      <c r="L20" s="194">
        <f t="shared" ref="L20:L21" si="3">+F20+I20</f>
        <v>0</v>
      </c>
      <c r="M20" s="274">
        <f>+G20+J20</f>
        <v>1</v>
      </c>
    </row>
    <row r="21" spans="1:13" s="106" customFormat="1" x14ac:dyDescent="0.2">
      <c r="A21" s="257">
        <v>2</v>
      </c>
      <c r="B21" s="115">
        <v>21</v>
      </c>
      <c r="C21" s="115">
        <v>2141</v>
      </c>
      <c r="D21" s="256" t="s">
        <v>184</v>
      </c>
      <c r="E21" s="268">
        <f t="shared" si="0"/>
        <v>2150</v>
      </c>
      <c r="F21" s="194"/>
      <c r="G21" s="274">
        <v>2150</v>
      </c>
      <c r="H21" s="268"/>
      <c r="I21" s="194"/>
      <c r="J21" s="274"/>
      <c r="K21" s="268">
        <f t="shared" si="2"/>
        <v>2150</v>
      </c>
      <c r="L21" s="194">
        <f t="shared" si="3"/>
        <v>0</v>
      </c>
      <c r="M21" s="274">
        <f>+G21+J21</f>
        <v>2150</v>
      </c>
    </row>
    <row r="22" spans="1:13" s="106" customFormat="1" x14ac:dyDescent="0.2">
      <c r="A22" s="257">
        <v>2</v>
      </c>
      <c r="B22" s="115">
        <v>21</v>
      </c>
      <c r="C22" s="115">
        <v>2144</v>
      </c>
      <c r="D22" s="256" t="s">
        <v>186</v>
      </c>
      <c r="E22" s="279">
        <f>+F22+G22</f>
        <v>71</v>
      </c>
      <c r="F22" s="194"/>
      <c r="G22" s="274">
        <v>71</v>
      </c>
      <c r="H22" s="268"/>
      <c r="I22" s="194"/>
      <c r="J22" s="274"/>
      <c r="K22" s="279">
        <f t="shared" si="2"/>
        <v>71</v>
      </c>
      <c r="L22" s="194">
        <f t="shared" ref="L22:L23" si="4">+F22+I22</f>
        <v>0</v>
      </c>
      <c r="M22" s="274">
        <f t="shared" ref="M22" si="5">+G22+J22</f>
        <v>71</v>
      </c>
    </row>
    <row r="23" spans="1:13" s="106" customFormat="1" x14ac:dyDescent="0.2">
      <c r="A23" s="257">
        <v>2</v>
      </c>
      <c r="B23" s="115">
        <v>21</v>
      </c>
      <c r="C23" s="115">
        <v>2169</v>
      </c>
      <c r="D23" s="258" t="s">
        <v>187</v>
      </c>
      <c r="E23" s="268">
        <f t="shared" si="0"/>
        <v>1665</v>
      </c>
      <c r="F23" s="194"/>
      <c r="G23" s="274">
        <v>1665</v>
      </c>
      <c r="H23" s="268"/>
      <c r="I23" s="194"/>
      <c r="J23" s="274"/>
      <c r="K23" s="268">
        <f t="shared" si="2"/>
        <v>1665</v>
      </c>
      <c r="L23" s="194">
        <f t="shared" si="4"/>
        <v>0</v>
      </c>
      <c r="M23" s="274">
        <f>+G23+J23</f>
        <v>1665</v>
      </c>
    </row>
    <row r="24" spans="1:13" s="106" customFormat="1" x14ac:dyDescent="0.2">
      <c r="A24" s="226" t="s">
        <v>188</v>
      </c>
      <c r="B24" s="195"/>
      <c r="C24" s="195"/>
      <c r="D24" s="259"/>
      <c r="E24" s="280">
        <f>SUM(E20:E23)</f>
        <v>3887</v>
      </c>
      <c r="F24" s="198">
        <f>SUM(F20:F23)</f>
        <v>0</v>
      </c>
      <c r="G24" s="281">
        <f>SUM(G20:G23)</f>
        <v>3887</v>
      </c>
      <c r="H24" s="280"/>
      <c r="I24" s="198"/>
      <c r="J24" s="281"/>
      <c r="K24" s="280">
        <f>SUM(K20:K23)</f>
        <v>3887</v>
      </c>
      <c r="L24" s="198">
        <f>SUM(L20:L23)</f>
        <v>0</v>
      </c>
      <c r="M24" s="281">
        <f>SUM(M20:M23)</f>
        <v>3887</v>
      </c>
    </row>
    <row r="25" spans="1:13" s="106" customFormat="1" x14ac:dyDescent="0.2">
      <c r="A25" s="228"/>
      <c r="B25" s="193"/>
      <c r="C25" s="193"/>
      <c r="D25" s="260"/>
      <c r="E25" s="279"/>
      <c r="F25" s="237"/>
      <c r="G25" s="282"/>
      <c r="H25" s="279"/>
      <c r="I25" s="237"/>
      <c r="J25" s="282"/>
      <c r="K25" s="279"/>
      <c r="L25" s="237"/>
      <c r="M25" s="282"/>
    </row>
    <row r="26" spans="1:13" s="106" customFormat="1" x14ac:dyDescent="0.2">
      <c r="A26" s="193">
        <v>2</v>
      </c>
      <c r="B26" s="193">
        <v>22</v>
      </c>
      <c r="C26" s="193">
        <v>2212</v>
      </c>
      <c r="D26" s="247" t="s">
        <v>189</v>
      </c>
      <c r="E26" s="279">
        <f t="shared" si="0"/>
        <v>420</v>
      </c>
      <c r="F26" s="194">
        <v>400</v>
      </c>
      <c r="G26" s="274">
        <v>20</v>
      </c>
      <c r="H26" s="279"/>
      <c r="I26" s="194"/>
      <c r="J26" s="274"/>
      <c r="K26" s="279">
        <f>+L26+M26</f>
        <v>420</v>
      </c>
      <c r="L26" s="194">
        <f t="shared" ref="L26:M30" si="6">+F26+I26</f>
        <v>400</v>
      </c>
      <c r="M26" s="274">
        <f t="shared" si="6"/>
        <v>20</v>
      </c>
    </row>
    <row r="27" spans="1:13" s="106" customFormat="1" x14ac:dyDescent="0.2">
      <c r="A27" s="193">
        <v>2</v>
      </c>
      <c r="B27" s="193">
        <v>22</v>
      </c>
      <c r="C27" s="193">
        <v>2219</v>
      </c>
      <c r="D27" s="247" t="s">
        <v>190</v>
      </c>
      <c r="E27" s="279">
        <f t="shared" ref="E27:E29" si="7">+F27+G27</f>
        <v>121911</v>
      </c>
      <c r="F27" s="194">
        <v>121870</v>
      </c>
      <c r="G27" s="274">
        <v>41</v>
      </c>
      <c r="H27" s="279"/>
      <c r="I27" s="194"/>
      <c r="J27" s="274"/>
      <c r="K27" s="279">
        <f>+L27+M27</f>
        <v>121911</v>
      </c>
      <c r="L27" s="194">
        <f t="shared" ref="L27" si="8">+F27+I27</f>
        <v>121870</v>
      </c>
      <c r="M27" s="274">
        <f t="shared" ref="M27" si="9">+G27+J27</f>
        <v>41</v>
      </c>
    </row>
    <row r="28" spans="1:13" s="106" customFormat="1" x14ac:dyDescent="0.2">
      <c r="A28" s="193">
        <v>2</v>
      </c>
      <c r="B28" s="193">
        <v>22</v>
      </c>
      <c r="C28" s="193">
        <v>2229</v>
      </c>
      <c r="D28" s="247" t="s">
        <v>469</v>
      </c>
      <c r="E28" s="279">
        <f t="shared" ref="E28" si="10">+F28+G28</f>
        <v>7500</v>
      </c>
      <c r="F28" s="194">
        <v>7500</v>
      </c>
      <c r="G28" s="274"/>
      <c r="H28" s="279"/>
      <c r="I28" s="194"/>
      <c r="J28" s="274"/>
      <c r="K28" s="279"/>
      <c r="L28" s="194"/>
      <c r="M28" s="274"/>
    </row>
    <row r="29" spans="1:13" s="106" customFormat="1" x14ac:dyDescent="0.2">
      <c r="A29" s="193">
        <v>2</v>
      </c>
      <c r="B29" s="193">
        <v>22</v>
      </c>
      <c r="C29" s="193">
        <v>2271</v>
      </c>
      <c r="D29" s="247" t="s">
        <v>277</v>
      </c>
      <c r="E29" s="279">
        <f t="shared" si="7"/>
        <v>31</v>
      </c>
      <c r="F29" s="194">
        <v>31</v>
      </c>
      <c r="G29" s="274"/>
      <c r="H29" s="279"/>
      <c r="I29" s="194"/>
      <c r="J29" s="274"/>
      <c r="K29" s="279"/>
      <c r="L29" s="194"/>
      <c r="M29" s="274"/>
    </row>
    <row r="30" spans="1:13" s="106" customFormat="1" x14ac:dyDescent="0.2">
      <c r="A30" s="193">
        <v>2</v>
      </c>
      <c r="B30" s="193">
        <v>22</v>
      </c>
      <c r="C30" s="193">
        <v>2299</v>
      </c>
      <c r="D30" s="247" t="s">
        <v>278</v>
      </c>
      <c r="E30" s="279">
        <f t="shared" si="0"/>
        <v>11</v>
      </c>
      <c r="F30" s="194">
        <v>11</v>
      </c>
      <c r="G30" s="274"/>
      <c r="H30" s="279"/>
      <c r="I30" s="194"/>
      <c r="J30" s="274"/>
      <c r="K30" s="279">
        <f>+L30+M30</f>
        <v>11</v>
      </c>
      <c r="L30" s="194">
        <f t="shared" si="6"/>
        <v>11</v>
      </c>
      <c r="M30" s="274">
        <f t="shared" si="6"/>
        <v>0</v>
      </c>
    </row>
    <row r="31" spans="1:13" s="106" customFormat="1" x14ac:dyDescent="0.2">
      <c r="A31" s="226" t="s">
        <v>191</v>
      </c>
      <c r="B31" s="195"/>
      <c r="C31" s="195"/>
      <c r="D31" s="250"/>
      <c r="E31" s="280">
        <f>SUM(E26:E30)</f>
        <v>129873</v>
      </c>
      <c r="F31" s="198">
        <f>SUM(F26:F30)</f>
        <v>129812</v>
      </c>
      <c r="G31" s="281">
        <f>SUM(G26:G30)</f>
        <v>61</v>
      </c>
      <c r="H31" s="280"/>
      <c r="I31" s="198"/>
      <c r="J31" s="281"/>
      <c r="K31" s="280">
        <f>SUM(K26:K30)</f>
        <v>122342</v>
      </c>
      <c r="L31" s="198">
        <f>SUM(L26:L30)</f>
        <v>122281</v>
      </c>
      <c r="M31" s="281">
        <f>SUM(M26:M30)</f>
        <v>61</v>
      </c>
    </row>
    <row r="32" spans="1:13" s="106" customFormat="1" x14ac:dyDescent="0.2">
      <c r="A32" s="228"/>
      <c r="B32" s="193"/>
      <c r="C32" s="193"/>
      <c r="D32" s="247"/>
      <c r="E32" s="279"/>
      <c r="F32" s="194"/>
      <c r="G32" s="274"/>
      <c r="H32" s="279"/>
      <c r="I32" s="194"/>
      <c r="J32" s="274"/>
      <c r="K32" s="279"/>
      <c r="L32" s="194"/>
      <c r="M32" s="274">
        <f>+G32+J32</f>
        <v>0</v>
      </c>
    </row>
    <row r="33" spans="1:13" s="106" customFormat="1" x14ac:dyDescent="0.2">
      <c r="A33" s="193">
        <v>2</v>
      </c>
      <c r="B33" s="193">
        <v>23</v>
      </c>
      <c r="C33" s="193">
        <v>2399</v>
      </c>
      <c r="D33" s="247" t="s">
        <v>192</v>
      </c>
      <c r="E33" s="279">
        <f t="shared" si="0"/>
        <v>100</v>
      </c>
      <c r="F33" s="194">
        <v>100</v>
      </c>
      <c r="G33" s="274"/>
      <c r="H33" s="279">
        <f>+I33+J33</f>
        <v>0</v>
      </c>
      <c r="I33" s="194"/>
      <c r="J33" s="274"/>
      <c r="K33" s="268">
        <f>+L33+M33</f>
        <v>100</v>
      </c>
      <c r="L33" s="194">
        <f>+F33+I33</f>
        <v>100</v>
      </c>
      <c r="M33" s="274">
        <f t="shared" ref="M33" si="11">+G33+J33</f>
        <v>0</v>
      </c>
    </row>
    <row r="34" spans="1:13" s="106" customFormat="1" x14ac:dyDescent="0.2">
      <c r="A34" s="226" t="s">
        <v>193</v>
      </c>
      <c r="B34" s="195"/>
      <c r="C34" s="195"/>
      <c r="D34" s="250"/>
      <c r="E34" s="280">
        <f t="shared" ref="E34:M34" si="12">SUM(E33:E33)</f>
        <v>100</v>
      </c>
      <c r="F34" s="198">
        <f t="shared" si="12"/>
        <v>100</v>
      </c>
      <c r="G34" s="281">
        <f t="shared" si="12"/>
        <v>0</v>
      </c>
      <c r="H34" s="280">
        <f t="shared" si="12"/>
        <v>0</v>
      </c>
      <c r="I34" s="198">
        <f t="shared" si="12"/>
        <v>0</v>
      </c>
      <c r="J34" s="281">
        <f t="shared" si="12"/>
        <v>0</v>
      </c>
      <c r="K34" s="280">
        <f t="shared" si="12"/>
        <v>100</v>
      </c>
      <c r="L34" s="198">
        <f t="shared" si="12"/>
        <v>100</v>
      </c>
      <c r="M34" s="281">
        <f t="shared" si="12"/>
        <v>0</v>
      </c>
    </row>
    <row r="35" spans="1:13" s="106" customFormat="1" x14ac:dyDescent="0.2">
      <c r="A35" s="261"/>
      <c r="B35" s="238"/>
      <c r="C35" s="238"/>
      <c r="D35" s="262"/>
      <c r="E35" s="283"/>
      <c r="F35" s="239"/>
      <c r="G35" s="284"/>
      <c r="H35" s="283"/>
      <c r="I35" s="239"/>
      <c r="J35" s="284"/>
      <c r="K35" s="283"/>
      <c r="L35" s="239"/>
      <c r="M35" s="284"/>
    </row>
    <row r="36" spans="1:13" s="106" customFormat="1" x14ac:dyDescent="0.2">
      <c r="A36" s="193">
        <v>2</v>
      </c>
      <c r="B36" s="193">
        <v>24</v>
      </c>
      <c r="C36" s="193">
        <v>2411</v>
      </c>
      <c r="D36" s="459" t="s">
        <v>408</v>
      </c>
      <c r="E36" s="460">
        <f t="shared" ref="E36" si="13">+F36+G36</f>
        <v>190</v>
      </c>
      <c r="F36" s="461"/>
      <c r="G36" s="462">
        <v>190</v>
      </c>
      <c r="H36" s="460">
        <f>+I36+J36</f>
        <v>0</v>
      </c>
      <c r="I36" s="461"/>
      <c r="J36" s="462"/>
      <c r="K36" s="268">
        <f>+L36+M36</f>
        <v>190</v>
      </c>
      <c r="L36" s="194">
        <f>+F36+I36</f>
        <v>0</v>
      </c>
      <c r="M36" s="274">
        <f t="shared" ref="M36" si="14">+G36+J36</f>
        <v>190</v>
      </c>
    </row>
    <row r="37" spans="1:13" s="106" customFormat="1" x14ac:dyDescent="0.2">
      <c r="A37" s="456" t="s">
        <v>407</v>
      </c>
      <c r="B37" s="457"/>
      <c r="C37" s="457"/>
      <c r="D37" s="458"/>
      <c r="E37" s="275">
        <f t="shared" ref="E37:M37" si="15">SUM(E36:E36)</f>
        <v>190</v>
      </c>
      <c r="F37" s="196">
        <f t="shared" si="15"/>
        <v>0</v>
      </c>
      <c r="G37" s="276">
        <f t="shared" si="15"/>
        <v>190</v>
      </c>
      <c r="H37" s="275">
        <f t="shared" si="15"/>
        <v>0</v>
      </c>
      <c r="I37" s="196">
        <f t="shared" si="15"/>
        <v>0</v>
      </c>
      <c r="J37" s="276">
        <f t="shared" si="15"/>
        <v>0</v>
      </c>
      <c r="K37" s="280">
        <f t="shared" si="15"/>
        <v>190</v>
      </c>
      <c r="L37" s="198">
        <f t="shared" si="15"/>
        <v>0</v>
      </c>
      <c r="M37" s="281">
        <f t="shared" si="15"/>
        <v>190</v>
      </c>
    </row>
    <row r="38" spans="1:13" s="106" customFormat="1" ht="13.5" thickBot="1" x14ac:dyDescent="0.25">
      <c r="A38" s="261"/>
      <c r="B38" s="238"/>
      <c r="C38" s="238"/>
      <c r="D38" s="262"/>
      <c r="E38" s="283"/>
      <c r="F38" s="239"/>
      <c r="G38" s="284"/>
      <c r="H38" s="283"/>
      <c r="I38" s="239"/>
      <c r="J38" s="284"/>
      <c r="K38" s="283"/>
      <c r="L38" s="239"/>
      <c r="M38" s="284"/>
    </row>
    <row r="39" spans="1:13" s="106" customFormat="1" ht="14.25" thickTop="1" thickBot="1" x14ac:dyDescent="0.25">
      <c r="A39" s="231" t="s">
        <v>194</v>
      </c>
      <c r="B39" s="199"/>
      <c r="C39" s="199"/>
      <c r="D39" s="254"/>
      <c r="E39" s="270">
        <f>+E24+E31+E34+E37</f>
        <v>134050</v>
      </c>
      <c r="F39" s="201">
        <f t="shared" ref="F39:G39" si="16">+F24+F31+F34+F37</f>
        <v>129912</v>
      </c>
      <c r="G39" s="271">
        <f t="shared" si="16"/>
        <v>4138</v>
      </c>
      <c r="H39" s="270">
        <f t="shared" ref="H39:M39" si="17">+H24+H31+H34</f>
        <v>0</v>
      </c>
      <c r="I39" s="201">
        <f t="shared" si="17"/>
        <v>0</v>
      </c>
      <c r="J39" s="271">
        <f t="shared" si="17"/>
        <v>0</v>
      </c>
      <c r="K39" s="270">
        <f t="shared" si="17"/>
        <v>126329</v>
      </c>
      <c r="L39" s="201">
        <f t="shared" si="17"/>
        <v>122381</v>
      </c>
      <c r="M39" s="271">
        <f t="shared" si="17"/>
        <v>3948</v>
      </c>
    </row>
    <row r="40" spans="1:13" s="106" customFormat="1" ht="13.5" thickTop="1" x14ac:dyDescent="0.2">
      <c r="A40" s="263"/>
      <c r="B40" s="115"/>
      <c r="C40" s="115"/>
      <c r="D40" s="256"/>
      <c r="E40" s="268"/>
      <c r="F40" s="194"/>
      <c r="G40" s="274"/>
      <c r="H40" s="268"/>
      <c r="I40" s="194"/>
      <c r="J40" s="274"/>
      <c r="K40" s="268"/>
      <c r="L40" s="194"/>
      <c r="M40" s="274"/>
    </row>
    <row r="41" spans="1:13" s="106" customFormat="1" x14ac:dyDescent="0.2">
      <c r="A41" s="115">
        <v>3</v>
      </c>
      <c r="B41" s="115">
        <v>31</v>
      </c>
      <c r="C41" s="115">
        <v>3111</v>
      </c>
      <c r="D41" s="256" t="s">
        <v>195</v>
      </c>
      <c r="E41" s="268">
        <f t="shared" si="0"/>
        <v>3046</v>
      </c>
      <c r="F41" s="194"/>
      <c r="G41" s="274">
        <v>3046</v>
      </c>
      <c r="H41" s="268"/>
      <c r="I41" s="194"/>
      <c r="J41" s="274"/>
      <c r="K41" s="268">
        <f>+L41+M41</f>
        <v>3046</v>
      </c>
      <c r="L41" s="194">
        <f t="shared" ref="L41" si="18">+F41+I41</f>
        <v>0</v>
      </c>
      <c r="M41" s="274">
        <f>+G41+J41</f>
        <v>3046</v>
      </c>
    </row>
    <row r="42" spans="1:13" s="106" customFormat="1" x14ac:dyDescent="0.2">
      <c r="A42" s="193">
        <v>3</v>
      </c>
      <c r="B42" s="193">
        <v>31</v>
      </c>
      <c r="C42" s="193">
        <v>3113</v>
      </c>
      <c r="D42" s="247" t="s">
        <v>196</v>
      </c>
      <c r="E42" s="268">
        <f t="shared" si="0"/>
        <v>16702</v>
      </c>
      <c r="F42" s="194">
        <v>6946</v>
      </c>
      <c r="G42" s="274">
        <v>9756</v>
      </c>
      <c r="H42" s="279"/>
      <c r="I42" s="194"/>
      <c r="J42" s="274"/>
      <c r="K42" s="279">
        <f>+L42+M42</f>
        <v>16702</v>
      </c>
      <c r="L42" s="194">
        <f>+F42+I42</f>
        <v>6946</v>
      </c>
      <c r="M42" s="274">
        <f>+G42+J42</f>
        <v>9756</v>
      </c>
    </row>
    <row r="43" spans="1:13" s="106" customFormat="1" x14ac:dyDescent="0.2">
      <c r="A43" s="193">
        <v>3</v>
      </c>
      <c r="B43" s="193">
        <v>31</v>
      </c>
      <c r="C43" s="193">
        <v>3119</v>
      </c>
      <c r="D43" s="247" t="s">
        <v>197</v>
      </c>
      <c r="E43" s="279">
        <f>+F43+G43</f>
        <v>400</v>
      </c>
      <c r="F43" s="194"/>
      <c r="G43" s="274">
        <v>400</v>
      </c>
      <c r="H43" s="279"/>
      <c r="I43" s="194"/>
      <c r="J43" s="274"/>
      <c r="K43" s="279">
        <f>+L43+M43</f>
        <v>400</v>
      </c>
      <c r="L43" s="194">
        <f t="shared" ref="L43:L45" si="19">+F43+I43</f>
        <v>0</v>
      </c>
      <c r="M43" s="274">
        <f>+G43+J43</f>
        <v>400</v>
      </c>
    </row>
    <row r="44" spans="1:13" s="106" customFormat="1" x14ac:dyDescent="0.2">
      <c r="A44" s="193">
        <v>3</v>
      </c>
      <c r="B44" s="193">
        <v>31</v>
      </c>
      <c r="C44" s="193">
        <v>3146</v>
      </c>
      <c r="D44" s="247" t="s">
        <v>198</v>
      </c>
      <c r="E44" s="268">
        <f t="shared" ref="E44" si="20">+F44+G44</f>
        <v>10</v>
      </c>
      <c r="F44" s="194"/>
      <c r="G44" s="274">
        <v>10</v>
      </c>
      <c r="H44" s="279"/>
      <c r="I44" s="194"/>
      <c r="J44" s="274"/>
      <c r="K44" s="279">
        <f>+L44+M44</f>
        <v>10</v>
      </c>
      <c r="L44" s="194">
        <f t="shared" ref="L44" si="21">+F44+I44</f>
        <v>0</v>
      </c>
      <c r="M44" s="274">
        <f>+G44+J44</f>
        <v>10</v>
      </c>
    </row>
    <row r="45" spans="1:13" s="106" customFormat="1" x14ac:dyDescent="0.2">
      <c r="A45" s="193">
        <v>3</v>
      </c>
      <c r="B45" s="193">
        <v>32</v>
      </c>
      <c r="C45" s="193">
        <v>3233</v>
      </c>
      <c r="D45" s="247" t="s">
        <v>293</v>
      </c>
      <c r="E45" s="268">
        <f t="shared" si="0"/>
        <v>510</v>
      </c>
      <c r="F45" s="194"/>
      <c r="G45" s="274">
        <v>510</v>
      </c>
      <c r="H45" s="279"/>
      <c r="I45" s="194"/>
      <c r="J45" s="274"/>
      <c r="K45" s="279">
        <f>+L45+M45</f>
        <v>510</v>
      </c>
      <c r="L45" s="194">
        <f t="shared" si="19"/>
        <v>0</v>
      </c>
      <c r="M45" s="274">
        <f>+G45+J45</f>
        <v>510</v>
      </c>
    </row>
    <row r="46" spans="1:13" s="106" customFormat="1" x14ac:dyDescent="0.2">
      <c r="A46" s="226" t="s">
        <v>199</v>
      </c>
      <c r="B46" s="195"/>
      <c r="C46" s="195"/>
      <c r="D46" s="250"/>
      <c r="E46" s="280">
        <f>SUM(E41:E45)</f>
        <v>20668</v>
      </c>
      <c r="F46" s="198">
        <f>SUM(F41:F45)</f>
        <v>6946</v>
      </c>
      <c r="G46" s="281">
        <f>SUM(G41:G45)</f>
        <v>13722</v>
      </c>
      <c r="H46" s="280"/>
      <c r="I46" s="198"/>
      <c r="J46" s="281"/>
      <c r="K46" s="280">
        <f>SUM(K41:K45)</f>
        <v>20668</v>
      </c>
      <c r="L46" s="198">
        <f>SUM(L41:L45)</f>
        <v>6946</v>
      </c>
      <c r="M46" s="281">
        <f>SUM(M41:M45)</f>
        <v>13722</v>
      </c>
    </row>
    <row r="47" spans="1:13" s="106" customFormat="1" x14ac:dyDescent="0.2">
      <c r="A47" s="228"/>
      <c r="B47" s="193"/>
      <c r="C47" s="193"/>
      <c r="D47" s="247"/>
      <c r="E47" s="279"/>
      <c r="F47" s="194"/>
      <c r="G47" s="274"/>
      <c r="H47" s="279"/>
      <c r="I47" s="194"/>
      <c r="J47" s="274"/>
      <c r="K47" s="279"/>
      <c r="L47" s="194"/>
      <c r="M47" s="274"/>
    </row>
    <row r="48" spans="1:13" s="106" customFormat="1" x14ac:dyDescent="0.2">
      <c r="A48" s="193">
        <v>3</v>
      </c>
      <c r="B48" s="193">
        <v>33</v>
      </c>
      <c r="C48" s="193">
        <v>3311</v>
      </c>
      <c r="D48" s="247" t="s">
        <v>200</v>
      </c>
      <c r="E48" s="279">
        <f t="shared" si="0"/>
        <v>88816</v>
      </c>
      <c r="F48" s="194">
        <v>88816</v>
      </c>
      <c r="G48" s="274"/>
      <c r="H48" s="279"/>
      <c r="I48" s="194"/>
      <c r="J48" s="274"/>
      <c r="K48" s="279">
        <f t="shared" ref="K48:K58" si="22">+L48+M48</f>
        <v>88816</v>
      </c>
      <c r="L48" s="194">
        <f t="shared" ref="L48:M58" si="23">+F48+I48</f>
        <v>88816</v>
      </c>
      <c r="M48" s="274">
        <f t="shared" si="23"/>
        <v>0</v>
      </c>
    </row>
    <row r="49" spans="1:13" s="106" customFormat="1" x14ac:dyDescent="0.2">
      <c r="A49" s="193">
        <v>3</v>
      </c>
      <c r="B49" s="193">
        <v>33</v>
      </c>
      <c r="C49" s="193">
        <v>3312</v>
      </c>
      <c r="D49" s="247" t="s">
        <v>201</v>
      </c>
      <c r="E49" s="279">
        <f t="shared" ref="E49" si="24">+F49+G49</f>
        <v>2000</v>
      </c>
      <c r="F49" s="194">
        <v>2000</v>
      </c>
      <c r="G49" s="274"/>
      <c r="H49" s="279"/>
      <c r="I49" s="194"/>
      <c r="J49" s="274"/>
      <c r="K49" s="279">
        <f>+L49+M49</f>
        <v>2000</v>
      </c>
      <c r="L49" s="194">
        <f t="shared" ref="L49" si="25">+F49+I49</f>
        <v>2000</v>
      </c>
      <c r="M49" s="274">
        <f t="shared" ref="M49" si="26">+G49+J49</f>
        <v>0</v>
      </c>
    </row>
    <row r="50" spans="1:13" s="106" customFormat="1" x14ac:dyDescent="0.2">
      <c r="A50" s="193">
        <v>3</v>
      </c>
      <c r="B50" s="193">
        <v>33</v>
      </c>
      <c r="C50" s="193">
        <v>3313</v>
      </c>
      <c r="D50" s="247" t="s">
        <v>202</v>
      </c>
      <c r="E50" s="279">
        <f t="shared" si="0"/>
        <v>229</v>
      </c>
      <c r="F50" s="194"/>
      <c r="G50" s="274">
        <v>229</v>
      </c>
      <c r="H50" s="279"/>
      <c r="I50" s="194"/>
      <c r="J50" s="274"/>
      <c r="K50" s="279">
        <f>+L50+M50</f>
        <v>229</v>
      </c>
      <c r="L50" s="194">
        <f t="shared" si="23"/>
        <v>0</v>
      </c>
      <c r="M50" s="274">
        <f t="shared" si="23"/>
        <v>229</v>
      </c>
    </row>
    <row r="51" spans="1:13" s="106" customFormat="1" x14ac:dyDescent="0.2">
      <c r="A51" s="193">
        <v>3</v>
      </c>
      <c r="B51" s="193">
        <v>33</v>
      </c>
      <c r="C51" s="193">
        <v>3314</v>
      </c>
      <c r="D51" s="247" t="s">
        <v>203</v>
      </c>
      <c r="E51" s="279">
        <f t="shared" si="0"/>
        <v>2992</v>
      </c>
      <c r="F51" s="194">
        <v>2992</v>
      </c>
      <c r="G51" s="274"/>
      <c r="H51" s="279"/>
      <c r="I51" s="194"/>
      <c r="J51" s="274"/>
      <c r="K51" s="279">
        <f t="shared" si="22"/>
        <v>2992</v>
      </c>
      <c r="L51" s="194">
        <f t="shared" si="23"/>
        <v>2992</v>
      </c>
      <c r="M51" s="274">
        <f t="shared" si="23"/>
        <v>0</v>
      </c>
    </row>
    <row r="52" spans="1:13" s="106" customFormat="1" x14ac:dyDescent="0.2">
      <c r="A52" s="193">
        <v>3</v>
      </c>
      <c r="B52" s="193">
        <v>33</v>
      </c>
      <c r="C52" s="193">
        <v>3315</v>
      </c>
      <c r="D52" s="247" t="s">
        <v>204</v>
      </c>
      <c r="E52" s="279">
        <f t="shared" si="0"/>
        <v>7770</v>
      </c>
      <c r="F52" s="194">
        <v>7770</v>
      </c>
      <c r="G52" s="274"/>
      <c r="H52" s="279"/>
      <c r="I52" s="194"/>
      <c r="J52" s="274"/>
      <c r="K52" s="279">
        <f t="shared" si="22"/>
        <v>7770</v>
      </c>
      <c r="L52" s="194">
        <f t="shared" si="23"/>
        <v>7770</v>
      </c>
      <c r="M52" s="274">
        <f t="shared" si="23"/>
        <v>0</v>
      </c>
    </row>
    <row r="53" spans="1:13" s="106" customFormat="1" x14ac:dyDescent="0.2">
      <c r="A53" s="193">
        <v>3</v>
      </c>
      <c r="B53" s="193">
        <v>33</v>
      </c>
      <c r="C53" s="193">
        <v>3317</v>
      </c>
      <c r="D53" s="247" t="s">
        <v>205</v>
      </c>
      <c r="E53" s="279">
        <f t="shared" si="0"/>
        <v>2520</v>
      </c>
      <c r="F53" s="194">
        <v>2520</v>
      </c>
      <c r="G53" s="274"/>
      <c r="H53" s="279"/>
      <c r="I53" s="194"/>
      <c r="J53" s="274"/>
      <c r="K53" s="279">
        <f t="shared" si="22"/>
        <v>2520</v>
      </c>
      <c r="L53" s="194">
        <f t="shared" si="23"/>
        <v>2520</v>
      </c>
      <c r="M53" s="274">
        <f t="shared" si="23"/>
        <v>0</v>
      </c>
    </row>
    <row r="54" spans="1:13" s="106" customFormat="1" x14ac:dyDescent="0.2">
      <c r="A54" s="193">
        <v>3</v>
      </c>
      <c r="B54" s="193">
        <v>33</v>
      </c>
      <c r="C54" s="193">
        <v>3319</v>
      </c>
      <c r="D54" s="247" t="s">
        <v>206</v>
      </c>
      <c r="E54" s="279">
        <f t="shared" si="0"/>
        <v>12730</v>
      </c>
      <c r="F54" s="194">
        <v>11325</v>
      </c>
      <c r="G54" s="274">
        <v>1405</v>
      </c>
      <c r="H54" s="279">
        <f>+I54+J54</f>
        <v>0</v>
      </c>
      <c r="I54" s="194"/>
      <c r="J54" s="274"/>
      <c r="K54" s="279">
        <f t="shared" si="22"/>
        <v>12730</v>
      </c>
      <c r="L54" s="194">
        <f t="shared" si="23"/>
        <v>11325</v>
      </c>
      <c r="M54" s="274">
        <f t="shared" si="23"/>
        <v>1405</v>
      </c>
    </row>
    <row r="55" spans="1:13" s="106" customFormat="1" x14ac:dyDescent="0.2">
      <c r="A55" s="193">
        <v>3</v>
      </c>
      <c r="B55" s="193">
        <v>33</v>
      </c>
      <c r="C55" s="193">
        <v>3322</v>
      </c>
      <c r="D55" s="247" t="s">
        <v>207</v>
      </c>
      <c r="E55" s="279">
        <f t="shared" si="0"/>
        <v>155</v>
      </c>
      <c r="F55" s="194">
        <v>155</v>
      </c>
      <c r="G55" s="274"/>
      <c r="H55" s="279"/>
      <c r="I55" s="194"/>
      <c r="J55" s="274"/>
      <c r="K55" s="279">
        <f t="shared" si="22"/>
        <v>155</v>
      </c>
      <c r="L55" s="194">
        <f t="shared" si="23"/>
        <v>155</v>
      </c>
      <c r="M55" s="274">
        <f t="shared" si="23"/>
        <v>0</v>
      </c>
    </row>
    <row r="56" spans="1:13" s="106" customFormat="1" x14ac:dyDescent="0.2">
      <c r="A56" s="193">
        <v>3</v>
      </c>
      <c r="B56" s="193">
        <v>33</v>
      </c>
      <c r="C56" s="193">
        <v>3349</v>
      </c>
      <c r="D56" s="260" t="s">
        <v>208</v>
      </c>
      <c r="E56" s="279">
        <f t="shared" si="0"/>
        <v>1227</v>
      </c>
      <c r="F56" s="194"/>
      <c r="G56" s="274">
        <v>1227</v>
      </c>
      <c r="H56" s="279"/>
      <c r="I56" s="194"/>
      <c r="J56" s="274"/>
      <c r="K56" s="279">
        <f t="shared" si="22"/>
        <v>1227</v>
      </c>
      <c r="L56" s="194">
        <f t="shared" si="23"/>
        <v>0</v>
      </c>
      <c r="M56" s="274">
        <f t="shared" si="23"/>
        <v>1227</v>
      </c>
    </row>
    <row r="57" spans="1:13" s="106" customFormat="1" x14ac:dyDescent="0.2">
      <c r="A57" s="193">
        <v>3</v>
      </c>
      <c r="B57" s="193">
        <v>33</v>
      </c>
      <c r="C57" s="193">
        <v>3392</v>
      </c>
      <c r="D57" s="260" t="s">
        <v>209</v>
      </c>
      <c r="E57" s="279">
        <f t="shared" si="0"/>
        <v>1982</v>
      </c>
      <c r="F57" s="194"/>
      <c r="G57" s="274">
        <v>1982</v>
      </c>
      <c r="H57" s="279"/>
      <c r="I57" s="194"/>
      <c r="J57" s="274"/>
      <c r="K57" s="279">
        <f t="shared" si="22"/>
        <v>1982</v>
      </c>
      <c r="L57" s="194">
        <f t="shared" si="23"/>
        <v>0</v>
      </c>
      <c r="M57" s="274">
        <f t="shared" si="23"/>
        <v>1982</v>
      </c>
    </row>
    <row r="58" spans="1:13" s="106" customFormat="1" x14ac:dyDescent="0.2">
      <c r="A58" s="193">
        <v>3</v>
      </c>
      <c r="B58" s="193">
        <v>33</v>
      </c>
      <c r="C58" s="193">
        <v>3399</v>
      </c>
      <c r="D58" s="260" t="s">
        <v>210</v>
      </c>
      <c r="E58" s="279">
        <f t="shared" si="0"/>
        <v>2004</v>
      </c>
      <c r="F58" s="194"/>
      <c r="G58" s="274">
        <v>2004</v>
      </c>
      <c r="H58" s="279"/>
      <c r="I58" s="194"/>
      <c r="J58" s="274"/>
      <c r="K58" s="279">
        <f t="shared" si="22"/>
        <v>2004</v>
      </c>
      <c r="L58" s="194">
        <f t="shared" si="23"/>
        <v>0</v>
      </c>
      <c r="M58" s="274">
        <f t="shared" si="23"/>
        <v>2004</v>
      </c>
    </row>
    <row r="59" spans="1:13" s="106" customFormat="1" x14ac:dyDescent="0.2">
      <c r="A59" s="226" t="s">
        <v>211</v>
      </c>
      <c r="B59" s="195"/>
      <c r="C59" s="195"/>
      <c r="D59" s="259"/>
      <c r="E59" s="280">
        <f>SUM(E48:E58)</f>
        <v>122425</v>
      </c>
      <c r="F59" s="198">
        <f>SUM(F48:F58)</f>
        <v>115578</v>
      </c>
      <c r="G59" s="281">
        <f>SUM(G48:G58)</f>
        <v>6847</v>
      </c>
      <c r="H59" s="280">
        <f>+I59+J59</f>
        <v>0</v>
      </c>
      <c r="I59" s="198"/>
      <c r="J59" s="281">
        <f>SUM(J48:J58)</f>
        <v>0</v>
      </c>
      <c r="K59" s="280">
        <f>SUM(K48:K58)</f>
        <v>122425</v>
      </c>
      <c r="L59" s="198">
        <f>SUM(L48:L58)</f>
        <v>115578</v>
      </c>
      <c r="M59" s="281">
        <f>SUM(M48:M58)</f>
        <v>6847</v>
      </c>
    </row>
    <row r="60" spans="1:13" s="106" customFormat="1" x14ac:dyDescent="0.2">
      <c r="A60" s="228"/>
      <c r="B60" s="193"/>
      <c r="C60" s="193"/>
      <c r="D60" s="260"/>
      <c r="E60" s="279"/>
      <c r="F60" s="194"/>
      <c r="G60" s="274"/>
      <c r="H60" s="279"/>
      <c r="I60" s="194"/>
      <c r="J60" s="274"/>
      <c r="K60" s="279"/>
      <c r="L60" s="194"/>
      <c r="M60" s="274"/>
    </row>
    <row r="61" spans="1:13" s="106" customFormat="1" x14ac:dyDescent="0.2">
      <c r="A61" s="193">
        <v>3</v>
      </c>
      <c r="B61" s="193">
        <v>34</v>
      </c>
      <c r="C61" s="193">
        <v>3412</v>
      </c>
      <c r="D61" s="260" t="s">
        <v>212</v>
      </c>
      <c r="E61" s="279">
        <f t="shared" si="0"/>
        <v>5360</v>
      </c>
      <c r="F61" s="194">
        <v>980</v>
      </c>
      <c r="G61" s="274">
        <v>4380</v>
      </c>
      <c r="H61" s="279">
        <f>+I61+J61</f>
        <v>0</v>
      </c>
      <c r="I61" s="194"/>
      <c r="J61" s="274"/>
      <c r="K61" s="268">
        <f>+L61+M61</f>
        <v>5360</v>
      </c>
      <c r="L61" s="194">
        <f t="shared" ref="L61:M62" si="27">+F61+I61</f>
        <v>980</v>
      </c>
      <c r="M61" s="274">
        <f t="shared" si="27"/>
        <v>4380</v>
      </c>
    </row>
    <row r="62" spans="1:13" s="106" customFormat="1" x14ac:dyDescent="0.2">
      <c r="A62" s="193">
        <v>3</v>
      </c>
      <c r="B62" s="193">
        <v>34</v>
      </c>
      <c r="C62" s="193">
        <v>3429</v>
      </c>
      <c r="D62" s="260" t="s">
        <v>214</v>
      </c>
      <c r="E62" s="279">
        <f t="shared" ref="E62" si="28">+F62+G62</f>
        <v>36</v>
      </c>
      <c r="F62" s="194"/>
      <c r="G62" s="274">
        <v>36</v>
      </c>
      <c r="H62" s="279"/>
      <c r="I62" s="194"/>
      <c r="J62" s="274"/>
      <c r="K62" s="268">
        <f>+L62+M62</f>
        <v>36</v>
      </c>
      <c r="L62" s="194">
        <f t="shared" si="27"/>
        <v>0</v>
      </c>
      <c r="M62" s="274">
        <f t="shared" si="27"/>
        <v>36</v>
      </c>
    </row>
    <row r="63" spans="1:13" s="106" customFormat="1" x14ac:dyDescent="0.2">
      <c r="A63" s="226" t="s">
        <v>215</v>
      </c>
      <c r="B63" s="195"/>
      <c r="C63" s="195"/>
      <c r="D63" s="259"/>
      <c r="E63" s="280">
        <f t="shared" ref="E63:M63" si="29">SUM(E61:E62)</f>
        <v>5396</v>
      </c>
      <c r="F63" s="198">
        <f t="shared" si="29"/>
        <v>980</v>
      </c>
      <c r="G63" s="281">
        <f t="shared" si="29"/>
        <v>4416</v>
      </c>
      <c r="H63" s="280">
        <f t="shared" si="29"/>
        <v>0</v>
      </c>
      <c r="I63" s="198">
        <f t="shared" si="29"/>
        <v>0</v>
      </c>
      <c r="J63" s="281">
        <f t="shared" si="29"/>
        <v>0</v>
      </c>
      <c r="K63" s="280">
        <f t="shared" si="29"/>
        <v>5396</v>
      </c>
      <c r="L63" s="198">
        <f t="shared" si="29"/>
        <v>980</v>
      </c>
      <c r="M63" s="281">
        <f t="shared" si="29"/>
        <v>4416</v>
      </c>
    </row>
    <row r="64" spans="1:13" s="106" customFormat="1" x14ac:dyDescent="0.2">
      <c r="A64" s="228"/>
      <c r="B64" s="193"/>
      <c r="C64" s="193"/>
      <c r="D64" s="260"/>
      <c r="E64" s="279"/>
      <c r="F64" s="194"/>
      <c r="G64" s="274"/>
      <c r="H64" s="279"/>
      <c r="I64" s="194"/>
      <c r="J64" s="274"/>
      <c r="K64" s="279"/>
      <c r="L64" s="194"/>
      <c r="M64" s="274"/>
    </row>
    <row r="65" spans="1:13" s="106" customFormat="1" x14ac:dyDescent="0.2">
      <c r="A65" s="193">
        <v>3</v>
      </c>
      <c r="B65" s="193">
        <v>35</v>
      </c>
      <c r="C65" s="193">
        <v>3511</v>
      </c>
      <c r="D65" s="247" t="s">
        <v>216</v>
      </c>
      <c r="E65" s="279">
        <f t="shared" si="0"/>
        <v>23589</v>
      </c>
      <c r="F65" s="194">
        <v>17456</v>
      </c>
      <c r="G65" s="274">
        <v>6133</v>
      </c>
      <c r="H65" s="279"/>
      <c r="I65" s="194"/>
      <c r="J65" s="274"/>
      <c r="K65" s="279">
        <f>+L65+M65</f>
        <v>23589</v>
      </c>
      <c r="L65" s="194">
        <f>+F65+I65</f>
        <v>17456</v>
      </c>
      <c r="M65" s="274">
        <f>+G65+J65</f>
        <v>6133</v>
      </c>
    </row>
    <row r="66" spans="1:13" s="106" customFormat="1" x14ac:dyDescent="0.2">
      <c r="A66" s="193">
        <v>3</v>
      </c>
      <c r="B66" s="193">
        <v>35</v>
      </c>
      <c r="C66" s="193">
        <v>3529</v>
      </c>
      <c r="D66" s="247" t="s">
        <v>217</v>
      </c>
      <c r="E66" s="279">
        <f t="shared" si="0"/>
        <v>2236</v>
      </c>
      <c r="F66" s="194">
        <v>2236</v>
      </c>
      <c r="G66" s="274"/>
      <c r="H66" s="279"/>
      <c r="I66" s="194"/>
      <c r="J66" s="274"/>
      <c r="K66" s="279">
        <f>+L66+M66</f>
        <v>2236</v>
      </c>
      <c r="L66" s="194">
        <f>+F66+I66</f>
        <v>2236</v>
      </c>
      <c r="M66" s="274">
        <f>+G66+J66</f>
        <v>0</v>
      </c>
    </row>
    <row r="67" spans="1:13" s="106" customFormat="1" x14ac:dyDescent="0.2">
      <c r="A67" s="226" t="s">
        <v>218</v>
      </c>
      <c r="B67" s="195"/>
      <c r="C67" s="195"/>
      <c r="D67" s="250"/>
      <c r="E67" s="280">
        <f t="shared" ref="E67:M67" si="30">SUM(E65:E66)</f>
        <v>25825</v>
      </c>
      <c r="F67" s="196">
        <f t="shared" si="30"/>
        <v>19692</v>
      </c>
      <c r="G67" s="276">
        <f t="shared" si="30"/>
        <v>6133</v>
      </c>
      <c r="H67" s="280">
        <f t="shared" si="30"/>
        <v>0</v>
      </c>
      <c r="I67" s="196">
        <f t="shared" si="30"/>
        <v>0</v>
      </c>
      <c r="J67" s="276">
        <f t="shared" si="30"/>
        <v>0</v>
      </c>
      <c r="K67" s="280">
        <f t="shared" si="30"/>
        <v>25825</v>
      </c>
      <c r="L67" s="198">
        <f t="shared" si="30"/>
        <v>19692</v>
      </c>
      <c r="M67" s="276">
        <f t="shared" si="30"/>
        <v>6133</v>
      </c>
    </row>
    <row r="68" spans="1:13" s="106" customFormat="1" x14ac:dyDescent="0.2">
      <c r="A68" s="228"/>
      <c r="B68" s="193"/>
      <c r="C68" s="193"/>
      <c r="D68" s="247"/>
      <c r="E68" s="279"/>
      <c r="F68" s="194"/>
      <c r="G68" s="274"/>
      <c r="H68" s="279"/>
      <c r="I68" s="194"/>
      <c r="J68" s="274"/>
      <c r="K68" s="279"/>
      <c r="L68" s="194"/>
      <c r="M68" s="274"/>
    </row>
    <row r="69" spans="1:13" s="106" customFormat="1" x14ac:dyDescent="0.2">
      <c r="A69" s="193">
        <v>3</v>
      </c>
      <c r="B69" s="193">
        <v>36</v>
      </c>
      <c r="C69" s="193">
        <v>3612</v>
      </c>
      <c r="D69" s="247" t="s">
        <v>219</v>
      </c>
      <c r="E69" s="279">
        <f t="shared" si="0"/>
        <v>85476</v>
      </c>
      <c r="F69" s="194">
        <v>79244</v>
      </c>
      <c r="G69" s="274">
        <v>6232</v>
      </c>
      <c r="H69" s="279">
        <f>+I69+J69</f>
        <v>280500</v>
      </c>
      <c r="I69" s="194">
        <v>280500</v>
      </c>
      <c r="J69" s="274"/>
      <c r="K69" s="279">
        <f t="shared" ref="K69:K76" si="31">+L69+M69</f>
        <v>365976</v>
      </c>
      <c r="L69" s="194">
        <f t="shared" ref="L69:M76" si="32">+F69+I69</f>
        <v>359744</v>
      </c>
      <c r="M69" s="274">
        <f t="shared" si="32"/>
        <v>6232</v>
      </c>
    </row>
    <row r="70" spans="1:13" s="106" customFormat="1" x14ac:dyDescent="0.2">
      <c r="A70" s="193">
        <v>3</v>
      </c>
      <c r="B70" s="193">
        <v>36</v>
      </c>
      <c r="C70" s="193">
        <v>3613</v>
      </c>
      <c r="D70" s="247" t="s">
        <v>220</v>
      </c>
      <c r="E70" s="279">
        <f t="shared" si="0"/>
        <v>68014</v>
      </c>
      <c r="F70" s="194">
        <v>49800</v>
      </c>
      <c r="G70" s="274">
        <v>18214</v>
      </c>
      <c r="H70" s="279">
        <f>+I70+J70</f>
        <v>5</v>
      </c>
      <c r="I70" s="194"/>
      <c r="J70" s="274">
        <v>5</v>
      </c>
      <c r="K70" s="279">
        <f t="shared" si="31"/>
        <v>68019</v>
      </c>
      <c r="L70" s="194">
        <f t="shared" si="32"/>
        <v>49800</v>
      </c>
      <c r="M70" s="274">
        <f t="shared" si="32"/>
        <v>18219</v>
      </c>
    </row>
    <row r="71" spans="1:13" s="106" customFormat="1" x14ac:dyDescent="0.2">
      <c r="A71" s="193">
        <v>3</v>
      </c>
      <c r="B71" s="193">
        <v>36</v>
      </c>
      <c r="C71" s="193">
        <v>3619</v>
      </c>
      <c r="D71" s="247" t="s">
        <v>221</v>
      </c>
      <c r="E71" s="279">
        <f t="shared" si="0"/>
        <v>693</v>
      </c>
      <c r="F71" s="194">
        <v>693</v>
      </c>
      <c r="G71" s="274"/>
      <c r="H71" s="279"/>
      <c r="I71" s="194"/>
      <c r="J71" s="274"/>
      <c r="K71" s="279">
        <f t="shared" si="31"/>
        <v>693</v>
      </c>
      <c r="L71" s="194">
        <f t="shared" si="32"/>
        <v>693</v>
      </c>
      <c r="M71" s="274">
        <f t="shared" si="32"/>
        <v>0</v>
      </c>
    </row>
    <row r="72" spans="1:13" s="106" customFormat="1" x14ac:dyDescent="0.2">
      <c r="A72" s="193">
        <v>3</v>
      </c>
      <c r="B72" s="193">
        <v>36</v>
      </c>
      <c r="C72" s="193">
        <v>3632</v>
      </c>
      <c r="D72" s="247" t="s">
        <v>222</v>
      </c>
      <c r="E72" s="279">
        <f t="shared" si="0"/>
        <v>12169</v>
      </c>
      <c r="F72" s="194">
        <v>12079</v>
      </c>
      <c r="G72" s="274">
        <v>90</v>
      </c>
      <c r="H72" s="279"/>
      <c r="I72" s="194"/>
      <c r="J72" s="274"/>
      <c r="K72" s="279">
        <f t="shared" si="31"/>
        <v>12169</v>
      </c>
      <c r="L72" s="194">
        <f t="shared" si="32"/>
        <v>12079</v>
      </c>
      <c r="M72" s="274">
        <f t="shared" si="32"/>
        <v>90</v>
      </c>
    </row>
    <row r="73" spans="1:13" s="106" customFormat="1" x14ac:dyDescent="0.2">
      <c r="A73" s="193">
        <v>3</v>
      </c>
      <c r="B73" s="193">
        <v>36</v>
      </c>
      <c r="C73" s="193">
        <v>3633</v>
      </c>
      <c r="D73" s="247" t="s">
        <v>223</v>
      </c>
      <c r="E73" s="279">
        <f>+F73+G73</f>
        <v>320</v>
      </c>
      <c r="F73" s="194"/>
      <c r="G73" s="274">
        <v>320</v>
      </c>
      <c r="H73" s="279"/>
      <c r="I73" s="194"/>
      <c r="J73" s="274"/>
      <c r="K73" s="279">
        <f>+L73+M73</f>
        <v>320</v>
      </c>
      <c r="L73" s="194">
        <f t="shared" si="32"/>
        <v>0</v>
      </c>
      <c r="M73" s="274">
        <f t="shared" si="32"/>
        <v>320</v>
      </c>
    </row>
    <row r="74" spans="1:13" s="106" customFormat="1" x14ac:dyDescent="0.2">
      <c r="A74" s="193">
        <v>3</v>
      </c>
      <c r="B74" s="193">
        <v>36</v>
      </c>
      <c r="C74" s="193">
        <v>3635</v>
      </c>
      <c r="D74" s="247" t="s">
        <v>403</v>
      </c>
      <c r="E74" s="268">
        <f t="shared" si="0"/>
        <v>95</v>
      </c>
      <c r="F74" s="194">
        <v>95</v>
      </c>
      <c r="G74" s="274"/>
      <c r="H74" s="279"/>
      <c r="I74" s="194"/>
      <c r="J74" s="274"/>
      <c r="K74" s="279"/>
      <c r="L74" s="194"/>
      <c r="M74" s="274"/>
    </row>
    <row r="75" spans="1:13" s="106" customFormat="1" x14ac:dyDescent="0.2">
      <c r="A75" s="193">
        <v>3</v>
      </c>
      <c r="B75" s="193">
        <v>36</v>
      </c>
      <c r="C75" s="193">
        <v>3639</v>
      </c>
      <c r="D75" s="247" t="s">
        <v>224</v>
      </c>
      <c r="E75" s="279">
        <f t="shared" si="0"/>
        <v>64381</v>
      </c>
      <c r="F75" s="194">
        <v>38240</v>
      </c>
      <c r="G75" s="274">
        <v>26141</v>
      </c>
      <c r="H75" s="279">
        <f>+I75+J75</f>
        <v>230000</v>
      </c>
      <c r="I75" s="194">
        <v>230000</v>
      </c>
      <c r="J75" s="274"/>
      <c r="K75" s="279">
        <f t="shared" si="31"/>
        <v>294381</v>
      </c>
      <c r="L75" s="194">
        <f t="shared" si="32"/>
        <v>268240</v>
      </c>
      <c r="M75" s="274">
        <f t="shared" si="32"/>
        <v>26141</v>
      </c>
    </row>
    <row r="76" spans="1:13" s="106" customFormat="1" x14ac:dyDescent="0.2">
      <c r="A76" s="193">
        <v>3</v>
      </c>
      <c r="B76" s="193">
        <v>36</v>
      </c>
      <c r="C76" s="193">
        <v>3699</v>
      </c>
      <c r="D76" s="247" t="s">
        <v>225</v>
      </c>
      <c r="E76" s="279">
        <f t="shared" si="0"/>
        <v>1900</v>
      </c>
      <c r="F76" s="194"/>
      <c r="G76" s="274">
        <v>1900</v>
      </c>
      <c r="H76" s="279"/>
      <c r="I76" s="194"/>
      <c r="J76" s="274"/>
      <c r="K76" s="279">
        <f t="shared" si="31"/>
        <v>1900</v>
      </c>
      <c r="L76" s="194">
        <f t="shared" si="32"/>
        <v>0</v>
      </c>
      <c r="M76" s="274">
        <f t="shared" si="32"/>
        <v>1900</v>
      </c>
    </row>
    <row r="77" spans="1:13" s="106" customFormat="1" x14ac:dyDescent="0.2">
      <c r="A77" s="226" t="s">
        <v>226</v>
      </c>
      <c r="B77" s="195"/>
      <c r="C77" s="195"/>
      <c r="D77" s="250"/>
      <c r="E77" s="280">
        <f>SUM(E69:E76)</f>
        <v>233048</v>
      </c>
      <c r="F77" s="196">
        <f>SUM(F69:F76)</f>
        <v>180151</v>
      </c>
      <c r="G77" s="276">
        <f>SUM(G69:G76)</f>
        <v>52897</v>
      </c>
      <c r="H77" s="280">
        <f>+I77+J77</f>
        <v>510505</v>
      </c>
      <c r="I77" s="196">
        <f>SUM(I69:I75)</f>
        <v>510500</v>
      </c>
      <c r="J77" s="276">
        <f>SUM(J68:J76)</f>
        <v>5</v>
      </c>
      <c r="K77" s="280">
        <f>SUM(K69:K76)</f>
        <v>743458</v>
      </c>
      <c r="L77" s="196">
        <f>SUM(L69:L76)</f>
        <v>690556</v>
      </c>
      <c r="M77" s="276">
        <f>SUM(M69:M76)</f>
        <v>52902</v>
      </c>
    </row>
    <row r="78" spans="1:13" s="106" customFormat="1" x14ac:dyDescent="0.2">
      <c r="A78" s="228"/>
      <c r="B78" s="193"/>
      <c r="C78" s="193"/>
      <c r="D78" s="247"/>
      <c r="E78" s="279"/>
      <c r="F78" s="194"/>
      <c r="G78" s="274"/>
      <c r="H78" s="279"/>
      <c r="I78" s="194"/>
      <c r="J78" s="274"/>
      <c r="K78" s="279"/>
      <c r="L78" s="194"/>
      <c r="M78" s="274"/>
    </row>
    <row r="79" spans="1:13" s="106" customFormat="1" x14ac:dyDescent="0.2">
      <c r="A79" s="193">
        <v>3</v>
      </c>
      <c r="B79" s="193">
        <v>37</v>
      </c>
      <c r="C79" s="193">
        <v>3716</v>
      </c>
      <c r="D79" s="247" t="s">
        <v>468</v>
      </c>
      <c r="E79" s="279">
        <f>+F79+G79</f>
        <v>0</v>
      </c>
      <c r="F79" s="194"/>
      <c r="G79" s="274"/>
      <c r="H79" s="279">
        <f>+I79+J79</f>
        <v>100</v>
      </c>
      <c r="I79" s="194">
        <v>100</v>
      </c>
      <c r="J79" s="274"/>
      <c r="K79" s="279">
        <f>+L79+M79</f>
        <v>100</v>
      </c>
      <c r="L79" s="194">
        <f t="shared" ref="L79:M83" si="33">+F79+I79</f>
        <v>100</v>
      </c>
      <c r="M79" s="274">
        <f t="shared" si="33"/>
        <v>0</v>
      </c>
    </row>
    <row r="80" spans="1:13" s="106" customFormat="1" x14ac:dyDescent="0.2">
      <c r="A80" s="193">
        <v>3</v>
      </c>
      <c r="B80" s="193">
        <v>37</v>
      </c>
      <c r="C80" s="193">
        <v>3722</v>
      </c>
      <c r="D80" s="247" t="s">
        <v>227</v>
      </c>
      <c r="E80" s="279">
        <f>+F80+G80</f>
        <v>6</v>
      </c>
      <c r="F80" s="194"/>
      <c r="G80" s="274">
        <v>6</v>
      </c>
      <c r="H80" s="279"/>
      <c r="I80" s="194"/>
      <c r="J80" s="274"/>
      <c r="K80" s="279">
        <f>+L80+M80</f>
        <v>6</v>
      </c>
      <c r="L80" s="194">
        <f t="shared" ref="L80" si="34">+F80+I80</f>
        <v>0</v>
      </c>
      <c r="M80" s="274">
        <f t="shared" ref="M80" si="35">+G80+J80</f>
        <v>6</v>
      </c>
    </row>
    <row r="81" spans="1:13" s="106" customFormat="1" x14ac:dyDescent="0.2">
      <c r="A81" s="193">
        <v>3</v>
      </c>
      <c r="B81" s="193">
        <v>37</v>
      </c>
      <c r="C81" s="193">
        <v>3725</v>
      </c>
      <c r="D81" s="247" t="s">
        <v>228</v>
      </c>
      <c r="E81" s="279">
        <f>+F81+G81</f>
        <v>32000</v>
      </c>
      <c r="F81" s="194">
        <v>32000</v>
      </c>
      <c r="G81" s="274"/>
      <c r="H81" s="279"/>
      <c r="I81" s="194"/>
      <c r="J81" s="274"/>
      <c r="K81" s="279">
        <f>+L81+M81</f>
        <v>32000</v>
      </c>
      <c r="L81" s="194">
        <f t="shared" si="33"/>
        <v>32000</v>
      </c>
      <c r="M81" s="274">
        <f t="shared" si="33"/>
        <v>0</v>
      </c>
    </row>
    <row r="82" spans="1:13" s="106" customFormat="1" x14ac:dyDescent="0.2">
      <c r="A82" s="193">
        <v>3</v>
      </c>
      <c r="B82" s="193">
        <v>37</v>
      </c>
      <c r="C82" s="193">
        <v>3745</v>
      </c>
      <c r="D82" s="247" t="s">
        <v>229</v>
      </c>
      <c r="E82" s="279">
        <f>+F82+G82</f>
        <v>681</v>
      </c>
      <c r="F82" s="194">
        <v>523</v>
      </c>
      <c r="G82" s="274">
        <v>158</v>
      </c>
      <c r="H82" s="279">
        <f>+I82+J82</f>
        <v>0</v>
      </c>
      <c r="I82" s="194"/>
      <c r="J82" s="274"/>
      <c r="K82" s="279">
        <f>+L82+M82</f>
        <v>681</v>
      </c>
      <c r="L82" s="194">
        <f t="shared" si="33"/>
        <v>523</v>
      </c>
      <c r="M82" s="274">
        <f t="shared" si="33"/>
        <v>158</v>
      </c>
    </row>
    <row r="83" spans="1:13" s="106" customFormat="1" x14ac:dyDescent="0.2">
      <c r="A83" s="193">
        <v>3</v>
      </c>
      <c r="B83" s="193">
        <v>37</v>
      </c>
      <c r="C83" s="193">
        <v>3769</v>
      </c>
      <c r="D83" s="247" t="s">
        <v>230</v>
      </c>
      <c r="E83" s="279">
        <f>+F83+G83</f>
        <v>305</v>
      </c>
      <c r="F83" s="194">
        <v>305</v>
      </c>
      <c r="G83" s="274"/>
      <c r="H83" s="279"/>
      <c r="I83" s="194"/>
      <c r="J83" s="274"/>
      <c r="K83" s="279">
        <f>+L83+M83</f>
        <v>305</v>
      </c>
      <c r="L83" s="194">
        <f>+F83+I83</f>
        <v>305</v>
      </c>
      <c r="M83" s="274">
        <f t="shared" si="33"/>
        <v>0</v>
      </c>
    </row>
    <row r="84" spans="1:13" s="106" customFormat="1" x14ac:dyDescent="0.2">
      <c r="A84" s="226" t="s">
        <v>231</v>
      </c>
      <c r="B84" s="195"/>
      <c r="C84" s="195"/>
      <c r="D84" s="250"/>
      <c r="E84" s="280">
        <f>SUM(E79:E83)</f>
        <v>32992</v>
      </c>
      <c r="F84" s="196">
        <f>SUM(F79:F83)</f>
        <v>32828</v>
      </c>
      <c r="G84" s="276">
        <f>SUM(G79:G83)</f>
        <v>164</v>
      </c>
      <c r="H84" s="280">
        <f t="shared" ref="H84:J84" si="36">SUM(H79:H83)</f>
        <v>100</v>
      </c>
      <c r="I84" s="196">
        <f t="shared" si="36"/>
        <v>100</v>
      </c>
      <c r="J84" s="276">
        <f t="shared" si="36"/>
        <v>0</v>
      </c>
      <c r="K84" s="280">
        <f>SUM(K79:K83)</f>
        <v>33092</v>
      </c>
      <c r="L84" s="196">
        <f>SUM(L79:L83)</f>
        <v>32928</v>
      </c>
      <c r="M84" s="276">
        <f>SUM(M79:M83)</f>
        <v>164</v>
      </c>
    </row>
    <row r="85" spans="1:13" s="106" customFormat="1" x14ac:dyDescent="0.2">
      <c r="A85" s="232"/>
      <c r="B85" s="107"/>
      <c r="C85" s="107"/>
      <c r="D85" s="252"/>
      <c r="E85" s="285"/>
      <c r="F85" s="236"/>
      <c r="G85" s="278"/>
      <c r="H85" s="285"/>
      <c r="I85" s="236"/>
      <c r="J85" s="278"/>
      <c r="K85" s="285"/>
      <c r="L85" s="236"/>
      <c r="M85" s="278"/>
    </row>
    <row r="86" spans="1:13" s="106" customFormat="1" x14ac:dyDescent="0.2">
      <c r="A86" s="193">
        <v>3</v>
      </c>
      <c r="B86" s="193">
        <v>38</v>
      </c>
      <c r="C86" s="193">
        <v>3809</v>
      </c>
      <c r="D86" s="247" t="s">
        <v>466</v>
      </c>
      <c r="E86" s="476">
        <f>+F86+G86</f>
        <v>4000</v>
      </c>
      <c r="F86" s="477">
        <v>4000</v>
      </c>
      <c r="G86" s="478"/>
      <c r="H86" s="476"/>
      <c r="I86" s="477"/>
      <c r="J86" s="478"/>
      <c r="K86" s="279">
        <f>+L86+M86</f>
        <v>4000</v>
      </c>
      <c r="L86" s="194">
        <f>+F86+I86</f>
        <v>4000</v>
      </c>
      <c r="M86" s="274">
        <f t="shared" ref="M86" si="37">+G86+J86</f>
        <v>0</v>
      </c>
    </row>
    <row r="87" spans="1:13" s="106" customFormat="1" x14ac:dyDescent="0.2">
      <c r="A87" s="226" t="s">
        <v>334</v>
      </c>
      <c r="B87" s="195"/>
      <c r="C87" s="195"/>
      <c r="D87" s="250"/>
      <c r="E87" s="280">
        <f>SUM(E86:E86)</f>
        <v>4000</v>
      </c>
      <c r="F87" s="196">
        <f t="shared" ref="F87:J87" si="38">SUM(F86:F86)</f>
        <v>4000</v>
      </c>
      <c r="G87" s="276">
        <f t="shared" si="38"/>
        <v>0</v>
      </c>
      <c r="H87" s="280">
        <f t="shared" si="38"/>
        <v>0</v>
      </c>
      <c r="I87" s="196">
        <f t="shared" si="38"/>
        <v>0</v>
      </c>
      <c r="J87" s="276">
        <f t="shared" si="38"/>
        <v>0</v>
      </c>
      <c r="K87" s="280">
        <f>SUM(K82:K86)</f>
        <v>38078</v>
      </c>
      <c r="L87" s="196">
        <f>SUM(L82:L86)</f>
        <v>37756</v>
      </c>
      <c r="M87" s="276">
        <f>SUM(M82:M86)</f>
        <v>322</v>
      </c>
    </row>
    <row r="88" spans="1:13" s="106" customFormat="1" ht="13.5" thickBot="1" x14ac:dyDescent="0.25">
      <c r="A88" s="110"/>
      <c r="B88" s="109"/>
      <c r="C88" s="109"/>
      <c r="D88" s="294"/>
      <c r="E88" s="277"/>
      <c r="F88" s="236"/>
      <c r="G88" s="278"/>
      <c r="H88" s="277"/>
      <c r="I88" s="236"/>
      <c r="J88" s="278"/>
      <c r="K88" s="277"/>
      <c r="L88" s="236"/>
      <c r="M88" s="278"/>
    </row>
    <row r="89" spans="1:13" s="106" customFormat="1" ht="14.25" thickTop="1" thickBot="1" x14ac:dyDescent="0.25">
      <c r="A89" s="231" t="s">
        <v>232</v>
      </c>
      <c r="B89" s="199"/>
      <c r="C89" s="199"/>
      <c r="D89" s="254"/>
      <c r="E89" s="270">
        <f>+E46+E59+E63+E67+E77+E84+E87</f>
        <v>444354</v>
      </c>
      <c r="F89" s="201">
        <f>+F46+F59+F63+F67+F77+F84+F87</f>
        <v>360175</v>
      </c>
      <c r="G89" s="271">
        <f>+G46+G59+G63+G67+G77+G84+G87</f>
        <v>84179</v>
      </c>
      <c r="H89" s="270">
        <f>+I89+J89</f>
        <v>510605</v>
      </c>
      <c r="I89" s="201">
        <f>I46+I59+I63+I67+I77+I84+I87</f>
        <v>510600</v>
      </c>
      <c r="J89" s="271">
        <f>J46+J59+J63+J67+J77+J84+J87</f>
        <v>5</v>
      </c>
      <c r="K89" s="270">
        <f>+K84+K77+K67+K63+K59+K46</f>
        <v>950864</v>
      </c>
      <c r="L89" s="201">
        <f>+L84+L77+L67+L63+L59+L46</f>
        <v>866680</v>
      </c>
      <c r="M89" s="271">
        <f>+M84+M77+M67+M63+M59+M46</f>
        <v>84184</v>
      </c>
    </row>
    <row r="90" spans="1:13" s="106" customFormat="1" ht="13.5" thickTop="1" x14ac:dyDescent="0.2">
      <c r="A90" s="263"/>
      <c r="B90" s="115"/>
      <c r="C90" s="115"/>
      <c r="D90" s="247"/>
      <c r="E90" s="268"/>
      <c r="F90" s="194"/>
      <c r="G90" s="274"/>
      <c r="H90" s="268"/>
      <c r="I90" s="194"/>
      <c r="J90" s="274"/>
      <c r="K90" s="268"/>
      <c r="L90" s="194"/>
      <c r="M90" s="274"/>
    </row>
    <row r="91" spans="1:13" s="106" customFormat="1" x14ac:dyDescent="0.2">
      <c r="A91" s="193">
        <v>4</v>
      </c>
      <c r="B91" s="193">
        <v>43</v>
      </c>
      <c r="C91" s="193">
        <v>4329</v>
      </c>
      <c r="D91" s="247" t="s">
        <v>467</v>
      </c>
      <c r="E91" s="279">
        <f t="shared" ref="E91" si="39">+F91+G91</f>
        <v>1</v>
      </c>
      <c r="F91" s="194"/>
      <c r="G91" s="274">
        <v>1</v>
      </c>
      <c r="H91" s="279"/>
      <c r="I91" s="194"/>
      <c r="J91" s="274"/>
      <c r="K91" s="279">
        <f t="shared" ref="K91" si="40">+L91+M91</f>
        <v>1</v>
      </c>
      <c r="L91" s="194">
        <f t="shared" ref="L91" si="41">+F91+I91</f>
        <v>0</v>
      </c>
      <c r="M91" s="274">
        <f t="shared" ref="M91" si="42">+G91+J91</f>
        <v>1</v>
      </c>
    </row>
    <row r="92" spans="1:13" s="106" customFormat="1" x14ac:dyDescent="0.2">
      <c r="A92" s="193">
        <v>4</v>
      </c>
      <c r="B92" s="193">
        <v>43</v>
      </c>
      <c r="C92" s="193">
        <v>4341</v>
      </c>
      <c r="D92" s="247" t="s">
        <v>233</v>
      </c>
      <c r="E92" s="279">
        <f t="shared" ref="E92" si="43">+F92+G92</f>
        <v>175</v>
      </c>
      <c r="F92" s="194">
        <v>175</v>
      </c>
      <c r="G92" s="274"/>
      <c r="H92" s="279"/>
      <c r="I92" s="194"/>
      <c r="J92" s="274"/>
      <c r="K92" s="279">
        <f t="shared" ref="K92" si="44">+L92+M92</f>
        <v>175</v>
      </c>
      <c r="L92" s="194">
        <f t="shared" ref="L92" si="45">+F92+I92</f>
        <v>175</v>
      </c>
      <c r="M92" s="274">
        <f t="shared" ref="M92" si="46">+G92+J92</f>
        <v>0</v>
      </c>
    </row>
    <row r="93" spans="1:13" s="106" customFormat="1" x14ac:dyDescent="0.2">
      <c r="A93" s="193">
        <v>4</v>
      </c>
      <c r="B93" s="193">
        <v>43</v>
      </c>
      <c r="C93" s="193">
        <v>4350</v>
      </c>
      <c r="D93" s="247" t="s">
        <v>234</v>
      </c>
      <c r="E93" s="279">
        <f t="shared" ref="E93:E96" si="47">+F93+G93</f>
        <v>50</v>
      </c>
      <c r="F93" s="194">
        <v>50</v>
      </c>
      <c r="G93" s="274"/>
      <c r="H93" s="279"/>
      <c r="I93" s="194"/>
      <c r="J93" s="274"/>
      <c r="K93" s="279">
        <f t="shared" ref="K93:K95" si="48">+L93+M93</f>
        <v>50</v>
      </c>
      <c r="L93" s="194">
        <f t="shared" ref="L93:M97" si="49">+F93+I93</f>
        <v>50</v>
      </c>
      <c r="M93" s="274">
        <f t="shared" si="49"/>
        <v>0</v>
      </c>
    </row>
    <row r="94" spans="1:13" s="106" customFormat="1" x14ac:dyDescent="0.2">
      <c r="A94" s="193">
        <v>4</v>
      </c>
      <c r="B94" s="193">
        <v>43</v>
      </c>
      <c r="C94" s="193">
        <v>4357</v>
      </c>
      <c r="D94" s="468" t="s">
        <v>236</v>
      </c>
      <c r="E94" s="279">
        <f t="shared" si="47"/>
        <v>10</v>
      </c>
      <c r="F94" s="194"/>
      <c r="G94" s="274">
        <v>10</v>
      </c>
      <c r="H94" s="279"/>
      <c r="I94" s="194"/>
      <c r="J94" s="274"/>
      <c r="K94" s="279">
        <f t="shared" si="48"/>
        <v>10</v>
      </c>
      <c r="L94" s="194">
        <f t="shared" si="49"/>
        <v>0</v>
      </c>
      <c r="M94" s="274">
        <f t="shared" si="49"/>
        <v>10</v>
      </c>
    </row>
    <row r="95" spans="1:13" s="106" customFormat="1" x14ac:dyDescent="0.2">
      <c r="A95" s="193">
        <v>4</v>
      </c>
      <c r="B95" s="193">
        <v>43</v>
      </c>
      <c r="C95" s="193">
        <v>4359</v>
      </c>
      <c r="D95" s="247" t="s">
        <v>237</v>
      </c>
      <c r="E95" s="279">
        <f t="shared" si="47"/>
        <v>205</v>
      </c>
      <c r="F95" s="194"/>
      <c r="G95" s="274">
        <v>205</v>
      </c>
      <c r="H95" s="279"/>
      <c r="I95" s="194"/>
      <c r="J95" s="274"/>
      <c r="K95" s="279">
        <f t="shared" si="48"/>
        <v>205</v>
      </c>
      <c r="L95" s="194">
        <f t="shared" si="49"/>
        <v>0</v>
      </c>
      <c r="M95" s="274">
        <f>+G95+J95</f>
        <v>205</v>
      </c>
    </row>
    <row r="96" spans="1:13" s="106" customFormat="1" x14ac:dyDescent="0.2">
      <c r="A96" s="193">
        <v>4</v>
      </c>
      <c r="B96" s="193">
        <v>43</v>
      </c>
      <c r="C96" s="193">
        <v>4374</v>
      </c>
      <c r="D96" s="247" t="s">
        <v>343</v>
      </c>
      <c r="E96" s="268">
        <f t="shared" si="47"/>
        <v>663</v>
      </c>
      <c r="F96" s="194">
        <v>663</v>
      </c>
      <c r="G96" s="274"/>
      <c r="H96" s="279"/>
      <c r="I96" s="194"/>
      <c r="J96" s="274"/>
      <c r="K96" s="279"/>
      <c r="L96" s="194"/>
      <c r="M96" s="274"/>
    </row>
    <row r="97" spans="1:13" s="106" customFormat="1" x14ac:dyDescent="0.2">
      <c r="A97" s="193">
        <v>4</v>
      </c>
      <c r="B97" s="193">
        <v>43</v>
      </c>
      <c r="C97" s="193">
        <v>4379</v>
      </c>
      <c r="D97" s="247" t="s">
        <v>470</v>
      </c>
      <c r="E97" s="279">
        <f>+F97+G97</f>
        <v>340</v>
      </c>
      <c r="F97" s="194"/>
      <c r="G97" s="274">
        <v>340</v>
      </c>
      <c r="H97" s="279"/>
      <c r="I97" s="194"/>
      <c r="J97" s="274"/>
      <c r="K97" s="279">
        <f>+L97+M97</f>
        <v>340</v>
      </c>
      <c r="L97" s="194">
        <f t="shared" si="49"/>
        <v>0</v>
      </c>
      <c r="M97" s="274">
        <f>+G97+J97</f>
        <v>340</v>
      </c>
    </row>
    <row r="98" spans="1:13" s="106" customFormat="1" x14ac:dyDescent="0.2">
      <c r="A98" s="226" t="s">
        <v>239</v>
      </c>
      <c r="B98" s="195"/>
      <c r="C98" s="195"/>
      <c r="D98" s="250"/>
      <c r="E98" s="280">
        <f t="shared" ref="E98:M98" si="50">SUM(E91:E97)</f>
        <v>1444</v>
      </c>
      <c r="F98" s="196">
        <f t="shared" si="50"/>
        <v>888</v>
      </c>
      <c r="G98" s="276">
        <f t="shared" si="50"/>
        <v>556</v>
      </c>
      <c r="H98" s="280">
        <f t="shared" si="50"/>
        <v>0</v>
      </c>
      <c r="I98" s="196">
        <f t="shared" si="50"/>
        <v>0</v>
      </c>
      <c r="J98" s="276">
        <f t="shared" si="50"/>
        <v>0</v>
      </c>
      <c r="K98" s="280">
        <f t="shared" si="50"/>
        <v>781</v>
      </c>
      <c r="L98" s="196">
        <f t="shared" si="50"/>
        <v>225</v>
      </c>
      <c r="M98" s="276">
        <f t="shared" si="50"/>
        <v>556</v>
      </c>
    </row>
    <row r="99" spans="1:13" s="106" customFormat="1" ht="13.5" thickBot="1" x14ac:dyDescent="0.25">
      <c r="A99" s="232"/>
      <c r="B99" s="107"/>
      <c r="C99" s="107"/>
      <c r="D99" s="252"/>
      <c r="E99" s="285"/>
      <c r="F99" s="236"/>
      <c r="G99" s="278"/>
      <c r="H99" s="285"/>
      <c r="I99" s="236"/>
      <c r="J99" s="278"/>
      <c r="K99" s="285"/>
      <c r="L99" s="236"/>
      <c r="M99" s="278" t="s">
        <v>240</v>
      </c>
    </row>
    <row r="100" spans="1:13" s="106" customFormat="1" ht="14.25" thickTop="1" thickBot="1" x14ac:dyDescent="0.25">
      <c r="A100" s="231" t="s">
        <v>241</v>
      </c>
      <c r="B100" s="199"/>
      <c r="C100" s="199"/>
      <c r="D100" s="254"/>
      <c r="E100" s="270">
        <f>+E98</f>
        <v>1444</v>
      </c>
      <c r="F100" s="201">
        <f>+F98</f>
        <v>888</v>
      </c>
      <c r="G100" s="271">
        <f>+G98</f>
        <v>556</v>
      </c>
      <c r="H100" s="270">
        <f>+I100+J100</f>
        <v>0</v>
      </c>
      <c r="I100" s="201">
        <f>I98</f>
        <v>0</v>
      </c>
      <c r="J100" s="271">
        <f>+J98</f>
        <v>0</v>
      </c>
      <c r="K100" s="270">
        <f>+K98</f>
        <v>781</v>
      </c>
      <c r="L100" s="201">
        <f>+L98</f>
        <v>225</v>
      </c>
      <c r="M100" s="271">
        <f>+M98</f>
        <v>556</v>
      </c>
    </row>
    <row r="101" spans="1:13" s="106" customFormat="1" ht="13.5" thickTop="1" x14ac:dyDescent="0.2">
      <c r="A101" s="263"/>
      <c r="B101" s="115"/>
      <c r="C101" s="115"/>
      <c r="D101" s="256"/>
      <c r="E101" s="268"/>
      <c r="F101" s="194"/>
      <c r="G101" s="274"/>
      <c r="H101" s="268"/>
      <c r="I101" s="194"/>
      <c r="J101" s="274"/>
      <c r="K101" s="268"/>
      <c r="L101" s="194"/>
      <c r="M101" s="274"/>
    </row>
    <row r="102" spans="1:13" s="106" customFormat="1" x14ac:dyDescent="0.2">
      <c r="A102" s="193">
        <v>5</v>
      </c>
      <c r="B102" s="193">
        <v>53</v>
      </c>
      <c r="C102" s="193">
        <v>5311</v>
      </c>
      <c r="D102" s="247" t="s">
        <v>242</v>
      </c>
      <c r="E102" s="279">
        <f>+F102+G102</f>
        <v>27627</v>
      </c>
      <c r="F102" s="194">
        <v>27476</v>
      </c>
      <c r="G102" s="274">
        <v>151</v>
      </c>
      <c r="H102" s="279">
        <f>+I102+J102</f>
        <v>100</v>
      </c>
      <c r="I102" s="194">
        <v>100</v>
      </c>
      <c r="J102" s="274"/>
      <c r="K102" s="279">
        <f>+L102+M102</f>
        <v>27727</v>
      </c>
      <c r="L102" s="194">
        <f>+F102+I102</f>
        <v>27576</v>
      </c>
      <c r="M102" s="274">
        <f>+G102+J102</f>
        <v>151</v>
      </c>
    </row>
    <row r="103" spans="1:13" s="106" customFormat="1" x14ac:dyDescent="0.2">
      <c r="A103" s="226" t="s">
        <v>243</v>
      </c>
      <c r="B103" s="195"/>
      <c r="C103" s="195"/>
      <c r="D103" s="250"/>
      <c r="E103" s="280">
        <f>SUM(E102)</f>
        <v>27627</v>
      </c>
      <c r="F103" s="196">
        <f>+F102</f>
        <v>27476</v>
      </c>
      <c r="G103" s="276">
        <f>+G102</f>
        <v>151</v>
      </c>
      <c r="H103" s="280">
        <f>+I103+J103</f>
        <v>100</v>
      </c>
      <c r="I103" s="196">
        <f>SUM(I102)</f>
        <v>100</v>
      </c>
      <c r="J103" s="276"/>
      <c r="K103" s="280">
        <f>SUM(K102)</f>
        <v>27727</v>
      </c>
      <c r="L103" s="196">
        <f>SUM(L102)</f>
        <v>27576</v>
      </c>
      <c r="M103" s="276">
        <f>SUM(M102)</f>
        <v>151</v>
      </c>
    </row>
    <row r="104" spans="1:13" s="106" customFormat="1" x14ac:dyDescent="0.2">
      <c r="A104" s="265"/>
      <c r="B104" s="220"/>
      <c r="C104" s="220"/>
      <c r="D104" s="249"/>
      <c r="E104" s="286"/>
      <c r="F104" s="197"/>
      <c r="G104" s="273"/>
      <c r="H104" s="286"/>
      <c r="I104" s="197"/>
      <c r="J104" s="273"/>
      <c r="K104" s="286"/>
      <c r="L104" s="197"/>
      <c r="M104" s="273"/>
    </row>
    <row r="105" spans="1:13" s="106" customFormat="1" x14ac:dyDescent="0.2">
      <c r="A105" s="193">
        <v>5</v>
      </c>
      <c r="B105" s="193">
        <v>55</v>
      </c>
      <c r="C105" s="193">
        <v>5512</v>
      </c>
      <c r="D105" s="247" t="s">
        <v>244</v>
      </c>
      <c r="E105" s="279">
        <f>+F105+G105</f>
        <v>161</v>
      </c>
      <c r="F105" s="194"/>
      <c r="G105" s="274">
        <v>161</v>
      </c>
      <c r="H105" s="279"/>
      <c r="I105" s="194"/>
      <c r="J105" s="274"/>
      <c r="K105" s="279">
        <f>+L105+M105</f>
        <v>161</v>
      </c>
      <c r="L105" s="194">
        <f t="shared" ref="L105" si="51">+F105+I105</f>
        <v>0</v>
      </c>
      <c r="M105" s="274">
        <f>+G105+J105</f>
        <v>161</v>
      </c>
    </row>
    <row r="106" spans="1:13" s="106" customFormat="1" x14ac:dyDescent="0.2">
      <c r="A106" s="226" t="s">
        <v>245</v>
      </c>
      <c r="B106" s="195"/>
      <c r="C106" s="195"/>
      <c r="D106" s="250"/>
      <c r="E106" s="280">
        <f>SUM(E105)</f>
        <v>161</v>
      </c>
      <c r="F106" s="196">
        <f>+F105</f>
        <v>0</v>
      </c>
      <c r="G106" s="276">
        <f>G105</f>
        <v>161</v>
      </c>
      <c r="H106" s="280"/>
      <c r="I106" s="196"/>
      <c r="J106" s="276"/>
      <c r="K106" s="280">
        <f>SUM(K105)</f>
        <v>161</v>
      </c>
      <c r="L106" s="196">
        <f>SUM(L105)</f>
        <v>0</v>
      </c>
      <c r="M106" s="281">
        <f>SUM(M105)</f>
        <v>161</v>
      </c>
    </row>
    <row r="107" spans="1:13" s="106" customFormat="1" ht="13.5" thickBot="1" x14ac:dyDescent="0.25">
      <c r="A107" s="261"/>
      <c r="B107" s="238"/>
      <c r="C107" s="238"/>
      <c r="D107" s="262"/>
      <c r="E107" s="283"/>
      <c r="F107" s="239"/>
      <c r="G107" s="284"/>
      <c r="H107" s="283"/>
      <c r="I107" s="239"/>
      <c r="J107" s="284"/>
      <c r="K107" s="283"/>
      <c r="L107" s="239"/>
      <c r="M107" s="284"/>
    </row>
    <row r="108" spans="1:13" s="106" customFormat="1" ht="14.25" thickTop="1" thickBot="1" x14ac:dyDescent="0.25">
      <c r="A108" s="231" t="s">
        <v>246</v>
      </c>
      <c r="B108" s="199"/>
      <c r="C108" s="199"/>
      <c r="D108" s="254"/>
      <c r="E108" s="270">
        <f>+E103+E106</f>
        <v>27788</v>
      </c>
      <c r="F108" s="201">
        <f>+F103+F106</f>
        <v>27476</v>
      </c>
      <c r="G108" s="271">
        <f>+G103+G106</f>
        <v>312</v>
      </c>
      <c r="H108" s="270">
        <f>+I108+J108</f>
        <v>100</v>
      </c>
      <c r="I108" s="201">
        <f>I103+I106</f>
        <v>100</v>
      </c>
      <c r="J108" s="271">
        <f>J103+J106</f>
        <v>0</v>
      </c>
      <c r="K108" s="270">
        <f>+K103+K106</f>
        <v>27888</v>
      </c>
      <c r="L108" s="201">
        <f>+L103+L106</f>
        <v>27576</v>
      </c>
      <c r="M108" s="271">
        <f>+M103+M106</f>
        <v>312</v>
      </c>
    </row>
    <row r="109" spans="1:13" s="106" customFormat="1" ht="13.5" thickTop="1" x14ac:dyDescent="0.2">
      <c r="A109" s="263"/>
      <c r="B109" s="115"/>
      <c r="C109" s="115"/>
      <c r="D109" s="256"/>
      <c r="E109" s="268"/>
      <c r="F109" s="194"/>
      <c r="G109" s="274"/>
      <c r="H109" s="268"/>
      <c r="I109" s="194"/>
      <c r="J109" s="274"/>
      <c r="K109" s="268"/>
      <c r="L109" s="194"/>
      <c r="M109" s="274"/>
    </row>
    <row r="110" spans="1:13" s="106" customFormat="1" x14ac:dyDescent="0.2">
      <c r="A110" s="193">
        <v>6</v>
      </c>
      <c r="B110" s="193">
        <v>61</v>
      </c>
      <c r="C110" s="193">
        <v>6171</v>
      </c>
      <c r="D110" s="247" t="s">
        <v>247</v>
      </c>
      <c r="E110" s="279">
        <f>+F110+G110</f>
        <v>53321</v>
      </c>
      <c r="F110" s="194">
        <v>17492</v>
      </c>
      <c r="G110" s="274">
        <v>35829</v>
      </c>
      <c r="H110" s="279">
        <f>+I110+J110</f>
        <v>0</v>
      </c>
      <c r="I110" s="194"/>
      <c r="J110" s="274"/>
      <c r="K110" s="279">
        <f>+L110+M110</f>
        <v>53321</v>
      </c>
      <c r="L110" s="194">
        <f>+F110+I110</f>
        <v>17492</v>
      </c>
      <c r="M110" s="274">
        <f>+G110+J110</f>
        <v>35829</v>
      </c>
    </row>
    <row r="111" spans="1:13" s="106" customFormat="1" x14ac:dyDescent="0.2">
      <c r="A111" s="226" t="s">
        <v>248</v>
      </c>
      <c r="B111" s="195"/>
      <c r="C111" s="195"/>
      <c r="D111" s="250"/>
      <c r="E111" s="280">
        <f>SUM(E110)</f>
        <v>53321</v>
      </c>
      <c r="F111" s="196">
        <f>+F110</f>
        <v>17492</v>
      </c>
      <c r="G111" s="276">
        <f>+G110</f>
        <v>35829</v>
      </c>
      <c r="H111" s="280">
        <f>+I111+J111</f>
        <v>0</v>
      </c>
      <c r="I111" s="196">
        <f>+I110</f>
        <v>0</v>
      </c>
      <c r="J111" s="276">
        <f>+J110</f>
        <v>0</v>
      </c>
      <c r="K111" s="280">
        <f>SUM(K110)</f>
        <v>53321</v>
      </c>
      <c r="L111" s="196">
        <f>SUM(L110)</f>
        <v>17492</v>
      </c>
      <c r="M111" s="276">
        <f>+M110</f>
        <v>35829</v>
      </c>
    </row>
    <row r="112" spans="1:13" s="106" customFormat="1" x14ac:dyDescent="0.2">
      <c r="A112" s="228"/>
      <c r="B112" s="193"/>
      <c r="C112" s="193"/>
      <c r="D112" s="247"/>
      <c r="E112" s="279"/>
      <c r="F112" s="194"/>
      <c r="G112" s="274"/>
      <c r="H112" s="293"/>
      <c r="I112" s="194"/>
      <c r="J112" s="274"/>
      <c r="K112" s="279"/>
      <c r="L112" s="194"/>
      <c r="M112" s="274"/>
    </row>
    <row r="113" spans="1:13" s="106" customFormat="1" x14ac:dyDescent="0.2">
      <c r="A113" s="193">
        <v>6</v>
      </c>
      <c r="B113" s="193">
        <v>62</v>
      </c>
      <c r="C113" s="193">
        <v>6211</v>
      </c>
      <c r="D113" s="247" t="s">
        <v>249</v>
      </c>
      <c r="E113" s="279">
        <f>+F113+G113</f>
        <v>30</v>
      </c>
      <c r="F113" s="194">
        <v>30</v>
      </c>
      <c r="G113" s="274"/>
      <c r="H113" s="279"/>
      <c r="I113" s="194"/>
      <c r="J113" s="274"/>
      <c r="K113" s="279">
        <f>+L113+M113</f>
        <v>30</v>
      </c>
      <c r="L113" s="194">
        <f>+F113+I113</f>
        <v>30</v>
      </c>
      <c r="M113" s="274">
        <f t="shared" ref="M113" si="52">+G113+J113</f>
        <v>0</v>
      </c>
    </row>
    <row r="114" spans="1:13" s="106" customFormat="1" x14ac:dyDescent="0.2">
      <c r="A114" s="226" t="s">
        <v>250</v>
      </c>
      <c r="B114" s="195"/>
      <c r="C114" s="195"/>
      <c r="D114" s="250"/>
      <c r="E114" s="280">
        <f>SUM(E113)</f>
        <v>30</v>
      </c>
      <c r="F114" s="196">
        <f>+F113</f>
        <v>30</v>
      </c>
      <c r="G114" s="276"/>
      <c r="H114" s="280"/>
      <c r="I114" s="196"/>
      <c r="J114" s="276"/>
      <c r="K114" s="280">
        <f>SUM(K113)</f>
        <v>30</v>
      </c>
      <c r="L114" s="196">
        <f>SUM(L113)</f>
        <v>30</v>
      </c>
      <c r="M114" s="276"/>
    </row>
    <row r="115" spans="1:13" s="106" customFormat="1" x14ac:dyDescent="0.2">
      <c r="A115" s="228"/>
      <c r="B115" s="193"/>
      <c r="C115" s="193"/>
      <c r="D115" s="247"/>
      <c r="E115" s="279"/>
      <c r="F115" s="194"/>
      <c r="G115" s="274"/>
      <c r="H115" s="279"/>
      <c r="I115" s="194"/>
      <c r="J115" s="274"/>
      <c r="K115" s="279"/>
      <c r="L115" s="194"/>
      <c r="M115" s="274"/>
    </row>
    <row r="116" spans="1:13" s="106" customFormat="1" x14ac:dyDescent="0.2">
      <c r="A116" s="193">
        <v>6</v>
      </c>
      <c r="B116" s="193">
        <v>63</v>
      </c>
      <c r="C116" s="193">
        <v>6310</v>
      </c>
      <c r="D116" s="247" t="s">
        <v>251</v>
      </c>
      <c r="E116" s="279">
        <f>+F116+G116</f>
        <v>212658</v>
      </c>
      <c r="F116" s="194">
        <v>204740</v>
      </c>
      <c r="G116" s="274">
        <v>7918</v>
      </c>
      <c r="H116" s="279">
        <f>+I116+J116</f>
        <v>1200000</v>
      </c>
      <c r="I116" s="194">
        <v>1200000</v>
      </c>
      <c r="J116" s="274"/>
      <c r="K116" s="279">
        <f>+L116+M116</f>
        <v>1412658</v>
      </c>
      <c r="L116" s="194">
        <f>+F116+I116</f>
        <v>1404740</v>
      </c>
      <c r="M116" s="274">
        <f>+G116+J116</f>
        <v>7918</v>
      </c>
    </row>
    <row r="117" spans="1:13" s="106" customFormat="1" x14ac:dyDescent="0.2">
      <c r="A117" s="226" t="s">
        <v>252</v>
      </c>
      <c r="B117" s="195"/>
      <c r="C117" s="195"/>
      <c r="D117" s="250"/>
      <c r="E117" s="280">
        <f>SUM(E116:E116)</f>
        <v>212658</v>
      </c>
      <c r="F117" s="196">
        <f>SUM(F116:F116)</f>
        <v>204740</v>
      </c>
      <c r="G117" s="276">
        <f>SUM(G116:G116)</f>
        <v>7918</v>
      </c>
      <c r="H117" s="280">
        <f>SUM(H116:H116)</f>
        <v>1200000</v>
      </c>
      <c r="I117" s="196">
        <f t="shared" ref="I117:J117" si="53">SUM(I116:I116)</f>
        <v>1200000</v>
      </c>
      <c r="J117" s="276">
        <f t="shared" si="53"/>
        <v>0</v>
      </c>
      <c r="K117" s="280">
        <f>SUM(K116:K116)</f>
        <v>1412658</v>
      </c>
      <c r="L117" s="196">
        <f>SUM(L116:L116)</f>
        <v>1404740</v>
      </c>
      <c r="M117" s="276">
        <f>SUM(M116:M116)</f>
        <v>7918</v>
      </c>
    </row>
    <row r="118" spans="1:13" s="106" customFormat="1" ht="13.5" thickBot="1" x14ac:dyDescent="0.25">
      <c r="A118" s="232"/>
      <c r="B118" s="107"/>
      <c r="C118" s="107"/>
      <c r="D118" s="252"/>
      <c r="E118" s="285"/>
      <c r="F118" s="236"/>
      <c r="G118" s="278"/>
      <c r="H118" s="285"/>
      <c r="I118" s="236"/>
      <c r="J118" s="278"/>
      <c r="K118" s="285"/>
      <c r="L118" s="236"/>
      <c r="M118" s="278"/>
    </row>
    <row r="119" spans="1:13" s="106" customFormat="1" ht="14.25" thickTop="1" thickBot="1" x14ac:dyDescent="0.25">
      <c r="A119" s="231" t="s">
        <v>253</v>
      </c>
      <c r="B119" s="199"/>
      <c r="C119" s="199"/>
      <c r="D119" s="254"/>
      <c r="E119" s="270">
        <f>E111+E114+E117</f>
        <v>266009</v>
      </c>
      <c r="F119" s="201">
        <f>F111+F114+F117</f>
        <v>222262</v>
      </c>
      <c r="G119" s="271">
        <f>G111+G114+G117</f>
        <v>43747</v>
      </c>
      <c r="H119" s="270">
        <f t="shared" ref="H119:J119" si="54">H111+H114+H117</f>
        <v>1200000</v>
      </c>
      <c r="I119" s="201">
        <f t="shared" si="54"/>
        <v>1200000</v>
      </c>
      <c r="J119" s="271">
        <f t="shared" si="54"/>
        <v>0</v>
      </c>
      <c r="K119" s="270">
        <f>+K111+K114+K117</f>
        <v>1466009</v>
      </c>
      <c r="L119" s="201">
        <f>+L111+L114+L117</f>
        <v>1422262</v>
      </c>
      <c r="M119" s="271">
        <f>+M111+M114+M117</f>
        <v>43747</v>
      </c>
    </row>
    <row r="120" spans="1:13" s="106" customFormat="1" ht="14.25" thickTop="1" thickBot="1" x14ac:dyDescent="0.25">
      <c r="A120" s="110"/>
      <c r="B120" s="109"/>
      <c r="C120" s="109"/>
      <c r="D120" s="294"/>
      <c r="E120" s="277"/>
      <c r="F120" s="236"/>
      <c r="G120" s="278"/>
      <c r="H120" s="277"/>
      <c r="I120" s="236"/>
      <c r="J120" s="278"/>
      <c r="K120" s="287"/>
      <c r="L120" s="288"/>
      <c r="M120" s="289"/>
    </row>
    <row r="121" spans="1:13" s="106" customFormat="1" ht="17.25" customHeight="1" thickTop="1" thickBot="1" x14ac:dyDescent="0.3">
      <c r="A121" s="301" t="s">
        <v>371</v>
      </c>
      <c r="B121" s="295"/>
      <c r="C121" s="295"/>
      <c r="D121" s="296"/>
      <c r="E121" s="297">
        <f>+E119+E108+E100+E89+E39+E18+E9</f>
        <v>976086</v>
      </c>
      <c r="F121" s="298">
        <f>+F119+F108+F100+F89+F39+F18+F9</f>
        <v>830715</v>
      </c>
      <c r="G121" s="299">
        <f>+G9+G18+G39+G89+G100+G108+G119</f>
        <v>145371</v>
      </c>
      <c r="H121" s="297">
        <f>+H119+H108+H100+H89+H39</f>
        <v>1710705</v>
      </c>
      <c r="I121" s="298">
        <f>I9+I18+I39+I89+I100+I108+I119</f>
        <v>1710700</v>
      </c>
      <c r="J121" s="299">
        <f>J9+J18+J39+J89+J100+J108+J119</f>
        <v>5</v>
      </c>
      <c r="K121" s="290">
        <f>+K9+K18+K39+K89+K100+K108+K119</f>
        <v>2674312</v>
      </c>
      <c r="L121" s="291">
        <f>+L9+L18+L39+L89+L100+L108+L119</f>
        <v>2529126</v>
      </c>
      <c r="M121" s="292">
        <f>+M9+M18+M39+M89+M100+M108+M119</f>
        <v>145186</v>
      </c>
    </row>
    <row r="122" spans="1:13" s="106" customFormat="1" ht="13.5" thickTop="1" x14ac:dyDescent="0.2">
      <c r="A122" s="103"/>
      <c r="B122" s="103"/>
      <c r="C122" s="103"/>
      <c r="D122" s="240"/>
      <c r="E122" s="241"/>
      <c r="F122" s="241"/>
      <c r="G122" s="241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8" fitToHeight="2" orientation="portrait" r:id="rId1"/>
  <headerFooter alignWithMargins="0">
    <oddHeader xml:space="preserve">&amp;R </oddHeader>
  </headerFooter>
  <rowBreaks count="1" manualBreakCount="1">
    <brk id="6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4" zoomScaleNormal="100" workbookViewId="0">
      <selection activeCell="I64" sqref="I64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showZeros="0" zoomScaleNormal="100" zoomScaleSheetLayoutView="75" workbookViewId="0">
      <selection activeCell="I64" sqref="I64"/>
    </sheetView>
  </sheetViews>
  <sheetFormatPr defaultRowHeight="12.75" x14ac:dyDescent="0.2"/>
  <cols>
    <col min="1" max="1" width="6.5703125" style="302" customWidth="1"/>
    <col min="2" max="2" width="48.5703125" style="302" customWidth="1"/>
    <col min="3" max="3" width="12.28515625" style="302" customWidth="1"/>
    <col min="4" max="4" width="9.5703125" style="302" customWidth="1"/>
    <col min="5" max="5" width="10.140625" style="302" customWidth="1"/>
    <col min="6" max="6" width="11.28515625" style="302" customWidth="1"/>
    <col min="7" max="7" width="8.85546875" style="302" bestFit="1" customWidth="1"/>
    <col min="8" max="8" width="10.140625" style="302" customWidth="1"/>
    <col min="9" max="9" width="12.7109375" style="302" customWidth="1"/>
    <col min="10" max="10" width="9.85546875" style="302" bestFit="1" customWidth="1"/>
    <col min="11" max="11" width="10.28515625" style="302" customWidth="1"/>
    <col min="12" max="12" width="9" style="302" bestFit="1" customWidth="1"/>
    <col min="13" max="13" width="6.42578125" style="302" bestFit="1" customWidth="1"/>
    <col min="14" max="16384" width="9.140625" style="302"/>
  </cols>
  <sheetData>
    <row r="1" spans="1:13" x14ac:dyDescent="0.2">
      <c r="L1" s="303"/>
    </row>
    <row r="2" spans="1:13" x14ac:dyDescent="0.2">
      <c r="A2" s="304"/>
      <c r="L2" s="303"/>
    </row>
    <row r="3" spans="1:13" ht="18.75" x14ac:dyDescent="0.3">
      <c r="A3" s="491" t="s">
        <v>440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306"/>
    </row>
    <row r="4" spans="1:13" x14ac:dyDescent="0.2">
      <c r="A4" s="307"/>
      <c r="B4" s="305"/>
      <c r="C4" s="305"/>
      <c r="L4" s="303"/>
    </row>
    <row r="5" spans="1:13" ht="13.5" thickBot="1" x14ac:dyDescent="0.25">
      <c r="L5" s="303"/>
    </row>
    <row r="6" spans="1:13" x14ac:dyDescent="0.2">
      <c r="A6" s="513" t="s">
        <v>108</v>
      </c>
      <c r="B6" s="515" t="s">
        <v>109</v>
      </c>
      <c r="C6" s="516" t="s">
        <v>254</v>
      </c>
      <c r="D6" s="517"/>
      <c r="E6" s="518"/>
      <c r="F6" s="516" t="s">
        <v>255</v>
      </c>
      <c r="G6" s="517"/>
      <c r="H6" s="518"/>
      <c r="I6" s="516" t="s">
        <v>256</v>
      </c>
      <c r="J6" s="517"/>
      <c r="K6" s="518"/>
      <c r="L6" s="445" t="s">
        <v>257</v>
      </c>
    </row>
    <row r="7" spans="1:13" ht="26.25" thickBot="1" x14ac:dyDescent="0.25">
      <c r="A7" s="514"/>
      <c r="B7" s="499"/>
      <c r="C7" s="308" t="s">
        <v>100</v>
      </c>
      <c r="D7" s="309" t="s">
        <v>6</v>
      </c>
      <c r="E7" s="330" t="s">
        <v>7</v>
      </c>
      <c r="F7" s="308" t="s">
        <v>100</v>
      </c>
      <c r="G7" s="309" t="s">
        <v>6</v>
      </c>
      <c r="H7" s="330" t="s">
        <v>7</v>
      </c>
      <c r="I7" s="308" t="s">
        <v>100</v>
      </c>
      <c r="J7" s="309" t="s">
        <v>6</v>
      </c>
      <c r="K7" s="331" t="s">
        <v>7</v>
      </c>
      <c r="L7" s="445" t="s">
        <v>258</v>
      </c>
    </row>
    <row r="8" spans="1:13" x14ac:dyDescent="0.2">
      <c r="A8" s="310"/>
      <c r="B8" s="311"/>
      <c r="C8" s="312"/>
      <c r="D8" s="313"/>
      <c r="E8" s="313"/>
      <c r="F8" s="312"/>
      <c r="G8" s="313"/>
      <c r="H8" s="313"/>
      <c r="I8" s="312"/>
      <c r="J8" s="313"/>
      <c r="K8" s="314"/>
      <c r="L8" s="315"/>
    </row>
    <row r="9" spans="1:13" x14ac:dyDescent="0.2">
      <c r="A9" s="316" t="s">
        <v>113</v>
      </c>
      <c r="B9" s="317" t="s">
        <v>114</v>
      </c>
      <c r="C9" s="318">
        <f>+'B a K'!E12</f>
        <v>13400</v>
      </c>
      <c r="D9" s="319">
        <f>+'B a K'!F12</f>
        <v>12884</v>
      </c>
      <c r="E9" s="319">
        <f>+'B a K'!G12</f>
        <v>516</v>
      </c>
      <c r="F9" s="318">
        <f>+'B a K'!H12</f>
        <v>0</v>
      </c>
      <c r="G9" s="319">
        <f>+'B a K'!I12</f>
        <v>0</v>
      </c>
      <c r="H9" s="319">
        <f>+'B a K'!J12</f>
        <v>0</v>
      </c>
      <c r="I9" s="318">
        <f>+'B a K'!K12</f>
        <v>13400</v>
      </c>
      <c r="J9" s="319">
        <f>+'B a K'!L12</f>
        <v>12884</v>
      </c>
      <c r="K9" s="320">
        <f>+'B a K'!M12</f>
        <v>516</v>
      </c>
      <c r="L9" s="321">
        <f>I9*1000/$L$32</f>
        <v>35.138692945514045</v>
      </c>
      <c r="M9" s="322">
        <v>35</v>
      </c>
    </row>
    <row r="10" spans="1:13" x14ac:dyDescent="0.2">
      <c r="A10" s="316" t="s">
        <v>115</v>
      </c>
      <c r="B10" s="317" t="s">
        <v>116</v>
      </c>
      <c r="C10" s="318">
        <f>+'B a K'!E21</f>
        <v>75795</v>
      </c>
      <c r="D10" s="319">
        <f>+'B a K'!F21</f>
        <v>69870</v>
      </c>
      <c r="E10" s="319">
        <f>+'B a K'!G21</f>
        <v>5925</v>
      </c>
      <c r="F10" s="318">
        <f>+'B a K'!H21</f>
        <v>2850</v>
      </c>
      <c r="G10" s="319">
        <f>+'B a K'!I21</f>
        <v>2850</v>
      </c>
      <c r="H10" s="319">
        <f>+'B a K'!J21</f>
        <v>0</v>
      </c>
      <c r="I10" s="318">
        <f>+'B a K'!K21</f>
        <v>78645</v>
      </c>
      <c r="J10" s="319">
        <f>+'B a K'!L21</f>
        <v>72720</v>
      </c>
      <c r="K10" s="320">
        <f>+'B a K'!M21</f>
        <v>5925</v>
      </c>
      <c r="L10" s="321">
        <f t="shared" ref="L10:L13" si="0">I10*1000/$L$32</f>
        <v>206.23003781342928</v>
      </c>
      <c r="M10" s="322">
        <v>206</v>
      </c>
    </row>
    <row r="11" spans="1:13" x14ac:dyDescent="0.2">
      <c r="A11" s="316" t="s">
        <v>117</v>
      </c>
      <c r="B11" s="317" t="s">
        <v>118</v>
      </c>
      <c r="C11" s="318">
        <f>+'B a K'!E35</f>
        <v>3136835</v>
      </c>
      <c r="D11" s="319">
        <f>+'B a K'!F35</f>
        <v>2881112</v>
      </c>
      <c r="E11" s="319">
        <f>+'B a K'!G35</f>
        <v>255723</v>
      </c>
      <c r="F11" s="318">
        <f>+'B a K'!H35</f>
        <v>1466256</v>
      </c>
      <c r="G11" s="319">
        <f>+'B a K'!I35</f>
        <v>1412243</v>
      </c>
      <c r="H11" s="319">
        <f>+'B a K'!J35</f>
        <v>54013</v>
      </c>
      <c r="I11" s="318">
        <f>+'B a K'!K35</f>
        <v>4603091</v>
      </c>
      <c r="J11" s="319">
        <f>+'B a K'!L35</f>
        <v>4293355</v>
      </c>
      <c r="K11" s="320">
        <f>+'B a K'!M35</f>
        <v>309736</v>
      </c>
      <c r="L11" s="321">
        <f t="shared" si="0"/>
        <v>12070.641884273075</v>
      </c>
      <c r="M11" s="322">
        <v>12071</v>
      </c>
    </row>
    <row r="12" spans="1:13" x14ac:dyDescent="0.2">
      <c r="A12" s="316" t="s">
        <v>119</v>
      </c>
      <c r="B12" s="317" t="s">
        <v>120</v>
      </c>
      <c r="C12" s="318">
        <f>+'B a K'!E45</f>
        <v>10720</v>
      </c>
      <c r="D12" s="319">
        <f>+'B a K'!F45</f>
        <v>8555</v>
      </c>
      <c r="E12" s="319">
        <f>+'B a K'!G45</f>
        <v>2165</v>
      </c>
      <c r="F12" s="318">
        <f>+'B a K'!H45</f>
        <v>1109346</v>
      </c>
      <c r="G12" s="319">
        <f>+'B a K'!I45</f>
        <v>1107271</v>
      </c>
      <c r="H12" s="319">
        <f>+'B a K'!J45</f>
        <v>2075</v>
      </c>
      <c r="I12" s="318">
        <f>+'B a K'!K45</f>
        <v>1120066</v>
      </c>
      <c r="J12" s="319">
        <f>+'B a K'!L45</f>
        <v>1115826</v>
      </c>
      <c r="K12" s="320">
        <f>+'B a K'!M45</f>
        <v>4240</v>
      </c>
      <c r="L12" s="321">
        <f t="shared" si="0"/>
        <v>2937.1384516947865</v>
      </c>
      <c r="M12" s="322">
        <v>2937</v>
      </c>
    </row>
    <row r="13" spans="1:13" x14ac:dyDescent="0.2">
      <c r="A13" s="324">
        <v>24</v>
      </c>
      <c r="B13" s="317" t="s">
        <v>395</v>
      </c>
      <c r="C13" s="318">
        <f>'B a K'!E48</f>
        <v>10</v>
      </c>
      <c r="D13" s="319">
        <f>'B a K'!F48</f>
        <v>0</v>
      </c>
      <c r="E13" s="319">
        <f>'B a K'!G48</f>
        <v>10</v>
      </c>
      <c r="F13" s="318"/>
      <c r="G13" s="319"/>
      <c r="H13" s="319"/>
      <c r="I13" s="318">
        <f>'B a K'!K48</f>
        <v>10</v>
      </c>
      <c r="J13" s="319">
        <f>'B a K'!L48</f>
        <v>0</v>
      </c>
      <c r="K13" s="320">
        <f>'B a K'!M48</f>
        <v>10</v>
      </c>
      <c r="L13" s="321">
        <f t="shared" si="0"/>
        <v>2.6222905183219437E-2</v>
      </c>
      <c r="M13" s="322"/>
    </row>
    <row r="14" spans="1:13" x14ac:dyDescent="0.2">
      <c r="A14" s="316" t="s">
        <v>121</v>
      </c>
      <c r="B14" s="317" t="s">
        <v>122</v>
      </c>
      <c r="C14" s="318">
        <f>+'B a K'!E61+'B a K'!E66</f>
        <v>534286</v>
      </c>
      <c r="D14" s="319">
        <f>+'B a K'!F61+'B a K'!F66</f>
        <v>73468</v>
      </c>
      <c r="E14" s="319">
        <f>+'B a K'!G61+'B a K'!G66</f>
        <v>460818</v>
      </c>
      <c r="F14" s="318">
        <f>+'B a K'!H61+'B a K'!H66</f>
        <v>442100</v>
      </c>
      <c r="G14" s="319">
        <f>+'B a K'!I61+'B a K'!I66</f>
        <v>118214</v>
      </c>
      <c r="H14" s="319">
        <f>+'B a K'!J61+'B a K'!J66</f>
        <v>323886</v>
      </c>
      <c r="I14" s="318">
        <f>+'B a K'!K61+'B a K'!K66</f>
        <v>976386</v>
      </c>
      <c r="J14" s="319">
        <f>+'B a K'!L61+'B a K'!L66</f>
        <v>191682</v>
      </c>
      <c r="K14" s="320">
        <f>+'B a K'!M61+'B a K'!M66</f>
        <v>784704</v>
      </c>
      <c r="L14" s="321">
        <f t="shared" ref="L14:L29" si="1">I14*1000/$L$32</f>
        <v>2560.3677500222893</v>
      </c>
      <c r="M14" s="322">
        <v>2560</v>
      </c>
    </row>
    <row r="15" spans="1:13" x14ac:dyDescent="0.2">
      <c r="A15" s="316" t="s">
        <v>123</v>
      </c>
      <c r="B15" s="317" t="s">
        <v>124</v>
      </c>
      <c r="C15" s="318">
        <f>+'B a K'!E85</f>
        <v>1288168</v>
      </c>
      <c r="D15" s="319">
        <f>+'B a K'!F85</f>
        <v>1200249</v>
      </c>
      <c r="E15" s="319">
        <f>+'B a K'!G85</f>
        <v>87919</v>
      </c>
      <c r="F15" s="318">
        <f>+'B a K'!H85</f>
        <v>105116</v>
      </c>
      <c r="G15" s="319">
        <f>+'B a K'!I85</f>
        <v>102532</v>
      </c>
      <c r="H15" s="319">
        <f>+'B a K'!J85</f>
        <v>2584</v>
      </c>
      <c r="I15" s="318">
        <f>+'B a K'!K85</f>
        <v>1393284</v>
      </c>
      <c r="J15" s="319">
        <f>+'B a K'!L85</f>
        <v>1302781</v>
      </c>
      <c r="K15" s="320">
        <f>+'B a K'!M85</f>
        <v>90503</v>
      </c>
      <c r="L15" s="321">
        <f t="shared" si="1"/>
        <v>3653.5954225296714</v>
      </c>
      <c r="M15" s="322">
        <v>3654</v>
      </c>
    </row>
    <row r="16" spans="1:13" x14ac:dyDescent="0.2">
      <c r="A16" s="316" t="s">
        <v>125</v>
      </c>
      <c r="B16" s="317" t="s">
        <v>126</v>
      </c>
      <c r="C16" s="318">
        <f>+'B a K'!E91</f>
        <v>432273</v>
      </c>
      <c r="D16" s="319">
        <f>+'B a K'!F91</f>
        <v>384448</v>
      </c>
      <c r="E16" s="319">
        <f>+'B a K'!G91</f>
        <v>47825</v>
      </c>
      <c r="F16" s="318">
        <f>+'B a K'!H91</f>
        <v>669039</v>
      </c>
      <c r="G16" s="319">
        <f>+'B a K'!I91</f>
        <v>598344</v>
      </c>
      <c r="H16" s="319">
        <f>+'B a K'!J91</f>
        <v>70695</v>
      </c>
      <c r="I16" s="318">
        <f>+'B a K'!K91</f>
        <v>1101312</v>
      </c>
      <c r="J16" s="319">
        <f>+'B a K'!L91</f>
        <v>982792</v>
      </c>
      <c r="K16" s="320">
        <f>+'B a K'!M91</f>
        <v>118520</v>
      </c>
      <c r="L16" s="321">
        <f t="shared" si="1"/>
        <v>2887.9600153141764</v>
      </c>
      <c r="M16" s="322">
        <v>2888</v>
      </c>
    </row>
    <row r="17" spans="1:13" x14ac:dyDescent="0.2">
      <c r="A17" s="316" t="s">
        <v>127</v>
      </c>
      <c r="B17" s="317" t="s">
        <v>128</v>
      </c>
      <c r="C17" s="318">
        <f>+'B a K'!E102</f>
        <v>254306</v>
      </c>
      <c r="D17" s="319">
        <f>+'B a K'!F102</f>
        <v>248088</v>
      </c>
      <c r="E17" s="323">
        <f>+'B a K'!G102</f>
        <v>6218</v>
      </c>
      <c r="F17" s="318">
        <f>+'B a K'!H102</f>
        <v>59500</v>
      </c>
      <c r="G17" s="319">
        <f>+'B a K'!I102</f>
        <v>47000</v>
      </c>
      <c r="H17" s="319">
        <f>+'B a K'!J102</f>
        <v>12500</v>
      </c>
      <c r="I17" s="318">
        <f>+'B a K'!K102</f>
        <v>313806</v>
      </c>
      <c r="J17" s="319">
        <f>+'B a K'!L102</f>
        <v>295088</v>
      </c>
      <c r="K17" s="320">
        <f>+'B a K'!M102</f>
        <v>18718</v>
      </c>
      <c r="L17" s="321">
        <f t="shared" si="1"/>
        <v>822.89049839253596</v>
      </c>
      <c r="M17" s="322">
        <v>823</v>
      </c>
    </row>
    <row r="18" spans="1:13" x14ac:dyDescent="0.2">
      <c r="A18" s="316" t="s">
        <v>129</v>
      </c>
      <c r="B18" s="317" t="s">
        <v>259</v>
      </c>
      <c r="C18" s="318">
        <f>+'B a K'!E114</f>
        <v>734445</v>
      </c>
      <c r="D18" s="319">
        <f>+'B a K'!F114</f>
        <v>650490</v>
      </c>
      <c r="E18" s="323">
        <f>+'B a K'!G114</f>
        <v>83955</v>
      </c>
      <c r="F18" s="318">
        <f>+'B a K'!H114</f>
        <v>1472560</v>
      </c>
      <c r="G18" s="319">
        <f>+'B a K'!I114</f>
        <v>602924</v>
      </c>
      <c r="H18" s="319">
        <f>+'B a K'!J114</f>
        <v>869636</v>
      </c>
      <c r="I18" s="318">
        <f>+'B a K'!K114</f>
        <v>2207005</v>
      </c>
      <c r="J18" s="319">
        <f>+'B a K'!L114</f>
        <v>1253414</v>
      </c>
      <c r="K18" s="320">
        <f>+'B a K'!M114</f>
        <v>953591</v>
      </c>
      <c r="L18" s="321">
        <f t="shared" si="1"/>
        <v>5787.4082853891214</v>
      </c>
      <c r="M18" s="322">
        <v>5787</v>
      </c>
    </row>
    <row r="19" spans="1:13" x14ac:dyDescent="0.2">
      <c r="A19" s="316" t="s">
        <v>131</v>
      </c>
      <c r="B19" s="317" t="s">
        <v>132</v>
      </c>
      <c r="C19" s="318">
        <f>+'B a K'!E131</f>
        <v>719829</v>
      </c>
      <c r="D19" s="319">
        <f>+'B a K'!F131</f>
        <v>487928</v>
      </c>
      <c r="E19" s="323">
        <f>+'B a K'!G131</f>
        <v>231901</v>
      </c>
      <c r="F19" s="318">
        <f>+'B a K'!H131</f>
        <v>196290</v>
      </c>
      <c r="G19" s="319">
        <f>+'B a K'!I131</f>
        <v>126029</v>
      </c>
      <c r="H19" s="319">
        <f>+'B a K'!J131</f>
        <v>70261</v>
      </c>
      <c r="I19" s="318">
        <f>+'B a K'!K131</f>
        <v>916119</v>
      </c>
      <c r="J19" s="319">
        <f>+'B a K'!L131</f>
        <v>613957</v>
      </c>
      <c r="K19" s="320">
        <f>+'B a K'!M131</f>
        <v>302162</v>
      </c>
      <c r="L19" s="321">
        <f t="shared" si="1"/>
        <v>2402.3301673545807</v>
      </c>
      <c r="M19" s="322">
        <v>2402</v>
      </c>
    </row>
    <row r="20" spans="1:13" x14ac:dyDescent="0.2">
      <c r="A20" s="316" t="s">
        <v>260</v>
      </c>
      <c r="B20" s="317" t="s">
        <v>261</v>
      </c>
      <c r="C20" s="318">
        <f>+'B a K'!E133</f>
        <v>37690</v>
      </c>
      <c r="D20" s="319">
        <f>+'B a K'!F133</f>
        <v>37690</v>
      </c>
      <c r="E20" s="323">
        <f>+'B a K'!G133</f>
        <v>0</v>
      </c>
      <c r="F20" s="318">
        <f>+'B a K'!H133</f>
        <v>0</v>
      </c>
      <c r="G20" s="319">
        <f>+'B a K'!I133</f>
        <v>0</v>
      </c>
      <c r="H20" s="320">
        <f>+'B a K'!J133</f>
        <v>0</v>
      </c>
      <c r="I20" s="318">
        <f>+'B a K'!K133</f>
        <v>37690</v>
      </c>
      <c r="J20" s="319">
        <f>+'B a K'!L133</f>
        <v>37690</v>
      </c>
      <c r="K20" s="320">
        <f>+'B a K'!M133</f>
        <v>0</v>
      </c>
      <c r="L20" s="321">
        <f t="shared" si="1"/>
        <v>98.834129635554063</v>
      </c>
      <c r="M20" s="322">
        <v>99</v>
      </c>
    </row>
    <row r="21" spans="1:13" x14ac:dyDescent="0.2">
      <c r="A21" s="324">
        <v>39</v>
      </c>
      <c r="B21" s="317" t="s">
        <v>262</v>
      </c>
      <c r="C21" s="318">
        <f>+'B a K'!E137</f>
        <v>41361</v>
      </c>
      <c r="D21" s="319">
        <f>+'B a K'!F137</f>
        <v>40716</v>
      </c>
      <c r="E21" s="323">
        <f>+'B a K'!G137</f>
        <v>645</v>
      </c>
      <c r="F21" s="318">
        <f>+'B a K'!H137</f>
        <v>905</v>
      </c>
      <c r="G21" s="319">
        <f>+'B a K'!I137</f>
        <v>905</v>
      </c>
      <c r="H21" s="320">
        <f>+'B a K'!J137</f>
        <v>0</v>
      </c>
      <c r="I21" s="318">
        <f>+'B a K'!K137</f>
        <v>42266</v>
      </c>
      <c r="J21" s="319">
        <f>+'B a K'!L137</f>
        <v>41621</v>
      </c>
      <c r="K21" s="320">
        <f>+'B a K'!M137</f>
        <v>645</v>
      </c>
      <c r="L21" s="321">
        <f t="shared" si="1"/>
        <v>110.83373104739528</v>
      </c>
      <c r="M21" s="322">
        <v>111</v>
      </c>
    </row>
    <row r="22" spans="1:13" x14ac:dyDescent="0.2">
      <c r="A22" s="316" t="s">
        <v>133</v>
      </c>
      <c r="B22" s="146" t="s">
        <v>401</v>
      </c>
      <c r="C22" s="318">
        <f>+'B a K'!E160</f>
        <v>651449</v>
      </c>
      <c r="D22" s="319">
        <f>+'B a K'!F160</f>
        <v>631219</v>
      </c>
      <c r="E22" s="323">
        <f>+'B a K'!G160</f>
        <v>20230</v>
      </c>
      <c r="F22" s="318">
        <f>+'B a K'!H160</f>
        <v>218047</v>
      </c>
      <c r="G22" s="319">
        <f>+'B a K'!I160</f>
        <v>218047</v>
      </c>
      <c r="H22" s="319">
        <f>+'B a K'!J160</f>
        <v>0</v>
      </c>
      <c r="I22" s="318">
        <f>+'B a K'!K160</f>
        <v>869496</v>
      </c>
      <c r="J22" s="319">
        <f>+'B a K'!L160</f>
        <v>849266</v>
      </c>
      <c r="K22" s="320">
        <f>+'B a K'!M160</f>
        <v>20230</v>
      </c>
      <c r="L22" s="321">
        <f t="shared" si="1"/>
        <v>2280.0711165188568</v>
      </c>
      <c r="M22" s="322">
        <v>2280</v>
      </c>
    </row>
    <row r="23" spans="1:13" x14ac:dyDescent="0.2">
      <c r="A23" s="316" t="s">
        <v>263</v>
      </c>
      <c r="B23" s="317" t="s">
        <v>264</v>
      </c>
      <c r="C23" s="318">
        <f>+'B a K'!E169</f>
        <v>5628</v>
      </c>
      <c r="D23" s="319">
        <f>+'B a K'!F169</f>
        <v>3300</v>
      </c>
      <c r="E23" s="323">
        <f>+'B a K'!G169</f>
        <v>2328</v>
      </c>
      <c r="F23" s="318">
        <f>+'B a K'!H169</f>
        <v>0</v>
      </c>
      <c r="G23" s="319">
        <f>+'B a K'!I169</f>
        <v>0</v>
      </c>
      <c r="H23" s="319">
        <f>+'B a K'!J169</f>
        <v>0</v>
      </c>
      <c r="I23" s="318">
        <f>+'B a K'!K169</f>
        <v>5628</v>
      </c>
      <c r="J23" s="319">
        <f>+'B a K'!L169</f>
        <v>3300</v>
      </c>
      <c r="K23" s="320">
        <f>+'B a K'!M169</f>
        <v>2328</v>
      </c>
      <c r="L23" s="321">
        <f t="shared" si="1"/>
        <v>14.758251037115899</v>
      </c>
      <c r="M23" s="322">
        <v>15</v>
      </c>
    </row>
    <row r="24" spans="1:13" x14ac:dyDescent="0.2">
      <c r="A24" s="316" t="s">
        <v>135</v>
      </c>
      <c r="B24" s="317" t="s">
        <v>136</v>
      </c>
      <c r="C24" s="318">
        <f>+'B a K'!E174</f>
        <v>493444</v>
      </c>
      <c r="D24" s="319">
        <f>+'B a K'!F174</f>
        <v>493049</v>
      </c>
      <c r="E24" s="323">
        <f>+'B a K'!G174</f>
        <v>395</v>
      </c>
      <c r="F24" s="318">
        <f>+'B a K'!H174</f>
        <v>4450</v>
      </c>
      <c r="G24" s="319">
        <f>+'B a K'!I174</f>
        <v>3250</v>
      </c>
      <c r="H24" s="319">
        <f>+'B a K'!J174</f>
        <v>1200</v>
      </c>
      <c r="I24" s="318">
        <f>+'B a K'!K174</f>
        <v>497894</v>
      </c>
      <c r="J24" s="319">
        <f>+'B a K'!L174</f>
        <v>496299</v>
      </c>
      <c r="K24" s="320">
        <f>+'B a K'!M174</f>
        <v>1595</v>
      </c>
      <c r="L24" s="321">
        <f t="shared" si="1"/>
        <v>1305.622715329386</v>
      </c>
      <c r="M24" s="322">
        <v>1306</v>
      </c>
    </row>
    <row r="25" spans="1:13" x14ac:dyDescent="0.2">
      <c r="A25" s="316" t="s">
        <v>265</v>
      </c>
      <c r="B25" s="317" t="s">
        <v>137</v>
      </c>
      <c r="C25" s="318">
        <f>+'B a K'!E179</f>
        <v>15231</v>
      </c>
      <c r="D25" s="319">
        <f>+'B a K'!F179</f>
        <v>5000</v>
      </c>
      <c r="E25" s="323">
        <f>+'B a K'!G179</f>
        <v>10231</v>
      </c>
      <c r="F25" s="318">
        <f>+'B a K'!H179</f>
        <v>41333</v>
      </c>
      <c r="G25" s="319">
        <f>+'B a K'!I179</f>
        <v>18500</v>
      </c>
      <c r="H25" s="319">
        <f>+'B a K'!J179</f>
        <v>22833</v>
      </c>
      <c r="I25" s="318">
        <f>+'B a K'!K179</f>
        <v>56564</v>
      </c>
      <c r="J25" s="319">
        <f>+'B a K'!L179</f>
        <v>23500</v>
      </c>
      <c r="K25" s="320">
        <f>+'B a K'!M179</f>
        <v>33064</v>
      </c>
      <c r="L25" s="321">
        <f t="shared" si="1"/>
        <v>148.32724087836243</v>
      </c>
      <c r="M25" s="322">
        <v>148</v>
      </c>
    </row>
    <row r="26" spans="1:13" x14ac:dyDescent="0.2">
      <c r="A26" s="316" t="s">
        <v>138</v>
      </c>
      <c r="B26" s="317" t="s">
        <v>139</v>
      </c>
      <c r="C26" s="318">
        <f>+'B a K'!E186</f>
        <v>2191791</v>
      </c>
      <c r="D26" s="319">
        <f>+'B a K'!F186</f>
        <v>1277399</v>
      </c>
      <c r="E26" s="323">
        <f>+'B a K'!G186</f>
        <v>914392</v>
      </c>
      <c r="F26" s="318">
        <f>+'B a K'!H186</f>
        <v>141288</v>
      </c>
      <c r="G26" s="319">
        <f>+'B a K'!I186</f>
        <v>104448</v>
      </c>
      <c r="H26" s="319">
        <f>+'B a K'!J186</f>
        <v>36840</v>
      </c>
      <c r="I26" s="318">
        <f>+'B a K'!K186</f>
        <v>2333079</v>
      </c>
      <c r="J26" s="319">
        <f>+'B a K'!L186</f>
        <v>1381847</v>
      </c>
      <c r="K26" s="320">
        <f>+'B a K'!M186</f>
        <v>951232</v>
      </c>
      <c r="L26" s="321">
        <f t="shared" si="1"/>
        <v>6118.0109401960426</v>
      </c>
      <c r="M26" s="322">
        <v>3118</v>
      </c>
    </row>
    <row r="27" spans="1:13" x14ac:dyDescent="0.2">
      <c r="A27" s="316" t="s">
        <v>140</v>
      </c>
      <c r="B27" s="317" t="s">
        <v>141</v>
      </c>
      <c r="C27" s="318">
        <f>+'B a K'!E190</f>
        <v>16446</v>
      </c>
      <c r="D27" s="319">
        <f>+'B a K'!F190</f>
        <v>16399</v>
      </c>
      <c r="E27" s="323">
        <f>+'B a K'!G190</f>
        <v>47</v>
      </c>
      <c r="F27" s="318">
        <f>+'B a K'!H190</f>
        <v>2500</v>
      </c>
      <c r="G27" s="319">
        <f>+'B a K'!I190</f>
        <v>2500</v>
      </c>
      <c r="H27" s="319">
        <f>+'B a K'!J190</f>
        <v>0</v>
      </c>
      <c r="I27" s="318">
        <f>+'B a K'!K190</f>
        <v>18946</v>
      </c>
      <c r="J27" s="319">
        <f>+'B a K'!L190</f>
        <v>18899</v>
      </c>
      <c r="K27" s="320">
        <f>+'B a K'!M190</f>
        <v>47</v>
      </c>
      <c r="L27" s="321">
        <f t="shared" si="1"/>
        <v>49.68191616012755</v>
      </c>
      <c r="M27" s="322">
        <v>50</v>
      </c>
    </row>
    <row r="28" spans="1:13" x14ac:dyDescent="0.2">
      <c r="A28" s="316" t="s">
        <v>142</v>
      </c>
      <c r="B28" s="317" t="s">
        <v>266</v>
      </c>
      <c r="C28" s="318">
        <f>+'B a K'!E196</f>
        <v>373526</v>
      </c>
      <c r="D28" s="319">
        <f>+'B a K'!F196</f>
        <v>1896801</v>
      </c>
      <c r="E28" s="323">
        <f>+'B a K'!G196</f>
        <v>87502</v>
      </c>
      <c r="F28" s="318">
        <f>+'B a K'!H196</f>
        <v>0</v>
      </c>
      <c r="G28" s="319">
        <f>+'B a K'!I196</f>
        <v>295475</v>
      </c>
      <c r="H28" s="319">
        <f>+'B a K'!J196</f>
        <v>0</v>
      </c>
      <c r="I28" s="318">
        <f>+'B a K'!K196</f>
        <v>373526</v>
      </c>
      <c r="J28" s="319">
        <f>+'B a K'!L196</f>
        <v>2192276</v>
      </c>
      <c r="K28" s="320">
        <f>+'B a K'!M196</f>
        <v>87502</v>
      </c>
      <c r="L28" s="321">
        <f t="shared" si="1"/>
        <v>979.49368814672243</v>
      </c>
      <c r="M28" s="322">
        <v>980</v>
      </c>
    </row>
    <row r="29" spans="1:13" ht="13.5" thickBot="1" x14ac:dyDescent="0.25">
      <c r="A29" s="332" t="s">
        <v>267</v>
      </c>
      <c r="B29" s="333" t="s">
        <v>268</v>
      </c>
      <c r="C29" s="334">
        <f>+'B a K'!E199</f>
        <v>222593</v>
      </c>
      <c r="D29" s="335">
        <f>+'B a K'!F199</f>
        <v>96620</v>
      </c>
      <c r="E29" s="336">
        <f>+'B a K'!G199</f>
        <v>125973</v>
      </c>
      <c r="F29" s="334">
        <f>+'B a K'!H199</f>
        <v>236</v>
      </c>
      <c r="G29" s="335">
        <f>+'B a K'!I199</f>
        <v>0</v>
      </c>
      <c r="H29" s="335">
        <f>+'B a K'!J199</f>
        <v>236</v>
      </c>
      <c r="I29" s="334">
        <f>+'B a K'!K199</f>
        <v>222829</v>
      </c>
      <c r="J29" s="335">
        <f>+'B a K'!L199</f>
        <v>96620</v>
      </c>
      <c r="K29" s="337">
        <f>+'B a K'!M199</f>
        <v>126209</v>
      </c>
      <c r="L29" s="321">
        <f t="shared" si="1"/>
        <v>584.32237390716045</v>
      </c>
      <c r="M29" s="322">
        <v>584</v>
      </c>
    </row>
    <row r="30" spans="1:13" ht="13.5" thickBot="1" x14ac:dyDescent="0.25">
      <c r="A30" s="338"/>
      <c r="B30" s="339" t="s">
        <v>107</v>
      </c>
      <c r="C30" s="340">
        <f>SUM(C9:C29)</f>
        <v>11249226</v>
      </c>
      <c r="D30" s="341">
        <f>SUM(D9:D29)</f>
        <v>10515285</v>
      </c>
      <c r="E30" s="341">
        <f>SUM(E9:E29)</f>
        <v>2344718</v>
      </c>
      <c r="F30" s="340">
        <f>SUM(F9:F29)</f>
        <v>5931816</v>
      </c>
      <c r="G30" s="341">
        <f>SUM(G8:G29)</f>
        <v>4760532</v>
      </c>
      <c r="H30" s="341">
        <f t="shared" ref="H30:L30" si="2">SUM(H9:H29)</f>
        <v>1466759</v>
      </c>
      <c r="I30" s="340">
        <f>SUM(I9:I29)</f>
        <v>17181042</v>
      </c>
      <c r="J30" s="341">
        <f t="shared" si="2"/>
        <v>15275817</v>
      </c>
      <c r="K30" s="342">
        <f t="shared" si="2"/>
        <v>3811477</v>
      </c>
      <c r="L30" s="325">
        <f t="shared" si="2"/>
        <v>45053.683531491086</v>
      </c>
      <c r="M30" s="326">
        <f>SUM(M9:M29)</f>
        <v>42054</v>
      </c>
    </row>
    <row r="31" spans="1:13" x14ac:dyDescent="0.2">
      <c r="L31" s="303"/>
      <c r="M31" s="327"/>
    </row>
    <row r="32" spans="1:13" x14ac:dyDescent="0.2">
      <c r="A32" s="302" t="s">
        <v>144</v>
      </c>
      <c r="I32" s="327"/>
      <c r="L32" s="328">
        <v>381346</v>
      </c>
      <c r="M32" s="327"/>
    </row>
    <row r="33" spans="12:13" x14ac:dyDescent="0.2">
      <c r="L33" s="303"/>
      <c r="M33" s="329"/>
    </row>
    <row r="36" spans="12:13" x14ac:dyDescent="0.2">
      <c r="M36" s="329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52"/>
  <sheetViews>
    <sheetView showZeros="0" zoomScale="115" zoomScaleNormal="115" zoomScaleSheetLayoutView="100" workbookViewId="0">
      <pane xSplit="4" ySplit="5" topLeftCell="E177" activePane="bottomRight" state="frozen"/>
      <selection activeCell="I64" sqref="I64"/>
      <selection pane="topRight" activeCell="I64" sqref="I64"/>
      <selection pane="bottomLeft" activeCell="I64" sqref="I64"/>
      <selection pane="bottomRight" activeCell="I64" sqref="I64"/>
    </sheetView>
  </sheetViews>
  <sheetFormatPr defaultColWidth="9.140625" defaultRowHeight="12.75" x14ac:dyDescent="0.2"/>
  <cols>
    <col min="1" max="1" width="8" style="343" customWidth="1"/>
    <col min="2" max="2" width="6.5703125" style="343" customWidth="1"/>
    <col min="3" max="3" width="5.7109375" style="344" customWidth="1"/>
    <col min="4" max="4" width="51.28515625" style="345" customWidth="1"/>
    <col min="5" max="5" width="13" style="346" customWidth="1"/>
    <col min="6" max="13" width="13" style="343" customWidth="1"/>
    <col min="14" max="16384" width="9.140625" style="343"/>
  </cols>
  <sheetData>
    <row r="1" spans="1:15" ht="18.75" x14ac:dyDescent="0.3">
      <c r="A1" s="491" t="s">
        <v>441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5" x14ac:dyDescent="0.2">
      <c r="A2" s="502" t="s">
        <v>166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</row>
    <row r="3" spans="1:15" x14ac:dyDescent="0.2">
      <c r="M3" s="347" t="s">
        <v>372</v>
      </c>
    </row>
    <row r="4" spans="1:15" x14ac:dyDescent="0.2">
      <c r="A4" s="520" t="s">
        <v>370</v>
      </c>
      <c r="B4" s="520" t="s">
        <v>167</v>
      </c>
      <c r="C4" s="522" t="s">
        <v>168</v>
      </c>
      <c r="D4" s="522" t="s">
        <v>269</v>
      </c>
      <c r="E4" s="519" t="s">
        <v>254</v>
      </c>
      <c r="F4" s="519"/>
      <c r="G4" s="519"/>
      <c r="H4" s="519" t="s">
        <v>255</v>
      </c>
      <c r="I4" s="519"/>
      <c r="J4" s="519"/>
      <c r="K4" s="519" t="s">
        <v>256</v>
      </c>
      <c r="L4" s="519"/>
      <c r="M4" s="519"/>
    </row>
    <row r="5" spans="1:15" ht="25.5" x14ac:dyDescent="0.2">
      <c r="A5" s="521"/>
      <c r="B5" s="521"/>
      <c r="C5" s="522"/>
      <c r="D5" s="522"/>
      <c r="E5" s="387" t="s">
        <v>100</v>
      </c>
      <c r="F5" s="387" t="s">
        <v>6</v>
      </c>
      <c r="G5" s="387" t="s">
        <v>7</v>
      </c>
      <c r="H5" s="387" t="s">
        <v>100</v>
      </c>
      <c r="I5" s="387" t="s">
        <v>6</v>
      </c>
      <c r="J5" s="387" t="s">
        <v>7</v>
      </c>
      <c r="K5" s="387" t="s">
        <v>100</v>
      </c>
      <c r="L5" s="387" t="s">
        <v>6</v>
      </c>
      <c r="M5" s="387" t="s">
        <v>7</v>
      </c>
    </row>
    <row r="6" spans="1:15" x14ac:dyDescent="0.2">
      <c r="A6" s="391"/>
      <c r="B6" s="392"/>
      <c r="C6" s="391"/>
      <c r="D6" s="391"/>
      <c r="E6" s="386"/>
      <c r="F6" s="386"/>
      <c r="G6" s="386"/>
      <c r="H6" s="386"/>
      <c r="I6" s="386"/>
      <c r="J6" s="386"/>
      <c r="K6" s="386"/>
      <c r="L6" s="386"/>
      <c r="M6" s="386"/>
    </row>
    <row r="7" spans="1:15" x14ac:dyDescent="0.2">
      <c r="A7" s="348" t="str">
        <f t="shared" ref="A7:A11" si="0">MID(C7,1,1)</f>
        <v>1</v>
      </c>
      <c r="B7" s="348" t="str">
        <f t="shared" ref="B7:B11" si="1">MID(C7,1,2)</f>
        <v>10</v>
      </c>
      <c r="C7" s="348">
        <v>1012</v>
      </c>
      <c r="D7" s="393" t="s">
        <v>176</v>
      </c>
      <c r="E7" s="349">
        <f t="shared" ref="E7:E11" si="2">+F7+G7</f>
        <v>25</v>
      </c>
      <c r="F7" s="349"/>
      <c r="G7" s="349">
        <v>25</v>
      </c>
      <c r="H7" s="349">
        <f>+I7+J7</f>
        <v>0</v>
      </c>
      <c r="I7" s="349"/>
      <c r="J7" s="349"/>
      <c r="K7" s="405">
        <f>+L7+M7</f>
        <v>25</v>
      </c>
      <c r="L7" s="349">
        <f t="shared" ref="L7:M7" si="3">+F7+I7</f>
        <v>0</v>
      </c>
      <c r="M7" s="388">
        <f t="shared" si="3"/>
        <v>25</v>
      </c>
    </row>
    <row r="8" spans="1:15" x14ac:dyDescent="0.2">
      <c r="A8" s="348" t="str">
        <f t="shared" si="0"/>
        <v>1</v>
      </c>
      <c r="B8" s="348" t="str">
        <f t="shared" si="1"/>
        <v>10</v>
      </c>
      <c r="C8" s="348">
        <v>1014</v>
      </c>
      <c r="D8" s="466" t="s">
        <v>404</v>
      </c>
      <c r="E8" s="349">
        <f t="shared" si="2"/>
        <v>13049</v>
      </c>
      <c r="F8" s="349">
        <v>12804</v>
      </c>
      <c r="G8" s="349">
        <v>245</v>
      </c>
      <c r="H8" s="349">
        <f>+I8+J8</f>
        <v>0</v>
      </c>
      <c r="I8" s="349"/>
      <c r="J8" s="349"/>
      <c r="K8" s="405">
        <f t="shared" ref="K8:K11" si="4">+L8+M8</f>
        <v>13049</v>
      </c>
      <c r="L8" s="349">
        <f t="shared" ref="L8:L11" si="5">+F8+I8</f>
        <v>12804</v>
      </c>
      <c r="M8" s="388">
        <f t="shared" ref="M8:M11" si="6">+G8+J8</f>
        <v>245</v>
      </c>
    </row>
    <row r="9" spans="1:15" x14ac:dyDescent="0.2">
      <c r="A9" s="350" t="str">
        <f t="shared" si="0"/>
        <v>1</v>
      </c>
      <c r="B9" s="350" t="str">
        <f t="shared" si="1"/>
        <v>10</v>
      </c>
      <c r="C9" s="348">
        <v>1019</v>
      </c>
      <c r="D9" s="393" t="s">
        <v>270</v>
      </c>
      <c r="E9" s="349">
        <f t="shared" si="2"/>
        <v>226</v>
      </c>
      <c r="F9" s="349"/>
      <c r="G9" s="349">
        <v>226</v>
      </c>
      <c r="H9" s="349">
        <f t="shared" ref="H9:H11" si="7">+I9+J9</f>
        <v>0</v>
      </c>
      <c r="I9" s="349"/>
      <c r="J9" s="349"/>
      <c r="K9" s="405">
        <f t="shared" si="4"/>
        <v>226</v>
      </c>
      <c r="L9" s="349">
        <f t="shared" si="5"/>
        <v>0</v>
      </c>
      <c r="M9" s="388">
        <f t="shared" si="6"/>
        <v>226</v>
      </c>
    </row>
    <row r="10" spans="1:15" x14ac:dyDescent="0.2">
      <c r="A10" s="350" t="str">
        <f t="shared" si="0"/>
        <v>1</v>
      </c>
      <c r="B10" s="350" t="str">
        <f t="shared" si="1"/>
        <v>10</v>
      </c>
      <c r="C10" s="350">
        <v>1037</v>
      </c>
      <c r="D10" s="264" t="s">
        <v>271</v>
      </c>
      <c r="E10" s="349">
        <f t="shared" si="2"/>
        <v>80</v>
      </c>
      <c r="F10" s="351">
        <v>80</v>
      </c>
      <c r="G10" s="352"/>
      <c r="H10" s="349">
        <f t="shared" si="7"/>
        <v>0</v>
      </c>
      <c r="I10" s="351"/>
      <c r="J10" s="352"/>
      <c r="K10" s="405">
        <f t="shared" si="4"/>
        <v>80</v>
      </c>
      <c r="L10" s="349">
        <f t="shared" si="5"/>
        <v>80</v>
      </c>
      <c r="M10" s="388">
        <f t="shared" si="6"/>
        <v>0</v>
      </c>
    </row>
    <row r="11" spans="1:15" x14ac:dyDescent="0.2">
      <c r="A11" s="350" t="str">
        <f t="shared" si="0"/>
        <v>1</v>
      </c>
      <c r="B11" s="350" t="str">
        <f t="shared" si="1"/>
        <v>10</v>
      </c>
      <c r="C11" s="350">
        <v>1070</v>
      </c>
      <c r="D11" s="394" t="s">
        <v>272</v>
      </c>
      <c r="E11" s="349">
        <f t="shared" si="2"/>
        <v>20</v>
      </c>
      <c r="F11" s="351"/>
      <c r="G11" s="352">
        <v>20</v>
      </c>
      <c r="H11" s="349">
        <f t="shared" si="7"/>
        <v>0</v>
      </c>
      <c r="I11" s="351"/>
      <c r="J11" s="352"/>
      <c r="K11" s="405">
        <f t="shared" si="4"/>
        <v>20</v>
      </c>
      <c r="L11" s="349">
        <f t="shared" si="5"/>
        <v>0</v>
      </c>
      <c r="M11" s="388">
        <f t="shared" si="6"/>
        <v>20</v>
      </c>
    </row>
    <row r="12" spans="1:15" x14ac:dyDescent="0.2">
      <c r="A12" s="353" t="s">
        <v>181</v>
      </c>
      <c r="B12" s="353"/>
      <c r="C12" s="354"/>
      <c r="D12" s="395"/>
      <c r="E12" s="355">
        <f t="shared" ref="E12:M12" si="8">SUM(E7:E11)</f>
        <v>13400</v>
      </c>
      <c r="F12" s="355">
        <f t="shared" si="8"/>
        <v>12884</v>
      </c>
      <c r="G12" s="355">
        <f t="shared" si="8"/>
        <v>516</v>
      </c>
      <c r="H12" s="355">
        <f t="shared" si="8"/>
        <v>0</v>
      </c>
      <c r="I12" s="355">
        <f t="shared" si="8"/>
        <v>0</v>
      </c>
      <c r="J12" s="355">
        <f t="shared" si="8"/>
        <v>0</v>
      </c>
      <c r="K12" s="404">
        <f t="shared" si="8"/>
        <v>13400</v>
      </c>
      <c r="L12" s="355">
        <f t="shared" si="8"/>
        <v>12884</v>
      </c>
      <c r="M12" s="356">
        <f t="shared" si="8"/>
        <v>516</v>
      </c>
      <c r="N12" s="346"/>
      <c r="O12" s="346"/>
    </row>
    <row r="13" spans="1:15" ht="12" customHeight="1" thickBot="1" x14ac:dyDescent="0.25">
      <c r="A13" s="358"/>
      <c r="B13" s="357"/>
      <c r="C13" s="358"/>
      <c r="D13" s="396"/>
      <c r="E13" s="359"/>
      <c r="F13" s="359"/>
      <c r="G13" s="360"/>
      <c r="H13" s="359"/>
      <c r="I13" s="359"/>
      <c r="J13" s="360"/>
      <c r="K13" s="406"/>
      <c r="L13" s="359"/>
      <c r="M13" s="407"/>
      <c r="N13" s="346"/>
      <c r="O13" s="346"/>
    </row>
    <row r="14" spans="1:15" ht="14.25" thickTop="1" thickBot="1" x14ac:dyDescent="0.25">
      <c r="A14" s="383" t="s">
        <v>182</v>
      </c>
      <c r="B14" s="361"/>
      <c r="C14" s="361"/>
      <c r="D14" s="397"/>
      <c r="E14" s="362">
        <f>+E12</f>
        <v>13400</v>
      </c>
      <c r="F14" s="362">
        <f>+F12</f>
        <v>12884</v>
      </c>
      <c r="G14" s="363">
        <f>+G12</f>
        <v>516</v>
      </c>
      <c r="H14" s="362">
        <f>+H12</f>
        <v>0</v>
      </c>
      <c r="I14" s="362">
        <f>I12</f>
        <v>0</v>
      </c>
      <c r="J14" s="363">
        <f>J12</f>
        <v>0</v>
      </c>
      <c r="K14" s="408">
        <f>+K12</f>
        <v>13400</v>
      </c>
      <c r="L14" s="362">
        <f>+L12</f>
        <v>12884</v>
      </c>
      <c r="M14" s="409">
        <f>+M12</f>
        <v>516</v>
      </c>
      <c r="N14" s="346"/>
      <c r="O14" s="346"/>
    </row>
    <row r="15" spans="1:15" ht="10.5" customHeight="1" thickTop="1" x14ac:dyDescent="0.2">
      <c r="A15" s="398"/>
      <c r="B15" s="348"/>
      <c r="C15" s="348"/>
      <c r="D15" s="393"/>
      <c r="E15" s="364"/>
      <c r="F15" s="364"/>
      <c r="G15" s="365"/>
      <c r="H15" s="364"/>
      <c r="I15" s="364"/>
      <c r="J15" s="365"/>
      <c r="K15" s="410"/>
      <c r="L15" s="364"/>
      <c r="M15" s="411"/>
      <c r="N15" s="346"/>
      <c r="O15" s="346"/>
    </row>
    <row r="16" spans="1:15" x14ac:dyDescent="0.2">
      <c r="A16" s="350" t="str">
        <f t="shared" ref="A16:A20" si="9">MID(C16,1,1)</f>
        <v>2</v>
      </c>
      <c r="B16" s="350" t="str">
        <f t="shared" ref="B16:B20" si="10">MID(C16,1,2)</f>
        <v>21</v>
      </c>
      <c r="C16" s="350">
        <v>2115</v>
      </c>
      <c r="D16" s="264" t="s">
        <v>273</v>
      </c>
      <c r="E16" s="349">
        <f>+F16+G16</f>
        <v>2950</v>
      </c>
      <c r="F16" s="351">
        <v>2950</v>
      </c>
      <c r="G16" s="352"/>
      <c r="H16" s="351">
        <f>+I16+J16</f>
        <v>0</v>
      </c>
      <c r="I16" s="351"/>
      <c r="J16" s="352"/>
      <c r="K16" s="405">
        <f t="shared" ref="K16" si="11">+L16+M16</f>
        <v>2950</v>
      </c>
      <c r="L16" s="349">
        <f t="shared" ref="L16:L20" si="12">+F16+I16</f>
        <v>2950</v>
      </c>
      <c r="M16" s="388">
        <f t="shared" ref="M16" si="13">+G16+J16</f>
        <v>0</v>
      </c>
      <c r="N16" s="346"/>
      <c r="O16" s="346"/>
    </row>
    <row r="17" spans="1:15" x14ac:dyDescent="0.2">
      <c r="A17" s="350" t="str">
        <f t="shared" si="9"/>
        <v>2</v>
      </c>
      <c r="B17" s="350" t="str">
        <f t="shared" si="10"/>
        <v>21</v>
      </c>
      <c r="C17" s="350">
        <v>2125</v>
      </c>
      <c r="D17" s="394" t="s">
        <v>397</v>
      </c>
      <c r="E17" s="349">
        <f>+F17+G17</f>
        <v>20800</v>
      </c>
      <c r="F17" s="351">
        <v>20800</v>
      </c>
      <c r="G17" s="352"/>
      <c r="H17" s="351">
        <f t="shared" ref="H17:H20" si="14">+I17+J17</f>
        <v>2500</v>
      </c>
      <c r="I17" s="351">
        <v>2500</v>
      </c>
      <c r="J17" s="352"/>
      <c r="K17" s="405">
        <f t="shared" ref="K17:K20" si="15">+L17+M17</f>
        <v>23300</v>
      </c>
      <c r="L17" s="349">
        <f t="shared" si="12"/>
        <v>23300</v>
      </c>
      <c r="M17" s="388">
        <f t="shared" ref="M17:M20" si="16">+G17+J17</f>
        <v>0</v>
      </c>
      <c r="N17" s="346"/>
      <c r="O17" s="346"/>
    </row>
    <row r="18" spans="1:15" x14ac:dyDescent="0.2">
      <c r="A18" s="350" t="str">
        <f t="shared" si="9"/>
        <v>2</v>
      </c>
      <c r="B18" s="350" t="str">
        <f t="shared" si="10"/>
        <v>21</v>
      </c>
      <c r="C18" s="350">
        <v>2141</v>
      </c>
      <c r="D18" s="264" t="s">
        <v>184</v>
      </c>
      <c r="E18" s="349">
        <f t="shared" ref="E18:E20" si="17">+F18+G18</f>
        <v>3725</v>
      </c>
      <c r="F18" s="351"/>
      <c r="G18" s="352">
        <v>3725</v>
      </c>
      <c r="H18" s="349">
        <f>+I18+J18</f>
        <v>0</v>
      </c>
      <c r="I18" s="351"/>
      <c r="J18" s="352"/>
      <c r="K18" s="405">
        <f t="shared" si="15"/>
        <v>3725</v>
      </c>
      <c r="L18" s="349">
        <f t="shared" si="12"/>
        <v>0</v>
      </c>
      <c r="M18" s="388">
        <f t="shared" si="16"/>
        <v>3725</v>
      </c>
      <c r="N18" s="346"/>
      <c r="O18" s="346"/>
    </row>
    <row r="19" spans="1:15" x14ac:dyDescent="0.2">
      <c r="A19" s="350" t="str">
        <f t="shared" si="9"/>
        <v>2</v>
      </c>
      <c r="B19" s="350" t="str">
        <f t="shared" si="10"/>
        <v>21</v>
      </c>
      <c r="C19" s="350">
        <v>2143</v>
      </c>
      <c r="D19" s="399" t="s">
        <v>185</v>
      </c>
      <c r="E19" s="349">
        <f t="shared" ref="E19" si="18">+F19+G19</f>
        <v>46220</v>
      </c>
      <c r="F19" s="351">
        <v>46120</v>
      </c>
      <c r="G19" s="352">
        <v>100</v>
      </c>
      <c r="H19" s="351">
        <f t="shared" ref="H19" si="19">+I19+J19</f>
        <v>350</v>
      </c>
      <c r="I19" s="351">
        <v>350</v>
      </c>
      <c r="J19" s="352"/>
      <c r="K19" s="405">
        <f t="shared" ref="K19" si="20">+L19+M19</f>
        <v>46570</v>
      </c>
      <c r="L19" s="349">
        <f t="shared" si="12"/>
        <v>46470</v>
      </c>
      <c r="M19" s="388">
        <f t="shared" ref="M19" si="21">+G19+J19</f>
        <v>100</v>
      </c>
      <c r="N19" s="346"/>
      <c r="O19" s="346"/>
    </row>
    <row r="20" spans="1:15" x14ac:dyDescent="0.2">
      <c r="A20" s="350" t="str">
        <f t="shared" si="9"/>
        <v>2</v>
      </c>
      <c r="B20" s="350" t="str">
        <f t="shared" si="10"/>
        <v>21</v>
      </c>
      <c r="C20" s="350">
        <v>2169</v>
      </c>
      <c r="D20" s="399" t="s">
        <v>187</v>
      </c>
      <c r="E20" s="349">
        <f t="shared" si="17"/>
        <v>2100</v>
      </c>
      <c r="F20" s="351"/>
      <c r="G20" s="352">
        <v>2100</v>
      </c>
      <c r="H20" s="351">
        <f t="shared" si="14"/>
        <v>0</v>
      </c>
      <c r="I20" s="351"/>
      <c r="J20" s="352"/>
      <c r="K20" s="405">
        <f t="shared" si="15"/>
        <v>2100</v>
      </c>
      <c r="L20" s="349">
        <f t="shared" si="12"/>
        <v>0</v>
      </c>
      <c r="M20" s="388">
        <f t="shared" si="16"/>
        <v>2100</v>
      </c>
      <c r="N20" s="346"/>
      <c r="O20" s="346"/>
    </row>
    <row r="21" spans="1:15" x14ac:dyDescent="0.2">
      <c r="A21" s="353" t="s">
        <v>188</v>
      </c>
      <c r="B21" s="353"/>
      <c r="C21" s="354"/>
      <c r="D21" s="395"/>
      <c r="E21" s="355">
        <f t="shared" ref="E21:M21" si="22">SUM(E16:E20)</f>
        <v>75795</v>
      </c>
      <c r="F21" s="355">
        <f t="shared" si="22"/>
        <v>69870</v>
      </c>
      <c r="G21" s="355">
        <f t="shared" si="22"/>
        <v>5925</v>
      </c>
      <c r="H21" s="355">
        <f t="shared" si="22"/>
        <v>2850</v>
      </c>
      <c r="I21" s="355">
        <f t="shared" si="22"/>
        <v>2850</v>
      </c>
      <c r="J21" s="355">
        <f t="shared" si="22"/>
        <v>0</v>
      </c>
      <c r="K21" s="404">
        <f t="shared" si="22"/>
        <v>78645</v>
      </c>
      <c r="L21" s="355">
        <f t="shared" si="22"/>
        <v>72720</v>
      </c>
      <c r="M21" s="356">
        <f t="shared" si="22"/>
        <v>5925</v>
      </c>
      <c r="N21" s="346"/>
      <c r="O21" s="346"/>
    </row>
    <row r="22" spans="1:15" ht="10.5" customHeight="1" x14ac:dyDescent="0.2">
      <c r="A22" s="350"/>
      <c r="B22" s="366"/>
      <c r="C22" s="350"/>
      <c r="D22" s="264"/>
      <c r="E22" s="367"/>
      <c r="F22" s="367"/>
      <c r="G22" s="368"/>
      <c r="H22" s="367"/>
      <c r="I22" s="367"/>
      <c r="J22" s="368"/>
      <c r="K22" s="412"/>
      <c r="L22" s="367"/>
      <c r="M22" s="389"/>
      <c r="N22" s="346"/>
      <c r="O22" s="346"/>
    </row>
    <row r="23" spans="1:15" x14ac:dyDescent="0.2">
      <c r="A23" s="350" t="str">
        <f>MID(C23,1,1)</f>
        <v>2</v>
      </c>
      <c r="B23" s="350" t="str">
        <f>MID(C23,1,2)</f>
        <v>22</v>
      </c>
      <c r="C23" s="350">
        <v>2212</v>
      </c>
      <c r="D23" s="264" t="s">
        <v>274</v>
      </c>
      <c r="E23" s="349">
        <f t="shared" ref="E23:E34" si="23">+F23+G23</f>
        <v>623018</v>
      </c>
      <c r="F23" s="351">
        <v>488771</v>
      </c>
      <c r="G23" s="352">
        <v>134247</v>
      </c>
      <c r="H23" s="351">
        <f t="shared" ref="H23:H34" si="24">+I23+J23</f>
        <v>886276</v>
      </c>
      <c r="I23" s="351">
        <v>871673</v>
      </c>
      <c r="J23" s="352">
        <v>14603</v>
      </c>
      <c r="K23" s="405">
        <f t="shared" ref="K23" si="25">+L23+M23</f>
        <v>1509294</v>
      </c>
      <c r="L23" s="349">
        <f t="shared" ref="L23:L28" si="26">+F23+I23</f>
        <v>1360444</v>
      </c>
      <c r="M23" s="388">
        <f t="shared" ref="M23" si="27">+G23+J23</f>
        <v>148850</v>
      </c>
      <c r="N23" s="346"/>
      <c r="O23" s="346"/>
    </row>
    <row r="24" spans="1:15" x14ac:dyDescent="0.2">
      <c r="A24" s="350">
        <v>2</v>
      </c>
      <c r="B24" s="350">
        <v>22</v>
      </c>
      <c r="C24" s="350">
        <v>2219</v>
      </c>
      <c r="D24" s="264" t="s">
        <v>190</v>
      </c>
      <c r="E24" s="349">
        <f t="shared" si="23"/>
        <v>340862</v>
      </c>
      <c r="F24" s="351">
        <v>220961</v>
      </c>
      <c r="G24" s="352">
        <v>119901</v>
      </c>
      <c r="H24" s="351">
        <f t="shared" si="24"/>
        <v>322470</v>
      </c>
      <c r="I24" s="351">
        <v>283570</v>
      </c>
      <c r="J24" s="352">
        <v>38900</v>
      </c>
      <c r="K24" s="405">
        <f t="shared" ref="K24:K34" si="28">+L24+M24</f>
        <v>663332</v>
      </c>
      <c r="L24" s="349">
        <f t="shared" si="26"/>
        <v>504531</v>
      </c>
      <c r="M24" s="388">
        <f t="shared" ref="M24:M34" si="29">+G24+J24</f>
        <v>158801</v>
      </c>
      <c r="N24" s="346"/>
      <c r="O24" s="346"/>
    </row>
    <row r="25" spans="1:15" x14ac:dyDescent="0.2">
      <c r="A25" s="350">
        <v>2</v>
      </c>
      <c r="B25" s="350">
        <v>22</v>
      </c>
      <c r="C25" s="350">
        <v>2221</v>
      </c>
      <c r="D25" s="264" t="s">
        <v>432</v>
      </c>
      <c r="E25" s="349">
        <f t="shared" si="23"/>
        <v>133</v>
      </c>
      <c r="F25" s="351"/>
      <c r="G25" s="352">
        <v>133</v>
      </c>
      <c r="H25" s="349">
        <f>+I25+J25</f>
        <v>90</v>
      </c>
      <c r="I25" s="351"/>
      <c r="J25" s="352">
        <v>90</v>
      </c>
      <c r="K25" s="405">
        <f t="shared" si="28"/>
        <v>223</v>
      </c>
      <c r="L25" s="349">
        <f t="shared" si="26"/>
        <v>0</v>
      </c>
      <c r="M25" s="388">
        <f t="shared" si="29"/>
        <v>223</v>
      </c>
      <c r="N25" s="346"/>
      <c r="O25" s="346"/>
    </row>
    <row r="26" spans="1:15" x14ac:dyDescent="0.2">
      <c r="A26" s="350" t="str">
        <f t="shared" ref="A26:A31" si="30">MID(C26,1,1)</f>
        <v>2</v>
      </c>
      <c r="B26" s="350" t="str">
        <f t="shared" ref="B26:B31" si="31">MID(C26,1,2)</f>
        <v>22</v>
      </c>
      <c r="C26" s="350">
        <v>2223</v>
      </c>
      <c r="D26" s="264" t="s">
        <v>275</v>
      </c>
      <c r="E26" s="349">
        <f t="shared" si="23"/>
        <v>3362</v>
      </c>
      <c r="F26" s="351">
        <v>3100</v>
      </c>
      <c r="G26" s="352">
        <v>262</v>
      </c>
      <c r="H26" s="349">
        <f>+I26+J26</f>
        <v>420</v>
      </c>
      <c r="I26" s="351"/>
      <c r="J26" s="352">
        <v>420</v>
      </c>
      <c r="K26" s="405">
        <f>+L26+M26</f>
        <v>3782</v>
      </c>
      <c r="L26" s="349">
        <f t="shared" si="26"/>
        <v>3100</v>
      </c>
      <c r="M26" s="388">
        <f t="shared" si="29"/>
        <v>682</v>
      </c>
      <c r="N26" s="346"/>
      <c r="O26" s="346"/>
    </row>
    <row r="27" spans="1:15" x14ac:dyDescent="0.2">
      <c r="A27" s="350" t="str">
        <f t="shared" si="30"/>
        <v>2</v>
      </c>
      <c r="B27" s="350" t="str">
        <f t="shared" si="31"/>
        <v>22</v>
      </c>
      <c r="C27" s="350">
        <v>2229</v>
      </c>
      <c r="D27" s="264" t="s">
        <v>276</v>
      </c>
      <c r="E27" s="349">
        <f t="shared" si="23"/>
        <v>12070</v>
      </c>
      <c r="F27" s="351">
        <v>10890</v>
      </c>
      <c r="G27" s="352">
        <v>1180</v>
      </c>
      <c r="H27" s="351">
        <f t="shared" si="24"/>
        <v>30500</v>
      </c>
      <c r="I27" s="351">
        <v>30500</v>
      </c>
      <c r="J27" s="352"/>
      <c r="K27" s="405">
        <f t="shared" ref="K27:K29" si="32">+L27+M27</f>
        <v>42570</v>
      </c>
      <c r="L27" s="349">
        <f t="shared" si="26"/>
        <v>41390</v>
      </c>
      <c r="M27" s="388">
        <f t="shared" si="29"/>
        <v>1180</v>
      </c>
      <c r="N27" s="346"/>
      <c r="O27" s="346"/>
    </row>
    <row r="28" spans="1:15" x14ac:dyDescent="0.2">
      <c r="A28" s="350" t="str">
        <f t="shared" si="30"/>
        <v>2</v>
      </c>
      <c r="B28" s="350" t="str">
        <f t="shared" si="31"/>
        <v>22</v>
      </c>
      <c r="C28" s="350">
        <v>2241</v>
      </c>
      <c r="D28" s="264" t="s">
        <v>421</v>
      </c>
      <c r="E28" s="349"/>
      <c r="F28" s="351"/>
      <c r="G28" s="352"/>
      <c r="H28" s="351">
        <f t="shared" si="24"/>
        <v>1000</v>
      </c>
      <c r="I28" s="351">
        <v>1000</v>
      </c>
      <c r="J28" s="352"/>
      <c r="K28" s="405">
        <f t="shared" si="32"/>
        <v>1000</v>
      </c>
      <c r="L28" s="349">
        <f t="shared" si="26"/>
        <v>1000</v>
      </c>
      <c r="M28" s="388"/>
      <c r="N28" s="346"/>
      <c r="O28" s="346"/>
    </row>
    <row r="29" spans="1:15" x14ac:dyDescent="0.2">
      <c r="A29" s="350" t="str">
        <f t="shared" si="30"/>
        <v>2</v>
      </c>
      <c r="B29" s="350" t="str">
        <f t="shared" si="31"/>
        <v>22</v>
      </c>
      <c r="C29" s="350">
        <v>2271</v>
      </c>
      <c r="D29" s="264" t="s">
        <v>277</v>
      </c>
      <c r="E29" s="349">
        <f t="shared" si="23"/>
        <v>4847</v>
      </c>
      <c r="F29" s="351">
        <v>4847</v>
      </c>
      <c r="G29" s="352"/>
      <c r="H29" s="351">
        <f t="shared" si="24"/>
        <v>225500</v>
      </c>
      <c r="I29" s="351">
        <v>225500</v>
      </c>
      <c r="J29" s="352"/>
      <c r="K29" s="405">
        <f t="shared" si="32"/>
        <v>230347</v>
      </c>
      <c r="L29" s="349">
        <f t="shared" ref="L29" si="33">+F29+I29</f>
        <v>230347</v>
      </c>
      <c r="M29" s="388">
        <f t="shared" si="29"/>
        <v>0</v>
      </c>
      <c r="N29" s="346"/>
      <c r="O29" s="346"/>
    </row>
    <row r="30" spans="1:15" x14ac:dyDescent="0.2">
      <c r="A30" s="350" t="str">
        <f t="shared" si="30"/>
        <v>2</v>
      </c>
      <c r="B30" s="350" t="str">
        <f t="shared" si="31"/>
        <v>22</v>
      </c>
      <c r="C30" s="350">
        <v>2291</v>
      </c>
      <c r="D30" s="264" t="s">
        <v>398</v>
      </c>
      <c r="E30" s="349">
        <f t="shared" si="23"/>
        <v>100</v>
      </c>
      <c r="F30" s="351">
        <v>100</v>
      </c>
      <c r="G30" s="352"/>
      <c r="H30" s="349">
        <f>+I30+J30</f>
        <v>0</v>
      </c>
      <c r="I30" s="351"/>
      <c r="J30" s="352"/>
      <c r="K30" s="405">
        <f t="shared" si="28"/>
        <v>100</v>
      </c>
      <c r="L30" s="349">
        <f t="shared" ref="L30:L34" si="34">+F30+I30</f>
        <v>100</v>
      </c>
      <c r="M30" s="388">
        <f t="shared" si="29"/>
        <v>0</v>
      </c>
      <c r="N30" s="346"/>
      <c r="O30" s="346"/>
    </row>
    <row r="31" spans="1:15" x14ac:dyDescent="0.2">
      <c r="A31" s="350" t="str">
        <f t="shared" si="30"/>
        <v>2</v>
      </c>
      <c r="B31" s="350" t="str">
        <f t="shared" si="31"/>
        <v>22</v>
      </c>
      <c r="C31" s="350">
        <v>2292</v>
      </c>
      <c r="D31" s="264" t="s">
        <v>422</v>
      </c>
      <c r="E31" s="349">
        <f t="shared" si="23"/>
        <v>691566</v>
      </c>
      <c r="F31" s="351">
        <v>691566</v>
      </c>
      <c r="G31" s="352"/>
      <c r="H31" s="351">
        <f t="shared" si="24"/>
        <v>0</v>
      </c>
      <c r="I31" s="351"/>
      <c r="J31" s="352"/>
      <c r="K31" s="405">
        <f t="shared" si="28"/>
        <v>691566</v>
      </c>
      <c r="L31" s="349">
        <f t="shared" si="34"/>
        <v>691566</v>
      </c>
      <c r="M31" s="388">
        <f t="shared" si="29"/>
        <v>0</v>
      </c>
      <c r="N31" s="346"/>
      <c r="O31" s="346"/>
    </row>
    <row r="32" spans="1:15" x14ac:dyDescent="0.2">
      <c r="A32" s="350" t="str">
        <f t="shared" ref="A32:A33" si="35">MID(C32,1,1)</f>
        <v>2</v>
      </c>
      <c r="B32" s="350" t="str">
        <f t="shared" ref="B32:B33" si="36">MID(C32,1,2)</f>
        <v>22</v>
      </c>
      <c r="C32" s="350">
        <v>2293</v>
      </c>
      <c r="D32" s="264" t="s">
        <v>471</v>
      </c>
      <c r="E32" s="349">
        <f t="shared" ref="E32:E33" si="37">+F32+G32</f>
        <v>18744</v>
      </c>
      <c r="F32" s="351">
        <v>18744</v>
      </c>
      <c r="G32" s="352"/>
      <c r="H32" s="351">
        <f t="shared" ref="H32:H33" si="38">+I32+J32</f>
        <v>0</v>
      </c>
      <c r="I32" s="351"/>
      <c r="J32" s="352"/>
      <c r="K32" s="405">
        <f t="shared" ref="K32:K33" si="39">+L32+M32</f>
        <v>18744</v>
      </c>
      <c r="L32" s="349">
        <f t="shared" ref="L32:L33" si="40">+F32+I32</f>
        <v>18744</v>
      </c>
      <c r="M32" s="388">
        <f t="shared" ref="M32:M33" si="41">+G32+J32</f>
        <v>0</v>
      </c>
      <c r="N32" s="346"/>
      <c r="O32" s="346"/>
    </row>
    <row r="33" spans="1:15" x14ac:dyDescent="0.2">
      <c r="A33" s="350" t="str">
        <f t="shared" si="35"/>
        <v>2</v>
      </c>
      <c r="B33" s="350" t="str">
        <f t="shared" si="36"/>
        <v>22</v>
      </c>
      <c r="C33" s="350">
        <v>2294</v>
      </c>
      <c r="D33" s="264" t="s">
        <v>472</v>
      </c>
      <c r="E33" s="349">
        <f t="shared" si="37"/>
        <v>1428690</v>
      </c>
      <c r="F33" s="351">
        <v>1428690</v>
      </c>
      <c r="G33" s="352"/>
      <c r="H33" s="351">
        <f t="shared" si="38"/>
        <v>0</v>
      </c>
      <c r="I33" s="351"/>
      <c r="J33" s="352"/>
      <c r="K33" s="405">
        <f t="shared" si="39"/>
        <v>1428690</v>
      </c>
      <c r="L33" s="349">
        <f t="shared" si="40"/>
        <v>1428690</v>
      </c>
      <c r="M33" s="388">
        <f t="shared" si="41"/>
        <v>0</v>
      </c>
      <c r="N33" s="346"/>
      <c r="O33" s="346"/>
    </row>
    <row r="34" spans="1:15" x14ac:dyDescent="0.2">
      <c r="A34" s="350">
        <v>2</v>
      </c>
      <c r="B34" s="350">
        <v>22</v>
      </c>
      <c r="C34" s="350">
        <v>2299</v>
      </c>
      <c r="D34" s="264" t="s">
        <v>278</v>
      </c>
      <c r="E34" s="349">
        <f t="shared" si="23"/>
        <v>13443</v>
      </c>
      <c r="F34" s="351">
        <v>13443</v>
      </c>
      <c r="G34" s="352"/>
      <c r="H34" s="351">
        <f t="shared" si="24"/>
        <v>0</v>
      </c>
      <c r="I34" s="351"/>
      <c r="J34" s="352"/>
      <c r="K34" s="405">
        <f t="shared" si="28"/>
        <v>13443</v>
      </c>
      <c r="L34" s="349">
        <f t="shared" si="34"/>
        <v>13443</v>
      </c>
      <c r="M34" s="388">
        <f t="shared" si="29"/>
        <v>0</v>
      </c>
      <c r="N34" s="346"/>
      <c r="O34" s="346"/>
    </row>
    <row r="35" spans="1:15" x14ac:dyDescent="0.2">
      <c r="A35" s="353" t="s">
        <v>191</v>
      </c>
      <c r="B35" s="353"/>
      <c r="C35" s="354"/>
      <c r="D35" s="395"/>
      <c r="E35" s="355">
        <f t="shared" ref="E35:M35" si="42">SUM(E23:E34)</f>
        <v>3136835</v>
      </c>
      <c r="F35" s="355">
        <f t="shared" si="42"/>
        <v>2881112</v>
      </c>
      <c r="G35" s="355">
        <f t="shared" si="42"/>
        <v>255723</v>
      </c>
      <c r="H35" s="355">
        <f t="shared" si="42"/>
        <v>1466256</v>
      </c>
      <c r="I35" s="355">
        <f t="shared" si="42"/>
        <v>1412243</v>
      </c>
      <c r="J35" s="355">
        <f t="shared" si="42"/>
        <v>54013</v>
      </c>
      <c r="K35" s="404">
        <f t="shared" si="42"/>
        <v>4603091</v>
      </c>
      <c r="L35" s="355">
        <f t="shared" si="42"/>
        <v>4293355</v>
      </c>
      <c r="M35" s="356">
        <f t="shared" si="42"/>
        <v>309736</v>
      </c>
      <c r="N35" s="346"/>
      <c r="O35" s="346"/>
    </row>
    <row r="36" spans="1:15" ht="10.5" customHeight="1" x14ac:dyDescent="0.2">
      <c r="A36" s="350"/>
      <c r="B36" s="366"/>
      <c r="C36" s="350"/>
      <c r="D36" s="264"/>
      <c r="E36" s="367"/>
      <c r="F36" s="367"/>
      <c r="G36" s="368"/>
      <c r="H36" s="367"/>
      <c r="I36" s="367"/>
      <c r="J36" s="368"/>
      <c r="K36" s="412"/>
      <c r="L36" s="367"/>
      <c r="M36" s="389"/>
      <c r="N36" s="346"/>
      <c r="O36" s="346"/>
    </row>
    <row r="37" spans="1:15" x14ac:dyDescent="0.2">
      <c r="A37" s="350" t="str">
        <f>MID(C37,1,1)</f>
        <v>2</v>
      </c>
      <c r="B37" s="350" t="str">
        <f t="shared" ref="B37:B44" si="43">MID(C37,1,2)</f>
        <v>23</v>
      </c>
      <c r="C37" s="350">
        <v>2310</v>
      </c>
      <c r="D37" s="264" t="s">
        <v>279</v>
      </c>
      <c r="E37" s="349">
        <f t="shared" ref="E37:E41" si="44">+F37+G37</f>
        <v>822</v>
      </c>
      <c r="F37" s="351">
        <v>800</v>
      </c>
      <c r="G37" s="352">
        <v>22</v>
      </c>
      <c r="H37" s="351">
        <f t="shared" ref="H37:H44" si="45">+I37+J37</f>
        <v>32011</v>
      </c>
      <c r="I37" s="351">
        <v>32011</v>
      </c>
      <c r="J37" s="352"/>
      <c r="K37" s="405">
        <f t="shared" ref="K37" si="46">+L37+M37</f>
        <v>32833</v>
      </c>
      <c r="L37" s="349">
        <f t="shared" ref="L37:L39" si="47">+F37+I37</f>
        <v>32811</v>
      </c>
      <c r="M37" s="388">
        <f t="shared" ref="M37" si="48">+G37+J37</f>
        <v>22</v>
      </c>
      <c r="N37" s="346"/>
      <c r="O37" s="346"/>
    </row>
    <row r="38" spans="1:15" x14ac:dyDescent="0.2">
      <c r="A38" s="350" t="str">
        <f>MID(C38,1,1)</f>
        <v>2</v>
      </c>
      <c r="B38" s="350" t="str">
        <f t="shared" si="43"/>
        <v>23</v>
      </c>
      <c r="C38" s="350">
        <v>2321</v>
      </c>
      <c r="D38" s="264" t="s">
        <v>280</v>
      </c>
      <c r="E38" s="349">
        <f t="shared" si="44"/>
        <v>775</v>
      </c>
      <c r="F38" s="351">
        <v>425</v>
      </c>
      <c r="G38" s="352">
        <v>350</v>
      </c>
      <c r="H38" s="351">
        <f t="shared" si="45"/>
        <v>1062680</v>
      </c>
      <c r="I38" s="351">
        <v>1060960</v>
      </c>
      <c r="J38" s="352">
        <v>1720</v>
      </c>
      <c r="K38" s="405">
        <f t="shared" ref="K38:K44" si="49">+L38+M38</f>
        <v>1063455</v>
      </c>
      <c r="L38" s="349">
        <f t="shared" si="47"/>
        <v>1061385</v>
      </c>
      <c r="M38" s="388">
        <f t="shared" ref="M38:M44" si="50">+G38+J38</f>
        <v>2070</v>
      </c>
      <c r="N38" s="346"/>
      <c r="O38" s="346"/>
    </row>
    <row r="39" spans="1:15" x14ac:dyDescent="0.2">
      <c r="A39" s="350">
        <v>2</v>
      </c>
      <c r="B39" s="350" t="str">
        <f t="shared" si="43"/>
        <v>23</v>
      </c>
      <c r="C39" s="350">
        <v>2329</v>
      </c>
      <c r="D39" s="264" t="s">
        <v>281</v>
      </c>
      <c r="E39" s="349">
        <f>+F39+G39</f>
        <v>0</v>
      </c>
      <c r="F39" s="351"/>
      <c r="G39" s="352"/>
      <c r="H39" s="351">
        <f t="shared" si="45"/>
        <v>6200</v>
      </c>
      <c r="I39" s="351">
        <v>6200</v>
      </c>
      <c r="J39" s="352"/>
      <c r="K39" s="405">
        <f t="shared" si="49"/>
        <v>6200</v>
      </c>
      <c r="L39" s="349">
        <f t="shared" si="47"/>
        <v>6200</v>
      </c>
      <c r="M39" s="388">
        <f t="shared" si="50"/>
        <v>0</v>
      </c>
      <c r="N39" s="346"/>
      <c r="O39" s="346"/>
    </row>
    <row r="40" spans="1:15" x14ac:dyDescent="0.2">
      <c r="A40" s="350">
        <v>2</v>
      </c>
      <c r="B40" s="350" t="str">
        <f t="shared" si="43"/>
        <v>23</v>
      </c>
      <c r="C40" s="350">
        <v>2331</v>
      </c>
      <c r="D40" s="264" t="s">
        <v>282</v>
      </c>
      <c r="E40" s="349">
        <f t="shared" si="44"/>
        <v>4000</v>
      </c>
      <c r="F40" s="351">
        <v>4000</v>
      </c>
      <c r="G40" s="352"/>
      <c r="H40" s="351">
        <f t="shared" si="45"/>
        <v>1000</v>
      </c>
      <c r="I40" s="351">
        <v>1000</v>
      </c>
      <c r="J40" s="352"/>
      <c r="K40" s="405">
        <f t="shared" si="49"/>
        <v>5000</v>
      </c>
      <c r="L40" s="349">
        <f t="shared" ref="L40:L41" si="51">+F40+I40</f>
        <v>5000</v>
      </c>
      <c r="M40" s="388">
        <f t="shared" si="50"/>
        <v>0</v>
      </c>
      <c r="N40" s="346"/>
      <c r="O40" s="346"/>
    </row>
    <row r="41" spans="1:15" x14ac:dyDescent="0.2">
      <c r="A41" s="350" t="str">
        <f>MID(C41,1,1)</f>
        <v>2</v>
      </c>
      <c r="B41" s="350" t="str">
        <f t="shared" si="43"/>
        <v>23</v>
      </c>
      <c r="C41" s="350">
        <v>2333</v>
      </c>
      <c r="D41" s="264" t="s">
        <v>283</v>
      </c>
      <c r="E41" s="349">
        <f t="shared" si="44"/>
        <v>5123</v>
      </c>
      <c r="F41" s="351">
        <v>3330</v>
      </c>
      <c r="G41" s="352">
        <v>1793</v>
      </c>
      <c r="H41" s="351">
        <f t="shared" si="45"/>
        <v>205</v>
      </c>
      <c r="I41" s="351"/>
      <c r="J41" s="352">
        <v>205</v>
      </c>
      <c r="K41" s="405">
        <f t="shared" si="49"/>
        <v>5328</v>
      </c>
      <c r="L41" s="349">
        <f t="shared" si="51"/>
        <v>3330</v>
      </c>
      <c r="M41" s="388">
        <f t="shared" si="50"/>
        <v>1998</v>
      </c>
      <c r="N41" s="346"/>
      <c r="O41" s="346"/>
    </row>
    <row r="42" spans="1:15" x14ac:dyDescent="0.2">
      <c r="A42" s="350" t="str">
        <f>MID(C42,1,1)</f>
        <v>2</v>
      </c>
      <c r="B42" s="350" t="str">
        <f t="shared" ref="B42:B43" si="52">MID(C42,1,2)</f>
        <v>23</v>
      </c>
      <c r="C42" s="350">
        <v>2334</v>
      </c>
      <c r="D42" s="264" t="s">
        <v>420</v>
      </c>
      <c r="E42" s="349">
        <f t="shared" ref="E42" si="53">+F42+G42</f>
        <v>0</v>
      </c>
      <c r="F42" s="351"/>
      <c r="G42" s="352"/>
      <c r="H42" s="351">
        <f t="shared" ref="H42:H43" si="54">+I42+J42</f>
        <v>7000</v>
      </c>
      <c r="I42" s="351">
        <v>7000</v>
      </c>
      <c r="J42" s="352"/>
      <c r="K42" s="405">
        <f t="shared" ref="K42:K43" si="55">+L42+M42</f>
        <v>7000</v>
      </c>
      <c r="L42" s="349">
        <f t="shared" ref="L42:L44" si="56">+F42+I42</f>
        <v>7000</v>
      </c>
      <c r="M42" s="388">
        <f t="shared" ref="M42:M43" si="57">+G42+J42</f>
        <v>0</v>
      </c>
      <c r="N42" s="346"/>
      <c r="O42" s="346"/>
    </row>
    <row r="43" spans="1:15" x14ac:dyDescent="0.2">
      <c r="A43" s="350">
        <v>2</v>
      </c>
      <c r="B43" s="350" t="str">
        <f t="shared" si="52"/>
        <v>23</v>
      </c>
      <c r="C43" s="350">
        <v>2339</v>
      </c>
      <c r="D43" s="264" t="s">
        <v>284</v>
      </c>
      <c r="E43" s="349">
        <f>+F43+G43</f>
        <v>0</v>
      </c>
      <c r="F43" s="351"/>
      <c r="G43" s="352"/>
      <c r="H43" s="351">
        <f t="shared" si="54"/>
        <v>100</v>
      </c>
      <c r="I43" s="351">
        <v>100</v>
      </c>
      <c r="J43" s="352"/>
      <c r="K43" s="405">
        <f t="shared" si="55"/>
        <v>100</v>
      </c>
      <c r="L43" s="349">
        <f t="shared" si="56"/>
        <v>100</v>
      </c>
      <c r="M43" s="388">
        <f t="shared" si="57"/>
        <v>0</v>
      </c>
      <c r="N43" s="346"/>
      <c r="O43" s="346"/>
    </row>
    <row r="44" spans="1:15" x14ac:dyDescent="0.2">
      <c r="A44" s="350">
        <v>2</v>
      </c>
      <c r="B44" s="350" t="str">
        <f t="shared" si="43"/>
        <v>23</v>
      </c>
      <c r="C44" s="350">
        <v>2341</v>
      </c>
      <c r="D44" s="264" t="s">
        <v>429</v>
      </c>
      <c r="E44" s="349">
        <f>+F44+G44</f>
        <v>0</v>
      </c>
      <c r="F44" s="351"/>
      <c r="G44" s="352"/>
      <c r="H44" s="351">
        <f t="shared" si="45"/>
        <v>150</v>
      </c>
      <c r="I44" s="351"/>
      <c r="J44" s="352">
        <v>150</v>
      </c>
      <c r="K44" s="405">
        <f t="shared" si="49"/>
        <v>150</v>
      </c>
      <c r="L44" s="349">
        <f t="shared" si="56"/>
        <v>0</v>
      </c>
      <c r="M44" s="388">
        <f t="shared" si="50"/>
        <v>150</v>
      </c>
      <c r="N44" s="346"/>
      <c r="O44" s="346"/>
    </row>
    <row r="45" spans="1:15" x14ac:dyDescent="0.2">
      <c r="A45" s="353" t="s">
        <v>193</v>
      </c>
      <c r="B45" s="353"/>
      <c r="C45" s="354"/>
      <c r="D45" s="395"/>
      <c r="E45" s="404">
        <f t="shared" ref="E45:M45" si="58">SUM(E37:E44)</f>
        <v>10720</v>
      </c>
      <c r="F45" s="355">
        <f t="shared" si="58"/>
        <v>8555</v>
      </c>
      <c r="G45" s="356">
        <f t="shared" si="58"/>
        <v>2165</v>
      </c>
      <c r="H45" s="355">
        <f t="shared" si="58"/>
        <v>1109346</v>
      </c>
      <c r="I45" s="355">
        <f t="shared" si="58"/>
        <v>1107271</v>
      </c>
      <c r="J45" s="355">
        <f t="shared" si="58"/>
        <v>2075</v>
      </c>
      <c r="K45" s="404">
        <f t="shared" si="58"/>
        <v>1120066</v>
      </c>
      <c r="L45" s="355">
        <f t="shared" si="58"/>
        <v>1115826</v>
      </c>
      <c r="M45" s="355">
        <f t="shared" si="58"/>
        <v>4240</v>
      </c>
      <c r="N45" s="346"/>
      <c r="O45" s="346"/>
    </row>
    <row r="46" spans="1:15" s="453" customFormat="1" ht="8.25" customHeight="1" x14ac:dyDescent="0.2">
      <c r="A46" s="448"/>
      <c r="B46" s="448"/>
      <c r="C46" s="449"/>
      <c r="D46" s="450"/>
      <c r="E46" s="451"/>
      <c r="F46" s="378"/>
      <c r="G46" s="419"/>
      <c r="H46" s="378"/>
      <c r="I46" s="378"/>
      <c r="J46" s="378"/>
      <c r="K46" s="451"/>
      <c r="L46" s="378"/>
      <c r="M46" s="419"/>
      <c r="N46" s="452"/>
      <c r="O46" s="452"/>
    </row>
    <row r="47" spans="1:15" x14ac:dyDescent="0.2">
      <c r="A47" s="350">
        <v>2</v>
      </c>
      <c r="B47" s="350" t="str">
        <f>MID(C47,1,2)</f>
        <v>24</v>
      </c>
      <c r="C47" s="350">
        <v>2419</v>
      </c>
      <c r="D47" s="264" t="s">
        <v>393</v>
      </c>
      <c r="E47" s="351">
        <f>+F47+G47</f>
        <v>10</v>
      </c>
      <c r="F47" s="351"/>
      <c r="G47" s="352">
        <v>10</v>
      </c>
      <c r="H47" s="351">
        <f t="shared" ref="H47" si="59">+I47+J47</f>
        <v>0</v>
      </c>
      <c r="I47" s="351"/>
      <c r="J47" s="352"/>
      <c r="K47" s="416">
        <f t="shared" ref="K47" si="60">+L47+M47</f>
        <v>10</v>
      </c>
      <c r="L47" s="351">
        <f t="shared" ref="L47" si="61">+F47+I47</f>
        <v>0</v>
      </c>
      <c r="M47" s="390">
        <f t="shared" ref="M47" si="62">+G47+J47</f>
        <v>10</v>
      </c>
      <c r="N47" s="346"/>
      <c r="O47" s="346"/>
    </row>
    <row r="48" spans="1:15" x14ac:dyDescent="0.2">
      <c r="A48" s="353" t="s">
        <v>392</v>
      </c>
      <c r="B48" s="353"/>
      <c r="C48" s="354"/>
      <c r="D48" s="395"/>
      <c r="E48" s="355">
        <f>SUM(E47:E47)</f>
        <v>10</v>
      </c>
      <c r="F48" s="355">
        <f t="shared" ref="F48:M48" si="63">SUM(F47:F47)</f>
        <v>0</v>
      </c>
      <c r="G48" s="355">
        <f t="shared" si="63"/>
        <v>10</v>
      </c>
      <c r="H48" s="355">
        <f t="shared" si="63"/>
        <v>0</v>
      </c>
      <c r="I48" s="355">
        <f t="shared" si="63"/>
        <v>0</v>
      </c>
      <c r="J48" s="355">
        <f t="shared" si="63"/>
        <v>0</v>
      </c>
      <c r="K48" s="404">
        <f t="shared" si="63"/>
        <v>10</v>
      </c>
      <c r="L48" s="355">
        <f t="shared" si="63"/>
        <v>0</v>
      </c>
      <c r="M48" s="356">
        <f t="shared" si="63"/>
        <v>10</v>
      </c>
      <c r="N48" s="346"/>
      <c r="O48" s="346"/>
    </row>
    <row r="49" spans="1:15" ht="10.5" customHeight="1" thickBot="1" x14ac:dyDescent="0.25">
      <c r="A49" s="358"/>
      <c r="B49" s="357"/>
      <c r="C49" s="358"/>
      <c r="D49" s="396"/>
      <c r="E49" s="359"/>
      <c r="F49" s="359"/>
      <c r="G49" s="360"/>
      <c r="H49" s="359"/>
      <c r="I49" s="359"/>
      <c r="J49" s="360"/>
      <c r="K49" s="406"/>
      <c r="L49" s="359"/>
      <c r="M49" s="407"/>
      <c r="N49" s="346"/>
      <c r="O49" s="346"/>
    </row>
    <row r="50" spans="1:15" ht="14.25" thickTop="1" thickBot="1" x14ac:dyDescent="0.25">
      <c r="A50" s="400" t="s">
        <v>194</v>
      </c>
      <c r="B50" s="369"/>
      <c r="C50" s="369"/>
      <c r="D50" s="401"/>
      <c r="E50" s="370">
        <f t="shared" ref="E50:M50" si="64">+E21+E35+E45+E48</f>
        <v>3223360</v>
      </c>
      <c r="F50" s="370">
        <f t="shared" si="64"/>
        <v>2959537</v>
      </c>
      <c r="G50" s="371">
        <f t="shared" si="64"/>
        <v>263823</v>
      </c>
      <c r="H50" s="370">
        <f t="shared" si="64"/>
        <v>2578452</v>
      </c>
      <c r="I50" s="370">
        <f t="shared" si="64"/>
        <v>2522364</v>
      </c>
      <c r="J50" s="371">
        <f t="shared" si="64"/>
        <v>56088</v>
      </c>
      <c r="K50" s="413">
        <f t="shared" si="64"/>
        <v>5801812</v>
      </c>
      <c r="L50" s="370">
        <f t="shared" si="64"/>
        <v>5481901</v>
      </c>
      <c r="M50" s="414">
        <f t="shared" si="64"/>
        <v>319911</v>
      </c>
      <c r="N50" s="346"/>
      <c r="O50" s="346"/>
    </row>
    <row r="51" spans="1:15" ht="13.5" thickTop="1" x14ac:dyDescent="0.2">
      <c r="A51" s="398"/>
      <c r="B51" s="348"/>
      <c r="C51" s="348"/>
      <c r="D51" s="393"/>
      <c r="E51" s="364"/>
      <c r="F51" s="364"/>
      <c r="G51" s="365"/>
      <c r="H51" s="364"/>
      <c r="I51" s="364"/>
      <c r="J51" s="365"/>
      <c r="K51" s="410"/>
      <c r="L51" s="364"/>
      <c r="M51" s="411"/>
      <c r="N51" s="346"/>
      <c r="O51" s="346"/>
    </row>
    <row r="52" spans="1:15" x14ac:dyDescent="0.2">
      <c r="A52" s="348">
        <v>3</v>
      </c>
      <c r="B52" s="348">
        <v>31</v>
      </c>
      <c r="C52" s="348">
        <v>3111</v>
      </c>
      <c r="D52" s="393" t="s">
        <v>195</v>
      </c>
      <c r="E52" s="349">
        <f t="shared" ref="E52:E60" si="65">+F52+G52</f>
        <v>132980</v>
      </c>
      <c r="F52" s="349">
        <v>4962</v>
      </c>
      <c r="G52" s="372">
        <v>128018</v>
      </c>
      <c r="H52" s="351">
        <f t="shared" ref="H52:H60" si="66">+I52+J52</f>
        <v>125938</v>
      </c>
      <c r="I52" s="349">
        <v>27290</v>
      </c>
      <c r="J52" s="372">
        <v>98648</v>
      </c>
      <c r="K52" s="405">
        <f t="shared" ref="K52" si="67">+L52+M52</f>
        <v>258918</v>
      </c>
      <c r="L52" s="349">
        <f t="shared" ref="L52:L59" si="68">+F52+I52</f>
        <v>32252</v>
      </c>
      <c r="M52" s="388">
        <f t="shared" ref="M52" si="69">+G52+J52</f>
        <v>226666</v>
      </c>
      <c r="N52" s="346"/>
      <c r="O52" s="346"/>
    </row>
    <row r="53" spans="1:15" x14ac:dyDescent="0.2">
      <c r="A53" s="350" t="str">
        <f>MID(C53,1,1)</f>
        <v>3</v>
      </c>
      <c r="B53" s="350" t="str">
        <f>MID(C53,1,2)</f>
        <v>31</v>
      </c>
      <c r="C53" s="350">
        <v>3113</v>
      </c>
      <c r="D53" s="264" t="s">
        <v>285</v>
      </c>
      <c r="E53" s="349">
        <f t="shared" si="65"/>
        <v>352381</v>
      </c>
      <c r="F53" s="351">
        <v>45243</v>
      </c>
      <c r="G53" s="352">
        <v>307138</v>
      </c>
      <c r="H53" s="351">
        <f t="shared" si="66"/>
        <v>235631</v>
      </c>
      <c r="I53" s="351">
        <v>35790</v>
      </c>
      <c r="J53" s="352">
        <v>199841</v>
      </c>
      <c r="K53" s="405">
        <f t="shared" ref="K53:K60" si="70">+L53+M53</f>
        <v>588012</v>
      </c>
      <c r="L53" s="349">
        <f t="shared" si="68"/>
        <v>81033</v>
      </c>
      <c r="M53" s="388">
        <f t="shared" ref="M53:M60" si="71">+G53+J53</f>
        <v>506979</v>
      </c>
      <c r="N53" s="346"/>
      <c r="O53" s="346"/>
    </row>
    <row r="54" spans="1:15" x14ac:dyDescent="0.2">
      <c r="A54" s="350">
        <v>3</v>
      </c>
      <c r="B54" s="350">
        <v>31</v>
      </c>
      <c r="C54" s="350">
        <v>3114</v>
      </c>
      <c r="D54" s="264" t="s">
        <v>286</v>
      </c>
      <c r="E54" s="349">
        <f t="shared" si="65"/>
        <v>5</v>
      </c>
      <c r="F54" s="351"/>
      <c r="G54" s="352">
        <v>5</v>
      </c>
      <c r="H54" s="351">
        <f t="shared" si="66"/>
        <v>0</v>
      </c>
      <c r="I54" s="351"/>
      <c r="J54" s="352"/>
      <c r="K54" s="405">
        <f>+L54+M54</f>
        <v>5</v>
      </c>
      <c r="L54" s="349">
        <f t="shared" si="68"/>
        <v>0</v>
      </c>
      <c r="M54" s="388">
        <f t="shared" si="71"/>
        <v>5</v>
      </c>
      <c r="N54" s="346"/>
      <c r="O54" s="346"/>
    </row>
    <row r="55" spans="1:15" x14ac:dyDescent="0.2">
      <c r="A55" s="350">
        <v>3</v>
      </c>
      <c r="B55" s="350">
        <v>31</v>
      </c>
      <c r="C55" s="350">
        <v>3117</v>
      </c>
      <c r="D55" s="264" t="s">
        <v>287</v>
      </c>
      <c r="E55" s="349">
        <f t="shared" si="65"/>
        <v>248</v>
      </c>
      <c r="F55" s="351">
        <v>248</v>
      </c>
      <c r="G55" s="352"/>
      <c r="H55" s="351">
        <f t="shared" si="66"/>
        <v>0</v>
      </c>
      <c r="I55" s="351"/>
      <c r="J55" s="352"/>
      <c r="K55" s="405">
        <f t="shared" si="70"/>
        <v>248</v>
      </c>
      <c r="L55" s="349">
        <f t="shared" si="68"/>
        <v>248</v>
      </c>
      <c r="M55" s="388">
        <f t="shared" si="71"/>
        <v>0</v>
      </c>
      <c r="N55" s="346"/>
      <c r="O55" s="346"/>
    </row>
    <row r="56" spans="1:15" x14ac:dyDescent="0.2">
      <c r="A56" s="350">
        <v>3</v>
      </c>
      <c r="B56" s="350">
        <v>31</v>
      </c>
      <c r="C56" s="350">
        <v>3119</v>
      </c>
      <c r="D56" s="264" t="s">
        <v>423</v>
      </c>
      <c r="E56" s="349">
        <f t="shared" si="65"/>
        <v>20800</v>
      </c>
      <c r="F56" s="351">
        <v>18250</v>
      </c>
      <c r="G56" s="352">
        <v>2550</v>
      </c>
      <c r="H56" s="351">
        <f t="shared" si="66"/>
        <v>5000</v>
      </c>
      <c r="I56" s="351">
        <v>5000</v>
      </c>
      <c r="J56" s="352"/>
      <c r="K56" s="405">
        <f t="shared" si="70"/>
        <v>25800</v>
      </c>
      <c r="L56" s="349">
        <f t="shared" si="68"/>
        <v>23250</v>
      </c>
      <c r="M56" s="388">
        <f t="shared" si="71"/>
        <v>2550</v>
      </c>
      <c r="N56" s="346"/>
      <c r="O56" s="346"/>
    </row>
    <row r="57" spans="1:15" x14ac:dyDescent="0.2">
      <c r="A57" s="350">
        <v>3</v>
      </c>
      <c r="B57" s="350">
        <v>31</v>
      </c>
      <c r="C57" s="350">
        <v>3123</v>
      </c>
      <c r="D57" s="264" t="s">
        <v>411</v>
      </c>
      <c r="E57" s="349">
        <f t="shared" ref="E57" si="72">+F57+G57</f>
        <v>0</v>
      </c>
      <c r="F57" s="351"/>
      <c r="G57" s="352"/>
      <c r="H57" s="351">
        <f t="shared" ref="H57" si="73">+I57+J57</f>
        <v>690</v>
      </c>
      <c r="I57" s="351"/>
      <c r="J57" s="352">
        <v>690</v>
      </c>
      <c r="K57" s="405">
        <f t="shared" ref="K57" si="74">+L57+M57</f>
        <v>690</v>
      </c>
      <c r="L57" s="349">
        <f t="shared" si="68"/>
        <v>0</v>
      </c>
      <c r="M57" s="388">
        <f t="shared" ref="M57" si="75">+G57+J57</f>
        <v>690</v>
      </c>
      <c r="N57" s="346"/>
      <c r="O57" s="346"/>
    </row>
    <row r="58" spans="1:15" x14ac:dyDescent="0.2">
      <c r="A58" s="350">
        <v>3</v>
      </c>
      <c r="B58" s="350">
        <v>31</v>
      </c>
      <c r="C58" s="350">
        <v>3133</v>
      </c>
      <c r="D58" s="264" t="s">
        <v>288</v>
      </c>
      <c r="E58" s="349">
        <f t="shared" si="65"/>
        <v>5</v>
      </c>
      <c r="F58" s="351"/>
      <c r="G58" s="352">
        <v>5</v>
      </c>
      <c r="H58" s="349">
        <f>+I58+J58</f>
        <v>0</v>
      </c>
      <c r="I58" s="351"/>
      <c r="J58" s="352"/>
      <c r="K58" s="405">
        <f t="shared" si="70"/>
        <v>5</v>
      </c>
      <c r="L58" s="349">
        <f t="shared" si="68"/>
        <v>0</v>
      </c>
      <c r="M58" s="388">
        <f t="shared" si="71"/>
        <v>5</v>
      </c>
      <c r="N58" s="346"/>
      <c r="O58" s="346"/>
    </row>
    <row r="59" spans="1:15" x14ac:dyDescent="0.2">
      <c r="A59" s="350">
        <v>3</v>
      </c>
      <c r="B59" s="350">
        <v>31</v>
      </c>
      <c r="C59" s="350">
        <v>3141</v>
      </c>
      <c r="D59" s="264" t="s">
        <v>289</v>
      </c>
      <c r="E59" s="349">
        <f t="shared" si="65"/>
        <v>17670</v>
      </c>
      <c r="F59" s="351"/>
      <c r="G59" s="352">
        <v>17670</v>
      </c>
      <c r="H59" s="351">
        <f t="shared" si="66"/>
        <v>13507</v>
      </c>
      <c r="I59" s="351"/>
      <c r="J59" s="352">
        <v>13507</v>
      </c>
      <c r="K59" s="405">
        <f t="shared" si="70"/>
        <v>31177</v>
      </c>
      <c r="L59" s="349">
        <f t="shared" si="68"/>
        <v>0</v>
      </c>
      <c r="M59" s="388">
        <f t="shared" si="71"/>
        <v>31177</v>
      </c>
      <c r="N59" s="346"/>
      <c r="O59" s="346"/>
    </row>
    <row r="60" spans="1:15" x14ac:dyDescent="0.2">
      <c r="A60" s="350" t="str">
        <f>MID(C60,1,1)</f>
        <v>3</v>
      </c>
      <c r="B60" s="350" t="str">
        <f>MID(C60,1,2)</f>
        <v>31</v>
      </c>
      <c r="C60" s="350">
        <v>3149</v>
      </c>
      <c r="D60" s="264" t="s">
        <v>290</v>
      </c>
      <c r="E60" s="349">
        <f t="shared" si="65"/>
        <v>885</v>
      </c>
      <c r="F60" s="351">
        <v>810</v>
      </c>
      <c r="G60" s="352">
        <v>75</v>
      </c>
      <c r="H60" s="351">
        <f t="shared" si="66"/>
        <v>0</v>
      </c>
      <c r="I60" s="351"/>
      <c r="J60" s="352"/>
      <c r="K60" s="405">
        <f t="shared" si="70"/>
        <v>885</v>
      </c>
      <c r="L60" s="349">
        <f t="shared" ref="L60" si="76">+F60+I60</f>
        <v>810</v>
      </c>
      <c r="M60" s="388">
        <f t="shared" si="71"/>
        <v>75</v>
      </c>
      <c r="N60" s="346"/>
      <c r="O60" s="346"/>
    </row>
    <row r="61" spans="1:15" x14ac:dyDescent="0.2">
      <c r="A61" s="353" t="s">
        <v>291</v>
      </c>
      <c r="B61" s="353"/>
      <c r="C61" s="354"/>
      <c r="D61" s="395"/>
      <c r="E61" s="355">
        <f t="shared" ref="E61:M61" si="77">SUM(E52:E60)</f>
        <v>524974</v>
      </c>
      <c r="F61" s="355">
        <f t="shared" si="77"/>
        <v>69513</v>
      </c>
      <c r="G61" s="355">
        <f t="shared" si="77"/>
        <v>455461</v>
      </c>
      <c r="H61" s="355">
        <f t="shared" si="77"/>
        <v>380766</v>
      </c>
      <c r="I61" s="355">
        <f t="shared" si="77"/>
        <v>68080</v>
      </c>
      <c r="J61" s="355">
        <f t="shared" si="77"/>
        <v>312686</v>
      </c>
      <c r="K61" s="404">
        <f t="shared" si="77"/>
        <v>905740</v>
      </c>
      <c r="L61" s="355">
        <f t="shared" si="77"/>
        <v>137593</v>
      </c>
      <c r="M61" s="356">
        <f t="shared" si="77"/>
        <v>768147</v>
      </c>
      <c r="N61" s="346"/>
      <c r="O61" s="346"/>
    </row>
    <row r="62" spans="1:15" x14ac:dyDescent="0.2">
      <c r="A62" s="373"/>
      <c r="B62" s="373"/>
      <c r="C62" s="374"/>
      <c r="D62" s="394"/>
      <c r="E62" s="368"/>
      <c r="F62" s="368"/>
      <c r="G62" s="368"/>
      <c r="H62" s="368"/>
      <c r="I62" s="368"/>
      <c r="J62" s="368"/>
      <c r="K62" s="415"/>
      <c r="L62" s="368"/>
      <c r="M62" s="389"/>
      <c r="N62" s="346"/>
      <c r="O62" s="346"/>
    </row>
    <row r="63" spans="1:15" x14ac:dyDescent="0.2">
      <c r="A63" s="350" t="str">
        <f>MID(C63,1,1)</f>
        <v>3</v>
      </c>
      <c r="B63" s="350">
        <v>32</v>
      </c>
      <c r="C63" s="350">
        <v>3231</v>
      </c>
      <c r="D63" s="264" t="s">
        <v>292</v>
      </c>
      <c r="E63" s="349">
        <f>+F63+G63</f>
        <v>836</v>
      </c>
      <c r="F63" s="351">
        <v>655</v>
      </c>
      <c r="G63" s="352">
        <v>181</v>
      </c>
      <c r="H63" s="351">
        <f t="shared" ref="H63:H65" si="78">+I63+J63</f>
        <v>0</v>
      </c>
      <c r="I63" s="351"/>
      <c r="J63" s="352"/>
      <c r="K63" s="405">
        <f t="shared" ref="K63:K65" si="79">+L63+M63</f>
        <v>836</v>
      </c>
      <c r="L63" s="349">
        <f t="shared" ref="L63:L65" si="80">+F63+I63</f>
        <v>655</v>
      </c>
      <c r="M63" s="388">
        <f t="shared" ref="M63:M65" si="81">+G63+J63</f>
        <v>181</v>
      </c>
      <c r="N63" s="346"/>
      <c r="O63" s="346"/>
    </row>
    <row r="64" spans="1:15" x14ac:dyDescent="0.2">
      <c r="A64" s="350" t="str">
        <f>MID(C64,1,1)</f>
        <v>3</v>
      </c>
      <c r="B64" s="350">
        <v>32</v>
      </c>
      <c r="C64" s="350">
        <v>3233</v>
      </c>
      <c r="D64" s="264" t="s">
        <v>293</v>
      </c>
      <c r="E64" s="349">
        <f>+F64+G64</f>
        <v>8436</v>
      </c>
      <c r="F64" s="351">
        <v>3300</v>
      </c>
      <c r="G64" s="352">
        <v>5136</v>
      </c>
      <c r="H64" s="351">
        <f t="shared" si="78"/>
        <v>61334</v>
      </c>
      <c r="I64" s="351">
        <v>50134</v>
      </c>
      <c r="J64" s="352">
        <v>11200</v>
      </c>
      <c r="K64" s="405">
        <f t="shared" si="79"/>
        <v>69770</v>
      </c>
      <c r="L64" s="349">
        <f t="shared" si="80"/>
        <v>53434</v>
      </c>
      <c r="M64" s="388">
        <f t="shared" si="81"/>
        <v>16336</v>
      </c>
      <c r="N64" s="346"/>
      <c r="O64" s="346"/>
    </row>
    <row r="65" spans="1:15" x14ac:dyDescent="0.2">
      <c r="A65" s="350" t="str">
        <f>MID(C65,1,1)</f>
        <v>3</v>
      </c>
      <c r="B65" s="350">
        <v>32</v>
      </c>
      <c r="C65" s="350">
        <v>3239</v>
      </c>
      <c r="D65" s="264" t="s">
        <v>294</v>
      </c>
      <c r="E65" s="351">
        <f>+F65+G65</f>
        <v>40</v>
      </c>
      <c r="F65" s="351"/>
      <c r="G65" s="352">
        <v>40</v>
      </c>
      <c r="H65" s="351">
        <f t="shared" si="78"/>
        <v>0</v>
      </c>
      <c r="I65" s="351"/>
      <c r="J65" s="352"/>
      <c r="K65" s="405">
        <f t="shared" si="79"/>
        <v>40</v>
      </c>
      <c r="L65" s="349">
        <f t="shared" si="80"/>
        <v>0</v>
      </c>
      <c r="M65" s="388">
        <f t="shared" si="81"/>
        <v>40</v>
      </c>
      <c r="N65" s="346"/>
      <c r="O65" s="346"/>
    </row>
    <row r="66" spans="1:15" x14ac:dyDescent="0.2">
      <c r="A66" s="353" t="s">
        <v>295</v>
      </c>
      <c r="B66" s="353"/>
      <c r="C66" s="354"/>
      <c r="D66" s="395"/>
      <c r="E66" s="355">
        <f>SUM(E63:E65)</f>
        <v>9312</v>
      </c>
      <c r="F66" s="355">
        <f>SUM(F63:F65)</f>
        <v>3955</v>
      </c>
      <c r="G66" s="355">
        <f>SUM(G63:G65)</f>
        <v>5357</v>
      </c>
      <c r="H66" s="355">
        <f>SUM(H63:H65)</f>
        <v>61334</v>
      </c>
      <c r="I66" s="355">
        <f t="shared" ref="I66:J66" si="82">SUM(I63:I65)</f>
        <v>50134</v>
      </c>
      <c r="J66" s="355">
        <f t="shared" si="82"/>
        <v>11200</v>
      </c>
      <c r="K66" s="404">
        <f>SUM(K63:K65)</f>
        <v>70646</v>
      </c>
      <c r="L66" s="355">
        <f>SUM(L63:L65)</f>
        <v>54089</v>
      </c>
      <c r="M66" s="356">
        <f>SUM(M63:M65)</f>
        <v>16557</v>
      </c>
      <c r="N66" s="346"/>
      <c r="O66" s="346"/>
    </row>
    <row r="67" spans="1:15" x14ac:dyDescent="0.2">
      <c r="A67" s="350"/>
      <c r="B67" s="350"/>
      <c r="C67" s="350"/>
      <c r="D67" s="264"/>
      <c r="E67" s="351"/>
      <c r="F67" s="351"/>
      <c r="G67" s="352"/>
      <c r="H67" s="351"/>
      <c r="I67" s="351"/>
      <c r="J67" s="352"/>
      <c r="K67" s="416"/>
      <c r="L67" s="351"/>
      <c r="M67" s="417"/>
      <c r="N67" s="346"/>
      <c r="O67" s="346"/>
    </row>
    <row r="68" spans="1:15" x14ac:dyDescent="0.2">
      <c r="A68" s="350" t="str">
        <f t="shared" ref="A68:A84" si="83">MID(C68,1,1)</f>
        <v>3</v>
      </c>
      <c r="B68" s="350" t="str">
        <f t="shared" ref="B68:B84" si="84">MID(C68,1,2)</f>
        <v>33</v>
      </c>
      <c r="C68" s="350">
        <v>3311</v>
      </c>
      <c r="D68" s="264" t="s">
        <v>296</v>
      </c>
      <c r="E68" s="349">
        <f t="shared" ref="E68:E84" si="85">+F68+G68</f>
        <v>744807</v>
      </c>
      <c r="F68" s="351">
        <v>744751</v>
      </c>
      <c r="G68" s="352">
        <v>56</v>
      </c>
      <c r="H68" s="351">
        <f t="shared" ref="H68:H84" si="86">+I68+J68</f>
        <v>41815</v>
      </c>
      <c r="I68" s="351">
        <v>41815</v>
      </c>
      <c r="J68" s="352"/>
      <c r="K68" s="405">
        <f t="shared" ref="K68" si="87">+L68+M68</f>
        <v>786622</v>
      </c>
      <c r="L68" s="349">
        <f t="shared" ref="L68" si="88">+F68+I68</f>
        <v>786566</v>
      </c>
      <c r="M68" s="388">
        <f t="shared" ref="M68" si="89">+G68+J68</f>
        <v>56</v>
      </c>
      <c r="N68" s="346"/>
      <c r="O68" s="346"/>
    </row>
    <row r="69" spans="1:15" x14ac:dyDescent="0.2">
      <c r="A69" s="350" t="str">
        <f t="shared" si="83"/>
        <v>3</v>
      </c>
      <c r="B69" s="350" t="str">
        <f t="shared" si="84"/>
        <v>33</v>
      </c>
      <c r="C69" s="350">
        <v>3312</v>
      </c>
      <c r="D69" s="264" t="s">
        <v>201</v>
      </c>
      <c r="E69" s="349">
        <f t="shared" si="85"/>
        <v>141615</v>
      </c>
      <c r="F69" s="351">
        <v>141454</v>
      </c>
      <c r="G69" s="352">
        <v>161</v>
      </c>
      <c r="H69" s="351">
        <f t="shared" si="86"/>
        <v>52400</v>
      </c>
      <c r="I69" s="351">
        <v>52400</v>
      </c>
      <c r="J69" s="352"/>
      <c r="K69" s="405">
        <f t="shared" ref="K69:K84" si="90">+L69+M69</f>
        <v>194015</v>
      </c>
      <c r="L69" s="349">
        <f t="shared" ref="L69:L84" si="91">+F69+I69</f>
        <v>193854</v>
      </c>
      <c r="M69" s="388">
        <f t="shared" ref="M69:M84" si="92">+G69+J69</f>
        <v>161</v>
      </c>
      <c r="N69" s="346"/>
      <c r="O69" s="346"/>
    </row>
    <row r="70" spans="1:15" x14ac:dyDescent="0.2">
      <c r="A70" s="350" t="str">
        <f t="shared" si="83"/>
        <v>3</v>
      </c>
      <c r="B70" s="350" t="str">
        <f t="shared" si="84"/>
        <v>33</v>
      </c>
      <c r="C70" s="350">
        <v>3313</v>
      </c>
      <c r="D70" s="264" t="s">
        <v>297</v>
      </c>
      <c r="E70" s="349">
        <f t="shared" si="85"/>
        <v>7027</v>
      </c>
      <c r="F70" s="351">
        <v>6916</v>
      </c>
      <c r="G70" s="352">
        <v>111</v>
      </c>
      <c r="H70" s="351">
        <f t="shared" si="86"/>
        <v>229</v>
      </c>
      <c r="I70" s="351"/>
      <c r="J70" s="352">
        <v>229</v>
      </c>
      <c r="K70" s="405">
        <f t="shared" si="90"/>
        <v>7256</v>
      </c>
      <c r="L70" s="349">
        <f t="shared" si="91"/>
        <v>6916</v>
      </c>
      <c r="M70" s="388">
        <f t="shared" si="92"/>
        <v>340</v>
      </c>
      <c r="N70" s="346"/>
      <c r="O70" s="346"/>
    </row>
    <row r="71" spans="1:15" x14ac:dyDescent="0.2">
      <c r="A71" s="350" t="str">
        <f t="shared" si="83"/>
        <v>3</v>
      </c>
      <c r="B71" s="350" t="str">
        <f t="shared" si="84"/>
        <v>33</v>
      </c>
      <c r="C71" s="350">
        <v>3314</v>
      </c>
      <c r="D71" s="264" t="s">
        <v>298</v>
      </c>
      <c r="E71" s="349">
        <f t="shared" si="85"/>
        <v>85073</v>
      </c>
      <c r="F71" s="351">
        <v>84308</v>
      </c>
      <c r="G71" s="352">
        <v>765</v>
      </c>
      <c r="H71" s="351">
        <f t="shared" si="86"/>
        <v>817</v>
      </c>
      <c r="I71" s="351">
        <v>817</v>
      </c>
      <c r="J71" s="352"/>
      <c r="K71" s="405">
        <f t="shared" si="90"/>
        <v>85890</v>
      </c>
      <c r="L71" s="349">
        <f t="shared" si="91"/>
        <v>85125</v>
      </c>
      <c r="M71" s="388">
        <f t="shared" si="92"/>
        <v>765</v>
      </c>
      <c r="N71" s="346"/>
      <c r="O71" s="346"/>
    </row>
    <row r="72" spans="1:15" x14ac:dyDescent="0.2">
      <c r="A72" s="350" t="str">
        <f t="shared" si="83"/>
        <v>3</v>
      </c>
      <c r="B72" s="350" t="str">
        <f t="shared" si="84"/>
        <v>33</v>
      </c>
      <c r="C72" s="350">
        <v>3315</v>
      </c>
      <c r="D72" s="264" t="s">
        <v>299</v>
      </c>
      <c r="E72" s="349">
        <f t="shared" si="85"/>
        <v>76008</v>
      </c>
      <c r="F72" s="351">
        <v>75988</v>
      </c>
      <c r="G72" s="352">
        <v>20</v>
      </c>
      <c r="H72" s="351">
        <f t="shared" si="86"/>
        <v>0</v>
      </c>
      <c r="I72" s="351"/>
      <c r="J72" s="352"/>
      <c r="K72" s="405">
        <f t="shared" si="90"/>
        <v>76008</v>
      </c>
      <c r="L72" s="349">
        <f t="shared" si="91"/>
        <v>75988</v>
      </c>
      <c r="M72" s="388">
        <f t="shared" si="92"/>
        <v>20</v>
      </c>
      <c r="N72" s="346"/>
      <c r="O72" s="346"/>
    </row>
    <row r="73" spans="1:15" x14ac:dyDescent="0.2">
      <c r="A73" s="350" t="str">
        <f t="shared" si="83"/>
        <v>3</v>
      </c>
      <c r="B73" s="350" t="str">
        <f t="shared" si="84"/>
        <v>33</v>
      </c>
      <c r="C73" s="350">
        <v>3316</v>
      </c>
      <c r="D73" s="264" t="s">
        <v>300</v>
      </c>
      <c r="E73" s="349">
        <f t="shared" si="85"/>
        <v>2081</v>
      </c>
      <c r="F73" s="351">
        <v>2081</v>
      </c>
      <c r="G73" s="352"/>
      <c r="H73" s="349">
        <f>+I73+J73</f>
        <v>0</v>
      </c>
      <c r="I73" s="351"/>
      <c r="J73" s="352"/>
      <c r="K73" s="405">
        <f t="shared" si="90"/>
        <v>2081</v>
      </c>
      <c r="L73" s="349">
        <f t="shared" si="91"/>
        <v>2081</v>
      </c>
      <c r="M73" s="388">
        <f t="shared" si="92"/>
        <v>0</v>
      </c>
      <c r="N73" s="346"/>
      <c r="O73" s="346"/>
    </row>
    <row r="74" spans="1:15" x14ac:dyDescent="0.2">
      <c r="A74" s="350" t="str">
        <f t="shared" si="83"/>
        <v>3</v>
      </c>
      <c r="B74" s="350" t="str">
        <f t="shared" si="84"/>
        <v>33</v>
      </c>
      <c r="C74" s="350">
        <v>3317</v>
      </c>
      <c r="D74" s="264" t="s">
        <v>301</v>
      </c>
      <c r="E74" s="349">
        <f t="shared" si="85"/>
        <v>29911</v>
      </c>
      <c r="F74" s="351">
        <v>29901</v>
      </c>
      <c r="G74" s="352">
        <v>10</v>
      </c>
      <c r="H74" s="351">
        <f t="shared" si="86"/>
        <v>0</v>
      </c>
      <c r="I74" s="351"/>
      <c r="J74" s="352"/>
      <c r="K74" s="405">
        <f t="shared" si="90"/>
        <v>29911</v>
      </c>
      <c r="L74" s="349">
        <f t="shared" si="91"/>
        <v>29901</v>
      </c>
      <c r="M74" s="388">
        <f t="shared" si="92"/>
        <v>10</v>
      </c>
      <c r="N74" s="346"/>
      <c r="O74" s="346"/>
    </row>
    <row r="75" spans="1:15" x14ac:dyDescent="0.2">
      <c r="A75" s="350" t="str">
        <f t="shared" si="83"/>
        <v>3</v>
      </c>
      <c r="B75" s="350" t="str">
        <f t="shared" si="84"/>
        <v>33</v>
      </c>
      <c r="C75" s="350">
        <v>3319</v>
      </c>
      <c r="D75" s="264" t="s">
        <v>206</v>
      </c>
      <c r="E75" s="349">
        <f t="shared" si="85"/>
        <v>118326</v>
      </c>
      <c r="F75" s="351">
        <v>96640</v>
      </c>
      <c r="G75" s="352">
        <v>21686</v>
      </c>
      <c r="H75" s="351">
        <f t="shared" si="86"/>
        <v>2125</v>
      </c>
      <c r="I75" s="351">
        <v>500</v>
      </c>
      <c r="J75" s="352">
        <v>1625</v>
      </c>
      <c r="K75" s="405">
        <f t="shared" si="90"/>
        <v>120451</v>
      </c>
      <c r="L75" s="349">
        <f t="shared" si="91"/>
        <v>97140</v>
      </c>
      <c r="M75" s="388">
        <f t="shared" si="92"/>
        <v>23311</v>
      </c>
      <c r="N75" s="346"/>
      <c r="O75" s="346"/>
    </row>
    <row r="76" spans="1:15" x14ac:dyDescent="0.2">
      <c r="A76" s="350" t="str">
        <f t="shared" si="83"/>
        <v>3</v>
      </c>
      <c r="B76" s="350" t="str">
        <f t="shared" si="84"/>
        <v>33</v>
      </c>
      <c r="C76" s="350">
        <v>3322</v>
      </c>
      <c r="D76" s="264" t="s">
        <v>302</v>
      </c>
      <c r="E76" s="349">
        <f t="shared" si="85"/>
        <v>17661</v>
      </c>
      <c r="F76" s="351">
        <v>16711</v>
      </c>
      <c r="G76" s="352">
        <v>950</v>
      </c>
      <c r="H76" s="351">
        <f t="shared" si="86"/>
        <v>3030</v>
      </c>
      <c r="I76" s="351">
        <v>3000</v>
      </c>
      <c r="J76" s="352">
        <v>30</v>
      </c>
      <c r="K76" s="405">
        <f t="shared" si="90"/>
        <v>20691</v>
      </c>
      <c r="L76" s="349">
        <f t="shared" si="91"/>
        <v>19711</v>
      </c>
      <c r="M76" s="388">
        <f t="shared" si="92"/>
        <v>980</v>
      </c>
      <c r="N76" s="346"/>
      <c r="O76" s="346"/>
    </row>
    <row r="77" spans="1:15" x14ac:dyDescent="0.2">
      <c r="A77" s="350" t="str">
        <f t="shared" si="83"/>
        <v>3</v>
      </c>
      <c r="B77" s="350" t="str">
        <f t="shared" si="84"/>
        <v>33</v>
      </c>
      <c r="C77" s="350">
        <v>3326</v>
      </c>
      <c r="D77" s="264" t="s">
        <v>303</v>
      </c>
      <c r="E77" s="349">
        <f t="shared" si="85"/>
        <v>1879</v>
      </c>
      <c r="F77" s="351">
        <v>1299</v>
      </c>
      <c r="G77" s="352">
        <v>580</v>
      </c>
      <c r="H77" s="351">
        <f t="shared" si="86"/>
        <v>4000</v>
      </c>
      <c r="I77" s="351">
        <v>4000</v>
      </c>
      <c r="J77" s="352"/>
      <c r="K77" s="405">
        <f t="shared" si="90"/>
        <v>5879</v>
      </c>
      <c r="L77" s="349">
        <f t="shared" si="91"/>
        <v>5299</v>
      </c>
      <c r="M77" s="388">
        <f t="shared" si="92"/>
        <v>580</v>
      </c>
      <c r="N77" s="346"/>
      <c r="O77" s="346"/>
    </row>
    <row r="78" spans="1:15" x14ac:dyDescent="0.2">
      <c r="A78" s="350" t="str">
        <f t="shared" si="83"/>
        <v>3</v>
      </c>
      <c r="B78" s="350" t="str">
        <f t="shared" si="84"/>
        <v>33</v>
      </c>
      <c r="C78" s="350">
        <v>3329</v>
      </c>
      <c r="D78" s="264" t="s">
        <v>304</v>
      </c>
      <c r="E78" s="349">
        <f t="shared" si="85"/>
        <v>230</v>
      </c>
      <c r="F78" s="351">
        <v>200</v>
      </c>
      <c r="G78" s="352">
        <v>30</v>
      </c>
      <c r="H78" s="349">
        <f>+I78+J78</f>
        <v>0</v>
      </c>
      <c r="I78" s="351"/>
      <c r="J78" s="352"/>
      <c r="K78" s="405">
        <f t="shared" si="90"/>
        <v>230</v>
      </c>
      <c r="L78" s="349">
        <f t="shared" si="91"/>
        <v>200</v>
      </c>
      <c r="M78" s="388">
        <f t="shared" si="92"/>
        <v>30</v>
      </c>
      <c r="N78" s="346"/>
      <c r="O78" s="346"/>
    </row>
    <row r="79" spans="1:15" x14ac:dyDescent="0.2">
      <c r="A79" s="350" t="str">
        <f t="shared" si="83"/>
        <v>3</v>
      </c>
      <c r="B79" s="350" t="str">
        <f t="shared" si="84"/>
        <v>33</v>
      </c>
      <c r="C79" s="350">
        <v>3330</v>
      </c>
      <c r="D79" s="399" t="s">
        <v>305</v>
      </c>
      <c r="E79" s="349">
        <f t="shared" si="85"/>
        <v>70</v>
      </c>
      <c r="F79" s="351"/>
      <c r="G79" s="352">
        <v>70</v>
      </c>
      <c r="H79" s="351">
        <f t="shared" si="86"/>
        <v>0</v>
      </c>
      <c r="I79" s="351"/>
      <c r="J79" s="352"/>
      <c r="K79" s="405">
        <f t="shared" si="90"/>
        <v>70</v>
      </c>
      <c r="L79" s="349">
        <f t="shared" si="91"/>
        <v>0</v>
      </c>
      <c r="M79" s="388">
        <f t="shared" si="92"/>
        <v>70</v>
      </c>
      <c r="N79" s="346"/>
      <c r="O79" s="346"/>
    </row>
    <row r="80" spans="1:15" x14ac:dyDescent="0.2">
      <c r="A80" s="350" t="str">
        <f t="shared" si="83"/>
        <v>3</v>
      </c>
      <c r="B80" s="350" t="str">
        <f t="shared" si="84"/>
        <v>33</v>
      </c>
      <c r="C80" s="350">
        <v>3341</v>
      </c>
      <c r="D80" s="264" t="s">
        <v>306</v>
      </c>
      <c r="E80" s="349">
        <f t="shared" si="85"/>
        <v>65</v>
      </c>
      <c r="F80" s="351"/>
      <c r="G80" s="352">
        <v>65</v>
      </c>
      <c r="H80" s="351">
        <f t="shared" si="86"/>
        <v>700</v>
      </c>
      <c r="I80" s="351"/>
      <c r="J80" s="352">
        <v>700</v>
      </c>
      <c r="K80" s="405">
        <f t="shared" si="90"/>
        <v>765</v>
      </c>
      <c r="L80" s="349">
        <f t="shared" si="91"/>
        <v>0</v>
      </c>
      <c r="M80" s="388">
        <f t="shared" si="92"/>
        <v>765</v>
      </c>
      <c r="N80" s="346"/>
      <c r="O80" s="346"/>
    </row>
    <row r="81" spans="1:15" x14ac:dyDescent="0.2">
      <c r="A81" s="350" t="str">
        <f t="shared" si="83"/>
        <v>3</v>
      </c>
      <c r="B81" s="350" t="str">
        <f t="shared" si="84"/>
        <v>33</v>
      </c>
      <c r="C81" s="350">
        <v>3349</v>
      </c>
      <c r="D81" s="264" t="s">
        <v>307</v>
      </c>
      <c r="E81" s="349">
        <f t="shared" si="85"/>
        <v>9712</v>
      </c>
      <c r="F81" s="351"/>
      <c r="G81" s="352">
        <v>9712</v>
      </c>
      <c r="H81" s="351">
        <f t="shared" si="86"/>
        <v>0</v>
      </c>
      <c r="I81" s="351"/>
      <c r="J81" s="352"/>
      <c r="K81" s="405">
        <f t="shared" si="90"/>
        <v>9712</v>
      </c>
      <c r="L81" s="349">
        <f t="shared" si="91"/>
        <v>0</v>
      </c>
      <c r="M81" s="388">
        <f t="shared" si="92"/>
        <v>9712</v>
      </c>
      <c r="N81" s="346"/>
      <c r="O81" s="346"/>
    </row>
    <row r="82" spans="1:15" x14ac:dyDescent="0.2">
      <c r="A82" s="350" t="str">
        <f t="shared" si="83"/>
        <v>3</v>
      </c>
      <c r="B82" s="350" t="str">
        <f t="shared" si="84"/>
        <v>33</v>
      </c>
      <c r="C82" s="350">
        <v>3369</v>
      </c>
      <c r="D82" s="264" t="s">
        <v>308</v>
      </c>
      <c r="E82" s="349">
        <f t="shared" si="85"/>
        <v>50</v>
      </c>
      <c r="F82" s="351"/>
      <c r="G82" s="352">
        <v>50</v>
      </c>
      <c r="H82" s="351">
        <f t="shared" si="86"/>
        <v>0</v>
      </c>
      <c r="I82" s="351"/>
      <c r="J82" s="352"/>
      <c r="K82" s="405">
        <f>+L82+M82</f>
        <v>50</v>
      </c>
      <c r="L82" s="349">
        <f t="shared" si="91"/>
        <v>0</v>
      </c>
      <c r="M82" s="388">
        <f t="shared" si="92"/>
        <v>50</v>
      </c>
      <c r="N82" s="346"/>
      <c r="O82" s="346"/>
    </row>
    <row r="83" spans="1:15" x14ac:dyDescent="0.2">
      <c r="A83" s="350" t="str">
        <f t="shared" si="83"/>
        <v>3</v>
      </c>
      <c r="B83" s="350" t="str">
        <f t="shared" si="84"/>
        <v>33</v>
      </c>
      <c r="C83" s="350">
        <v>3392</v>
      </c>
      <c r="D83" s="264" t="s">
        <v>209</v>
      </c>
      <c r="E83" s="349">
        <f t="shared" si="85"/>
        <v>39990</v>
      </c>
      <c r="F83" s="351"/>
      <c r="G83" s="352">
        <v>39990</v>
      </c>
      <c r="H83" s="349">
        <f>+I83+J83</f>
        <v>0</v>
      </c>
      <c r="I83" s="351"/>
      <c r="J83" s="352"/>
      <c r="K83" s="405">
        <f t="shared" si="90"/>
        <v>39990</v>
      </c>
      <c r="L83" s="349">
        <f t="shared" si="91"/>
        <v>0</v>
      </c>
      <c r="M83" s="388">
        <f t="shared" si="92"/>
        <v>39990</v>
      </c>
      <c r="N83" s="346"/>
      <c r="O83" s="346"/>
    </row>
    <row r="84" spans="1:15" x14ac:dyDescent="0.2">
      <c r="A84" s="350" t="str">
        <f t="shared" si="83"/>
        <v>3</v>
      </c>
      <c r="B84" s="350" t="str">
        <f t="shared" si="84"/>
        <v>33</v>
      </c>
      <c r="C84" s="350">
        <v>3399</v>
      </c>
      <c r="D84" s="264" t="s">
        <v>428</v>
      </c>
      <c r="E84" s="349">
        <f t="shared" si="85"/>
        <v>13663</v>
      </c>
      <c r="F84" s="351"/>
      <c r="G84" s="352">
        <v>13663</v>
      </c>
      <c r="H84" s="351">
        <f t="shared" si="86"/>
        <v>0</v>
      </c>
      <c r="I84" s="351"/>
      <c r="J84" s="352"/>
      <c r="K84" s="405">
        <f t="shared" si="90"/>
        <v>13663</v>
      </c>
      <c r="L84" s="349">
        <f t="shared" si="91"/>
        <v>0</v>
      </c>
      <c r="M84" s="388">
        <f t="shared" si="92"/>
        <v>13663</v>
      </c>
      <c r="N84" s="346"/>
      <c r="O84" s="346"/>
    </row>
    <row r="85" spans="1:15" x14ac:dyDescent="0.2">
      <c r="A85" s="353" t="s">
        <v>211</v>
      </c>
      <c r="B85" s="353"/>
      <c r="C85" s="354"/>
      <c r="D85" s="395"/>
      <c r="E85" s="355">
        <f t="shared" ref="E85:M85" si="93">SUM(E68:E84)</f>
        <v>1288168</v>
      </c>
      <c r="F85" s="355">
        <f t="shared" si="93"/>
        <v>1200249</v>
      </c>
      <c r="G85" s="355">
        <f t="shared" si="93"/>
        <v>87919</v>
      </c>
      <c r="H85" s="355">
        <f t="shared" si="93"/>
        <v>105116</v>
      </c>
      <c r="I85" s="355">
        <f t="shared" si="93"/>
        <v>102532</v>
      </c>
      <c r="J85" s="355">
        <f t="shared" si="93"/>
        <v>2584</v>
      </c>
      <c r="K85" s="404">
        <f t="shared" si="93"/>
        <v>1393284</v>
      </c>
      <c r="L85" s="355">
        <f t="shared" si="93"/>
        <v>1302781</v>
      </c>
      <c r="M85" s="356">
        <f t="shared" si="93"/>
        <v>90503</v>
      </c>
      <c r="N85" s="346"/>
      <c r="O85" s="346"/>
    </row>
    <row r="86" spans="1:15" x14ac:dyDescent="0.2">
      <c r="A86" s="350"/>
      <c r="B86" s="366"/>
      <c r="C86" s="350"/>
      <c r="D86" s="264"/>
      <c r="E86" s="367"/>
      <c r="F86" s="367"/>
      <c r="G86" s="368"/>
      <c r="H86" s="367"/>
      <c r="I86" s="367"/>
      <c r="J86" s="368"/>
      <c r="K86" s="412"/>
      <c r="L86" s="367"/>
      <c r="M86" s="389"/>
      <c r="N86" s="346"/>
      <c r="O86" s="346"/>
    </row>
    <row r="87" spans="1:15" x14ac:dyDescent="0.2">
      <c r="A87" s="350">
        <v>3</v>
      </c>
      <c r="B87" s="350">
        <v>34</v>
      </c>
      <c r="C87" s="350">
        <v>3412</v>
      </c>
      <c r="D87" s="264" t="s">
        <v>212</v>
      </c>
      <c r="E87" s="349">
        <f>+F87+G87</f>
        <v>63528</v>
      </c>
      <c r="F87" s="351">
        <v>35472</v>
      </c>
      <c r="G87" s="352">
        <v>28056</v>
      </c>
      <c r="H87" s="351">
        <f t="shared" ref="H87:H90" si="94">+I87+J87</f>
        <v>651608</v>
      </c>
      <c r="I87" s="351">
        <v>585773</v>
      </c>
      <c r="J87" s="352">
        <v>65835</v>
      </c>
      <c r="K87" s="405">
        <f t="shared" ref="K87:K90" si="95">+L87+M87</f>
        <v>715136</v>
      </c>
      <c r="L87" s="349">
        <f t="shared" ref="L87:L90" si="96">+F87+I87</f>
        <v>621245</v>
      </c>
      <c r="M87" s="388">
        <f t="shared" ref="M87:M90" si="97">+G87+J87</f>
        <v>93891</v>
      </c>
      <c r="N87" s="346"/>
      <c r="O87" s="346"/>
    </row>
    <row r="88" spans="1:15" x14ac:dyDescent="0.2">
      <c r="A88" s="350" t="str">
        <f>MID(C88,1,1)</f>
        <v>3</v>
      </c>
      <c r="B88" s="350" t="str">
        <f>MID(C88,1,2)</f>
        <v>34</v>
      </c>
      <c r="C88" s="350">
        <v>3419</v>
      </c>
      <c r="D88" s="264" t="s">
        <v>424</v>
      </c>
      <c r="E88" s="349">
        <f>+F88+G88</f>
        <v>338658</v>
      </c>
      <c r="F88" s="351">
        <v>332531</v>
      </c>
      <c r="G88" s="352">
        <v>6127</v>
      </c>
      <c r="H88" s="351">
        <f t="shared" si="94"/>
        <v>433</v>
      </c>
      <c r="I88" s="351">
        <v>133</v>
      </c>
      <c r="J88" s="352">
        <v>300</v>
      </c>
      <c r="K88" s="405">
        <f t="shared" si="95"/>
        <v>339091</v>
      </c>
      <c r="L88" s="349">
        <f t="shared" si="96"/>
        <v>332664</v>
      </c>
      <c r="M88" s="388">
        <f t="shared" si="97"/>
        <v>6427</v>
      </c>
      <c r="N88" s="346"/>
      <c r="O88" s="346"/>
    </row>
    <row r="89" spans="1:15" x14ac:dyDescent="0.2">
      <c r="A89" s="350" t="str">
        <f>MID(C89,1,1)</f>
        <v>3</v>
      </c>
      <c r="B89" s="350" t="str">
        <f>MID(C89,1,2)</f>
        <v>34</v>
      </c>
      <c r="C89" s="350">
        <v>3421</v>
      </c>
      <c r="D89" s="264" t="s">
        <v>213</v>
      </c>
      <c r="E89" s="349">
        <f>+F89+G89</f>
        <v>25473</v>
      </c>
      <c r="F89" s="351">
        <v>15729</v>
      </c>
      <c r="G89" s="352">
        <v>9744</v>
      </c>
      <c r="H89" s="351">
        <f t="shared" si="94"/>
        <v>10798</v>
      </c>
      <c r="I89" s="351">
        <v>6438</v>
      </c>
      <c r="J89" s="352">
        <v>4360</v>
      </c>
      <c r="K89" s="405">
        <f t="shared" si="95"/>
        <v>36271</v>
      </c>
      <c r="L89" s="349">
        <f t="shared" si="96"/>
        <v>22167</v>
      </c>
      <c r="M89" s="388">
        <f t="shared" si="97"/>
        <v>14104</v>
      </c>
      <c r="N89" s="346"/>
      <c r="O89" s="346"/>
    </row>
    <row r="90" spans="1:15" x14ac:dyDescent="0.2">
      <c r="A90" s="350" t="str">
        <f>MID(C90,1,1)</f>
        <v>3</v>
      </c>
      <c r="B90" s="350" t="str">
        <f>MID(C90,1,2)</f>
        <v>34</v>
      </c>
      <c r="C90" s="350">
        <v>3429</v>
      </c>
      <c r="D90" s="264" t="s">
        <v>214</v>
      </c>
      <c r="E90" s="349">
        <f>+F90+G90</f>
        <v>4614</v>
      </c>
      <c r="F90" s="351">
        <v>716</v>
      </c>
      <c r="G90" s="352">
        <v>3898</v>
      </c>
      <c r="H90" s="351">
        <f t="shared" si="94"/>
        <v>6200</v>
      </c>
      <c r="I90" s="351">
        <v>6000</v>
      </c>
      <c r="J90" s="352">
        <v>200</v>
      </c>
      <c r="K90" s="405">
        <f t="shared" si="95"/>
        <v>10814</v>
      </c>
      <c r="L90" s="349">
        <f t="shared" si="96"/>
        <v>6716</v>
      </c>
      <c r="M90" s="388">
        <f t="shared" si="97"/>
        <v>4098</v>
      </c>
      <c r="N90" s="346"/>
      <c r="O90" s="346"/>
    </row>
    <row r="91" spans="1:15" x14ac:dyDescent="0.2">
      <c r="A91" s="353" t="s">
        <v>215</v>
      </c>
      <c r="B91" s="353"/>
      <c r="C91" s="354"/>
      <c r="D91" s="395"/>
      <c r="E91" s="355">
        <f t="shared" ref="E91:M91" si="98">SUM(E87:E90)</f>
        <v>432273</v>
      </c>
      <c r="F91" s="355">
        <f t="shared" si="98"/>
        <v>384448</v>
      </c>
      <c r="G91" s="355">
        <f t="shared" si="98"/>
        <v>47825</v>
      </c>
      <c r="H91" s="355">
        <f t="shared" si="98"/>
        <v>669039</v>
      </c>
      <c r="I91" s="355">
        <f t="shared" si="98"/>
        <v>598344</v>
      </c>
      <c r="J91" s="355">
        <f>SUM(J87:J90)</f>
        <v>70695</v>
      </c>
      <c r="K91" s="404">
        <f t="shared" si="98"/>
        <v>1101312</v>
      </c>
      <c r="L91" s="355">
        <f t="shared" si="98"/>
        <v>982792</v>
      </c>
      <c r="M91" s="356">
        <f t="shared" si="98"/>
        <v>118520</v>
      </c>
      <c r="N91" s="346"/>
      <c r="O91" s="346"/>
    </row>
    <row r="92" spans="1:15" x14ac:dyDescent="0.2">
      <c r="A92" s="350"/>
      <c r="B92" s="366"/>
      <c r="C92" s="350"/>
      <c r="D92" s="264"/>
      <c r="E92" s="367"/>
      <c r="F92" s="367"/>
      <c r="G92" s="368"/>
      <c r="H92" s="367"/>
      <c r="I92" s="367"/>
      <c r="J92" s="368"/>
      <c r="K92" s="412"/>
      <c r="L92" s="367"/>
      <c r="M92" s="389"/>
      <c r="N92" s="346"/>
      <c r="O92" s="346"/>
    </row>
    <row r="93" spans="1:15" x14ac:dyDescent="0.2">
      <c r="A93" s="350" t="str">
        <f t="shared" ref="A93:A101" si="99">MID(C93,1,1)</f>
        <v>3</v>
      </c>
      <c r="B93" s="350" t="str">
        <f t="shared" ref="B93:B101" si="100">MID(C93,1,2)</f>
        <v>35</v>
      </c>
      <c r="C93" s="350">
        <v>3511</v>
      </c>
      <c r="D93" s="264" t="s">
        <v>309</v>
      </c>
      <c r="E93" s="349">
        <f t="shared" ref="E93:E101" si="101">+F93+G93</f>
        <v>37745</v>
      </c>
      <c r="F93" s="351">
        <v>31612</v>
      </c>
      <c r="G93" s="352">
        <v>6133</v>
      </c>
      <c r="H93" s="351">
        <f t="shared" ref="H93:H99" si="102">+I93+J93</f>
        <v>17500</v>
      </c>
      <c r="I93" s="351">
        <v>5000</v>
      </c>
      <c r="J93" s="352">
        <v>12500</v>
      </c>
      <c r="K93" s="405">
        <f t="shared" ref="K93" si="103">+L93+M93</f>
        <v>55245</v>
      </c>
      <c r="L93" s="349">
        <f t="shared" ref="L93" si="104">+F93+I93</f>
        <v>36612</v>
      </c>
      <c r="M93" s="388">
        <f t="shared" ref="M93" si="105">+G93+J93</f>
        <v>18633</v>
      </c>
      <c r="N93" s="346"/>
      <c r="O93" s="346"/>
    </row>
    <row r="94" spans="1:15" x14ac:dyDescent="0.2">
      <c r="A94" s="350" t="str">
        <f>MID(C94,1,1)</f>
        <v>3</v>
      </c>
      <c r="B94" s="350" t="str">
        <f>MID(C94,1,2)</f>
        <v>35</v>
      </c>
      <c r="C94" s="350">
        <v>3522</v>
      </c>
      <c r="D94" s="264" t="s">
        <v>310</v>
      </c>
      <c r="E94" s="349">
        <f t="shared" si="101"/>
        <v>114463</v>
      </c>
      <c r="F94" s="351">
        <v>114463</v>
      </c>
      <c r="G94" s="352"/>
      <c r="H94" s="351">
        <f t="shared" si="102"/>
        <v>15000</v>
      </c>
      <c r="I94" s="351">
        <v>15000</v>
      </c>
      <c r="J94" s="352"/>
      <c r="K94" s="405">
        <f t="shared" ref="K94:K101" si="106">+L94+M94</f>
        <v>129463</v>
      </c>
      <c r="L94" s="349">
        <f t="shared" ref="L94:L101" si="107">+F94+I94</f>
        <v>129463</v>
      </c>
      <c r="M94" s="388">
        <f t="shared" ref="M94:M101" si="108">+G94+J94</f>
        <v>0</v>
      </c>
      <c r="N94" s="346"/>
      <c r="O94" s="346"/>
    </row>
    <row r="95" spans="1:15" x14ac:dyDescent="0.2">
      <c r="A95" s="350" t="str">
        <f t="shared" si="99"/>
        <v>3</v>
      </c>
      <c r="B95" s="350" t="str">
        <f t="shared" si="100"/>
        <v>35</v>
      </c>
      <c r="C95" s="350">
        <v>3523</v>
      </c>
      <c r="D95" s="264" t="s">
        <v>311</v>
      </c>
      <c r="E95" s="349">
        <f t="shared" si="101"/>
        <v>17521</v>
      </c>
      <c r="F95" s="351">
        <v>17521</v>
      </c>
      <c r="G95" s="352"/>
      <c r="H95" s="351">
        <f t="shared" si="102"/>
        <v>0</v>
      </c>
      <c r="I95" s="351"/>
      <c r="J95" s="352"/>
      <c r="K95" s="405">
        <f t="shared" si="106"/>
        <v>17521</v>
      </c>
      <c r="L95" s="349">
        <f t="shared" si="107"/>
        <v>17521</v>
      </c>
      <c r="M95" s="388">
        <f t="shared" si="108"/>
        <v>0</v>
      </c>
      <c r="N95" s="346"/>
      <c r="O95" s="346"/>
    </row>
    <row r="96" spans="1:15" x14ac:dyDescent="0.2">
      <c r="A96" s="350" t="str">
        <f t="shared" si="99"/>
        <v>3</v>
      </c>
      <c r="B96" s="350" t="str">
        <f t="shared" si="100"/>
        <v>35</v>
      </c>
      <c r="C96" s="350">
        <v>3529</v>
      </c>
      <c r="D96" s="264" t="s">
        <v>217</v>
      </c>
      <c r="E96" s="349">
        <f t="shared" si="101"/>
        <v>52301</v>
      </c>
      <c r="F96" s="351">
        <v>52301</v>
      </c>
      <c r="G96" s="352"/>
      <c r="H96" s="351">
        <f t="shared" si="102"/>
        <v>0</v>
      </c>
      <c r="I96" s="351"/>
      <c r="J96" s="352"/>
      <c r="K96" s="405">
        <f>+L96+M96</f>
        <v>52301</v>
      </c>
      <c r="L96" s="349">
        <f t="shared" si="107"/>
        <v>52301</v>
      </c>
      <c r="M96" s="388">
        <f t="shared" si="108"/>
        <v>0</v>
      </c>
      <c r="N96" s="346"/>
      <c r="O96" s="346"/>
    </row>
    <row r="97" spans="1:15" x14ac:dyDescent="0.2">
      <c r="A97" s="350" t="str">
        <f t="shared" si="99"/>
        <v>3</v>
      </c>
      <c r="B97" s="350" t="str">
        <f t="shared" si="100"/>
        <v>35</v>
      </c>
      <c r="C97" s="350">
        <v>3533</v>
      </c>
      <c r="D97" s="264" t="s">
        <v>405</v>
      </c>
      <c r="E97" s="349">
        <f t="shared" si="101"/>
        <v>0</v>
      </c>
      <c r="F97" s="351"/>
      <c r="G97" s="352"/>
      <c r="H97" s="351">
        <f t="shared" si="102"/>
        <v>4000</v>
      </c>
      <c r="I97" s="351">
        <v>4000</v>
      </c>
      <c r="J97" s="352"/>
      <c r="K97" s="405">
        <f t="shared" ref="K97" si="109">+L97+M97</f>
        <v>4000</v>
      </c>
      <c r="L97" s="349">
        <f t="shared" si="107"/>
        <v>4000</v>
      </c>
      <c r="M97" s="388"/>
      <c r="N97" s="346"/>
      <c r="O97" s="346"/>
    </row>
    <row r="98" spans="1:15" x14ac:dyDescent="0.2">
      <c r="A98" s="350" t="str">
        <f t="shared" si="99"/>
        <v>3</v>
      </c>
      <c r="B98" s="350" t="str">
        <f t="shared" si="100"/>
        <v>35</v>
      </c>
      <c r="C98" s="350">
        <v>3541</v>
      </c>
      <c r="D98" s="399" t="s">
        <v>312</v>
      </c>
      <c r="E98" s="349">
        <f t="shared" si="101"/>
        <v>10694</v>
      </c>
      <c r="F98" s="351">
        <v>10694</v>
      </c>
      <c r="G98" s="352"/>
      <c r="H98" s="351">
        <f t="shared" si="102"/>
        <v>0</v>
      </c>
      <c r="I98" s="351"/>
      <c r="J98" s="352"/>
      <c r="K98" s="405">
        <f t="shared" si="106"/>
        <v>10694</v>
      </c>
      <c r="L98" s="349">
        <f t="shared" si="107"/>
        <v>10694</v>
      </c>
      <c r="M98" s="388">
        <f t="shared" si="108"/>
        <v>0</v>
      </c>
      <c r="N98" s="346"/>
      <c r="O98" s="346"/>
    </row>
    <row r="99" spans="1:15" x14ac:dyDescent="0.2">
      <c r="A99" s="350" t="str">
        <f t="shared" si="99"/>
        <v>3</v>
      </c>
      <c r="B99" s="350" t="str">
        <f t="shared" si="100"/>
        <v>35</v>
      </c>
      <c r="C99" s="350">
        <v>3543</v>
      </c>
      <c r="D99" s="394" t="s">
        <v>313</v>
      </c>
      <c r="E99" s="349">
        <f t="shared" si="101"/>
        <v>53</v>
      </c>
      <c r="F99" s="351"/>
      <c r="G99" s="352">
        <v>53</v>
      </c>
      <c r="H99" s="351">
        <f t="shared" si="102"/>
        <v>0</v>
      </c>
      <c r="I99" s="351"/>
      <c r="J99" s="352"/>
      <c r="K99" s="405">
        <f t="shared" si="106"/>
        <v>53</v>
      </c>
      <c r="L99" s="349">
        <f t="shared" si="107"/>
        <v>0</v>
      </c>
      <c r="M99" s="388">
        <f t="shared" si="108"/>
        <v>53</v>
      </c>
      <c r="N99" s="346"/>
      <c r="O99" s="346"/>
    </row>
    <row r="100" spans="1:15" x14ac:dyDescent="0.2">
      <c r="A100" s="350" t="str">
        <f t="shared" ref="A100" si="110">MID(C100,1,1)</f>
        <v>3</v>
      </c>
      <c r="B100" s="350" t="str">
        <f t="shared" ref="B100" si="111">MID(C100,1,2)</f>
        <v>35</v>
      </c>
      <c r="C100" s="350">
        <v>3545</v>
      </c>
      <c r="D100" s="394" t="s">
        <v>473</v>
      </c>
      <c r="E100" s="349">
        <f t="shared" ref="E100" si="112">+F100+G100</f>
        <v>5494</v>
      </c>
      <c r="F100" s="351">
        <v>5494</v>
      </c>
      <c r="G100" s="352"/>
      <c r="H100" s="351">
        <f t="shared" ref="H100" si="113">+I100+J100</f>
        <v>0</v>
      </c>
      <c r="I100" s="351"/>
      <c r="J100" s="352"/>
      <c r="K100" s="405">
        <f t="shared" ref="K100" si="114">+L100+M100</f>
        <v>5494</v>
      </c>
      <c r="L100" s="349">
        <f t="shared" ref="L100" si="115">+F100+I100</f>
        <v>5494</v>
      </c>
      <c r="M100" s="388">
        <f t="shared" ref="M100" si="116">+G100+J100</f>
        <v>0</v>
      </c>
      <c r="N100" s="346"/>
      <c r="O100" s="346"/>
    </row>
    <row r="101" spans="1:15" x14ac:dyDescent="0.2">
      <c r="A101" s="350" t="str">
        <f t="shared" si="99"/>
        <v>3</v>
      </c>
      <c r="B101" s="350" t="str">
        <f t="shared" si="100"/>
        <v>35</v>
      </c>
      <c r="C101" s="350">
        <v>3599</v>
      </c>
      <c r="D101" s="264" t="s">
        <v>314</v>
      </c>
      <c r="E101" s="349">
        <f t="shared" si="101"/>
        <v>16035</v>
      </c>
      <c r="F101" s="351">
        <v>16003</v>
      </c>
      <c r="G101" s="352">
        <v>32</v>
      </c>
      <c r="H101" s="351">
        <f t="shared" ref="H101" si="117">+I101+J101</f>
        <v>23000</v>
      </c>
      <c r="I101" s="351">
        <v>23000</v>
      </c>
      <c r="J101" s="352"/>
      <c r="K101" s="405">
        <f t="shared" si="106"/>
        <v>39035</v>
      </c>
      <c r="L101" s="349">
        <f t="shared" si="107"/>
        <v>39003</v>
      </c>
      <c r="M101" s="388">
        <f t="shared" si="108"/>
        <v>32</v>
      </c>
      <c r="N101" s="346"/>
      <c r="O101" s="346"/>
    </row>
    <row r="102" spans="1:15" x14ac:dyDescent="0.2">
      <c r="A102" s="353" t="s">
        <v>218</v>
      </c>
      <c r="B102" s="353"/>
      <c r="C102" s="354"/>
      <c r="D102" s="395"/>
      <c r="E102" s="355">
        <f t="shared" ref="E102:M102" si="118">SUM(E93:E101)</f>
        <v>254306</v>
      </c>
      <c r="F102" s="355">
        <f t="shared" si="118"/>
        <v>248088</v>
      </c>
      <c r="G102" s="355">
        <f t="shared" si="118"/>
        <v>6218</v>
      </c>
      <c r="H102" s="355">
        <f t="shared" si="118"/>
        <v>59500</v>
      </c>
      <c r="I102" s="355">
        <f t="shared" si="118"/>
        <v>47000</v>
      </c>
      <c r="J102" s="355">
        <f t="shared" si="118"/>
        <v>12500</v>
      </c>
      <c r="K102" s="404">
        <f t="shared" si="118"/>
        <v>313806</v>
      </c>
      <c r="L102" s="355">
        <f t="shared" si="118"/>
        <v>295088</v>
      </c>
      <c r="M102" s="356">
        <f t="shared" si="118"/>
        <v>18718</v>
      </c>
      <c r="N102" s="346"/>
      <c r="O102" s="346"/>
    </row>
    <row r="103" spans="1:15" ht="8.25" customHeight="1" x14ac:dyDescent="0.2">
      <c r="A103" s="374"/>
      <c r="B103" s="373"/>
      <c r="C103" s="374"/>
      <c r="D103" s="394"/>
      <c r="E103" s="368"/>
      <c r="F103" s="368"/>
      <c r="G103" s="368"/>
      <c r="H103" s="368"/>
      <c r="I103" s="368"/>
      <c r="J103" s="368"/>
      <c r="K103" s="415"/>
      <c r="L103" s="368"/>
      <c r="M103" s="389"/>
      <c r="N103" s="346"/>
      <c r="O103" s="346"/>
    </row>
    <row r="104" spans="1:15" x14ac:dyDescent="0.2">
      <c r="A104" s="350" t="str">
        <f t="shared" ref="A104:A113" si="119">MID(C104,1,1)</f>
        <v>3</v>
      </c>
      <c r="B104" s="350" t="str">
        <f t="shared" ref="B104:B113" si="120">MID(C104,1,2)</f>
        <v>36</v>
      </c>
      <c r="C104" s="350">
        <v>3612</v>
      </c>
      <c r="D104" s="264" t="s">
        <v>315</v>
      </c>
      <c r="E104" s="349">
        <f t="shared" ref="E104:E113" si="121">+F104+G104</f>
        <v>130411</v>
      </c>
      <c r="F104" s="351">
        <v>111028</v>
      </c>
      <c r="G104" s="352">
        <v>19383</v>
      </c>
      <c r="H104" s="351">
        <f t="shared" ref="H104:H113" si="122">+I104+J104</f>
        <v>1026361</v>
      </c>
      <c r="I104" s="351">
        <v>287966</v>
      </c>
      <c r="J104" s="352">
        <v>738395</v>
      </c>
      <c r="K104" s="405">
        <f t="shared" ref="K104" si="123">+L104+M104</f>
        <v>1156772</v>
      </c>
      <c r="L104" s="349">
        <f t="shared" ref="L104" si="124">+F104+I104</f>
        <v>398994</v>
      </c>
      <c r="M104" s="388">
        <f t="shared" ref="M104" si="125">+G104+J104</f>
        <v>757778</v>
      </c>
      <c r="N104" s="346"/>
      <c r="O104" s="346"/>
    </row>
    <row r="105" spans="1:15" x14ac:dyDescent="0.2">
      <c r="A105" s="350" t="str">
        <f>MID(C105,1,1)</f>
        <v>3</v>
      </c>
      <c r="B105" s="350" t="str">
        <f>MID(C105,1,2)</f>
        <v>36</v>
      </c>
      <c r="C105" s="350">
        <v>3613</v>
      </c>
      <c r="D105" s="264" t="s">
        <v>220</v>
      </c>
      <c r="E105" s="349">
        <f t="shared" si="121"/>
        <v>80122</v>
      </c>
      <c r="F105" s="351">
        <v>64975</v>
      </c>
      <c r="G105" s="352">
        <v>15147</v>
      </c>
      <c r="H105" s="351">
        <f t="shared" si="122"/>
        <v>51297</v>
      </c>
      <c r="I105" s="351">
        <v>17300</v>
      </c>
      <c r="J105" s="352">
        <v>33997</v>
      </c>
      <c r="K105" s="405">
        <f t="shared" ref="K105:K113" si="126">+L105+M105</f>
        <v>131419</v>
      </c>
      <c r="L105" s="349">
        <f t="shared" ref="L105:L113" si="127">+F105+I105</f>
        <v>82275</v>
      </c>
      <c r="M105" s="388">
        <f t="shared" ref="M105:M113" si="128">+G105+J105</f>
        <v>49144</v>
      </c>
      <c r="N105" s="346"/>
      <c r="O105" s="346"/>
    </row>
    <row r="106" spans="1:15" x14ac:dyDescent="0.2">
      <c r="A106" s="350" t="str">
        <f t="shared" si="119"/>
        <v>3</v>
      </c>
      <c r="B106" s="350" t="str">
        <f t="shared" si="120"/>
        <v>36</v>
      </c>
      <c r="C106" s="350">
        <v>3619</v>
      </c>
      <c r="D106" s="264" t="s">
        <v>221</v>
      </c>
      <c r="E106" s="349">
        <f t="shared" si="121"/>
        <v>410</v>
      </c>
      <c r="F106" s="351">
        <v>410</v>
      </c>
      <c r="G106" s="352"/>
      <c r="H106" s="351">
        <f t="shared" si="122"/>
        <v>0</v>
      </c>
      <c r="I106" s="351"/>
      <c r="J106" s="352"/>
      <c r="K106" s="405">
        <f t="shared" si="126"/>
        <v>410</v>
      </c>
      <c r="L106" s="349">
        <f t="shared" si="127"/>
        <v>410</v>
      </c>
      <c r="M106" s="388">
        <f t="shared" si="128"/>
        <v>0</v>
      </c>
      <c r="N106" s="346"/>
      <c r="O106" s="346"/>
    </row>
    <row r="107" spans="1:15" x14ac:dyDescent="0.2">
      <c r="A107" s="350" t="str">
        <f t="shared" si="119"/>
        <v>3</v>
      </c>
      <c r="B107" s="350" t="str">
        <f t="shared" si="120"/>
        <v>36</v>
      </c>
      <c r="C107" s="350">
        <v>3631</v>
      </c>
      <c r="D107" s="264" t="s">
        <v>316</v>
      </c>
      <c r="E107" s="349">
        <f t="shared" si="121"/>
        <v>198993</v>
      </c>
      <c r="F107" s="351">
        <v>197909</v>
      </c>
      <c r="G107" s="352">
        <v>1084</v>
      </c>
      <c r="H107" s="351">
        <f t="shared" si="122"/>
        <v>12</v>
      </c>
      <c r="I107" s="351"/>
      <c r="J107" s="352">
        <v>12</v>
      </c>
      <c r="K107" s="405">
        <f t="shared" si="126"/>
        <v>199005</v>
      </c>
      <c r="L107" s="349">
        <f t="shared" si="127"/>
        <v>197909</v>
      </c>
      <c r="M107" s="388">
        <f t="shared" si="128"/>
        <v>1096</v>
      </c>
      <c r="N107" s="346"/>
      <c r="O107" s="346"/>
    </row>
    <row r="108" spans="1:15" x14ac:dyDescent="0.2">
      <c r="A108" s="350" t="str">
        <f t="shared" si="119"/>
        <v>3</v>
      </c>
      <c r="B108" s="350" t="str">
        <f t="shared" si="120"/>
        <v>36</v>
      </c>
      <c r="C108" s="350">
        <v>3632</v>
      </c>
      <c r="D108" s="264" t="s">
        <v>317</v>
      </c>
      <c r="E108" s="349">
        <f t="shared" si="121"/>
        <v>49004</v>
      </c>
      <c r="F108" s="351">
        <v>46798</v>
      </c>
      <c r="G108" s="352">
        <v>2206</v>
      </c>
      <c r="H108" s="351">
        <f t="shared" si="122"/>
        <v>3290</v>
      </c>
      <c r="I108" s="351">
        <v>3290</v>
      </c>
      <c r="J108" s="352"/>
      <c r="K108" s="405">
        <f t="shared" si="126"/>
        <v>52294</v>
      </c>
      <c r="L108" s="349">
        <f t="shared" si="127"/>
        <v>50088</v>
      </c>
      <c r="M108" s="388">
        <f t="shared" si="128"/>
        <v>2206</v>
      </c>
      <c r="N108" s="346"/>
      <c r="O108" s="346"/>
    </row>
    <row r="109" spans="1:15" x14ac:dyDescent="0.2">
      <c r="A109" s="350" t="str">
        <f t="shared" si="119"/>
        <v>3</v>
      </c>
      <c r="B109" s="350" t="str">
        <f t="shared" si="120"/>
        <v>36</v>
      </c>
      <c r="C109" s="350">
        <v>3633</v>
      </c>
      <c r="D109" s="264" t="s">
        <v>223</v>
      </c>
      <c r="E109" s="349">
        <f t="shared" si="121"/>
        <v>18591</v>
      </c>
      <c r="F109" s="351">
        <v>18552</v>
      </c>
      <c r="G109" s="352">
        <v>39</v>
      </c>
      <c r="H109" s="351">
        <f t="shared" si="122"/>
        <v>6000</v>
      </c>
      <c r="I109" s="351">
        <v>6000</v>
      </c>
      <c r="J109" s="352"/>
      <c r="K109" s="405">
        <f t="shared" si="126"/>
        <v>24591</v>
      </c>
      <c r="L109" s="349">
        <f t="shared" si="127"/>
        <v>24552</v>
      </c>
      <c r="M109" s="388">
        <f t="shared" si="128"/>
        <v>39</v>
      </c>
      <c r="N109" s="346"/>
      <c r="O109" s="346"/>
    </row>
    <row r="110" spans="1:15" x14ac:dyDescent="0.2">
      <c r="A110" s="350" t="str">
        <f t="shared" si="119"/>
        <v>3</v>
      </c>
      <c r="B110" s="350" t="str">
        <f t="shared" si="120"/>
        <v>36</v>
      </c>
      <c r="C110" s="350">
        <v>3635</v>
      </c>
      <c r="D110" s="264" t="s">
        <v>318</v>
      </c>
      <c r="E110" s="349">
        <f t="shared" si="121"/>
        <v>49777</v>
      </c>
      <c r="F110" s="351">
        <v>49497</v>
      </c>
      <c r="G110" s="352">
        <v>280</v>
      </c>
      <c r="H110" s="351">
        <f t="shared" si="122"/>
        <v>27098</v>
      </c>
      <c r="I110" s="351">
        <v>27098</v>
      </c>
      <c r="J110" s="352"/>
      <c r="K110" s="405">
        <f t="shared" si="126"/>
        <v>76875</v>
      </c>
      <c r="L110" s="349">
        <f t="shared" si="127"/>
        <v>76595</v>
      </c>
      <c r="M110" s="388">
        <f t="shared" si="128"/>
        <v>280</v>
      </c>
      <c r="N110" s="346"/>
      <c r="O110" s="346"/>
    </row>
    <row r="111" spans="1:15" x14ac:dyDescent="0.2">
      <c r="A111" s="350" t="str">
        <f t="shared" si="119"/>
        <v>3</v>
      </c>
      <c r="B111" s="350" t="str">
        <f t="shared" si="120"/>
        <v>36</v>
      </c>
      <c r="C111" s="350">
        <v>3636</v>
      </c>
      <c r="D111" s="264" t="s">
        <v>319</v>
      </c>
      <c r="E111" s="349">
        <f t="shared" si="121"/>
        <v>47223</v>
      </c>
      <c r="F111" s="351">
        <v>44978</v>
      </c>
      <c r="G111" s="352">
        <v>2245</v>
      </c>
      <c r="H111" s="351">
        <f t="shared" si="122"/>
        <v>6200</v>
      </c>
      <c r="I111" s="351">
        <v>3650</v>
      </c>
      <c r="J111" s="352">
        <v>2550</v>
      </c>
      <c r="K111" s="405">
        <f t="shared" si="126"/>
        <v>53423</v>
      </c>
      <c r="L111" s="349">
        <f t="shared" si="127"/>
        <v>48628</v>
      </c>
      <c r="M111" s="388">
        <f t="shared" si="128"/>
        <v>4795</v>
      </c>
      <c r="N111" s="346"/>
      <c r="O111" s="346"/>
    </row>
    <row r="112" spans="1:15" x14ac:dyDescent="0.2">
      <c r="A112" s="350" t="str">
        <f t="shared" si="119"/>
        <v>3</v>
      </c>
      <c r="B112" s="350" t="str">
        <f t="shared" si="120"/>
        <v>36</v>
      </c>
      <c r="C112" s="350">
        <v>3639</v>
      </c>
      <c r="D112" s="264" t="s">
        <v>320</v>
      </c>
      <c r="E112" s="349">
        <f t="shared" si="121"/>
        <v>158104</v>
      </c>
      <c r="F112" s="351">
        <v>114843</v>
      </c>
      <c r="G112" s="352">
        <v>43261</v>
      </c>
      <c r="H112" s="351">
        <f t="shared" si="122"/>
        <v>349302</v>
      </c>
      <c r="I112" s="351">
        <v>257620</v>
      </c>
      <c r="J112" s="352">
        <v>91682</v>
      </c>
      <c r="K112" s="405">
        <f t="shared" si="126"/>
        <v>507406</v>
      </c>
      <c r="L112" s="349">
        <f t="shared" si="127"/>
        <v>372463</v>
      </c>
      <c r="M112" s="388">
        <f t="shared" si="128"/>
        <v>134943</v>
      </c>
      <c r="N112" s="346"/>
      <c r="O112" s="346"/>
    </row>
    <row r="113" spans="1:15" x14ac:dyDescent="0.2">
      <c r="A113" s="350" t="str">
        <f t="shared" si="119"/>
        <v>3</v>
      </c>
      <c r="B113" s="350" t="str">
        <f t="shared" si="120"/>
        <v>36</v>
      </c>
      <c r="C113" s="350">
        <v>3699</v>
      </c>
      <c r="D113" s="264" t="s">
        <v>225</v>
      </c>
      <c r="E113" s="349">
        <f t="shared" si="121"/>
        <v>1810</v>
      </c>
      <c r="F113" s="351">
        <v>1500</v>
      </c>
      <c r="G113" s="352">
        <v>310</v>
      </c>
      <c r="H113" s="351">
        <f t="shared" si="122"/>
        <v>3000</v>
      </c>
      <c r="I113" s="351"/>
      <c r="J113" s="352">
        <v>3000</v>
      </c>
      <c r="K113" s="405">
        <f t="shared" si="126"/>
        <v>4810</v>
      </c>
      <c r="L113" s="349">
        <f t="shared" si="127"/>
        <v>1500</v>
      </c>
      <c r="M113" s="388">
        <f t="shared" si="128"/>
        <v>3310</v>
      </c>
      <c r="N113" s="346"/>
      <c r="O113" s="346"/>
    </row>
    <row r="114" spans="1:15" x14ac:dyDescent="0.2">
      <c r="A114" s="353" t="s">
        <v>226</v>
      </c>
      <c r="B114" s="353"/>
      <c r="C114" s="354"/>
      <c r="D114" s="395"/>
      <c r="E114" s="355">
        <f t="shared" ref="E114:M114" si="129">SUM(E104:E113)</f>
        <v>734445</v>
      </c>
      <c r="F114" s="355">
        <f t="shared" si="129"/>
        <v>650490</v>
      </c>
      <c r="G114" s="355">
        <f t="shared" si="129"/>
        <v>83955</v>
      </c>
      <c r="H114" s="355">
        <f t="shared" si="129"/>
        <v>1472560</v>
      </c>
      <c r="I114" s="355">
        <f t="shared" si="129"/>
        <v>602924</v>
      </c>
      <c r="J114" s="355">
        <f t="shared" si="129"/>
        <v>869636</v>
      </c>
      <c r="K114" s="404">
        <f t="shared" si="129"/>
        <v>2207005</v>
      </c>
      <c r="L114" s="355">
        <f t="shared" si="129"/>
        <v>1253414</v>
      </c>
      <c r="M114" s="356">
        <f t="shared" si="129"/>
        <v>953591</v>
      </c>
      <c r="N114" s="346"/>
      <c r="O114" s="346"/>
    </row>
    <row r="115" spans="1:15" ht="9" customHeight="1" x14ac:dyDescent="0.2">
      <c r="A115" s="350"/>
      <c r="B115" s="366"/>
      <c r="C115" s="350"/>
      <c r="D115" s="264"/>
      <c r="E115" s="367"/>
      <c r="F115" s="367"/>
      <c r="G115" s="368"/>
      <c r="H115" s="367"/>
      <c r="I115" s="367"/>
      <c r="J115" s="368"/>
      <c r="K115" s="412"/>
      <c r="L115" s="367"/>
      <c r="M115" s="389"/>
      <c r="N115" s="346"/>
      <c r="O115" s="346"/>
    </row>
    <row r="116" spans="1:15" x14ac:dyDescent="0.2">
      <c r="A116" s="350" t="str">
        <f t="shared" ref="A116:A130" si="130">MID(C116,1,1)</f>
        <v>3</v>
      </c>
      <c r="B116" s="350" t="str">
        <f t="shared" ref="B116:B130" si="131">MID(C116,1,2)</f>
        <v>37</v>
      </c>
      <c r="C116" s="350">
        <v>3716</v>
      </c>
      <c r="D116" s="264" t="s">
        <v>321</v>
      </c>
      <c r="E116" s="349">
        <f t="shared" ref="E116:E130" si="132">+F116+G116</f>
        <v>3371</v>
      </c>
      <c r="F116" s="351">
        <v>3241</v>
      </c>
      <c r="G116" s="352">
        <v>130</v>
      </c>
      <c r="H116" s="351">
        <f t="shared" ref="H116:H130" si="133">+I116+J116</f>
        <v>200</v>
      </c>
      <c r="I116" s="351"/>
      <c r="J116" s="352">
        <v>200</v>
      </c>
      <c r="K116" s="405">
        <f t="shared" ref="K116" si="134">+L116+M116</f>
        <v>3571</v>
      </c>
      <c r="L116" s="349">
        <f t="shared" ref="L116" si="135">+F116+I116</f>
        <v>3241</v>
      </c>
      <c r="M116" s="388">
        <f t="shared" ref="M116" si="136">+G116+J116</f>
        <v>330</v>
      </c>
      <c r="N116" s="346"/>
      <c r="O116" s="346"/>
    </row>
    <row r="117" spans="1:15" x14ac:dyDescent="0.2">
      <c r="A117" s="350" t="str">
        <f t="shared" ref="A117" si="137">MID(C117,1,1)</f>
        <v>3</v>
      </c>
      <c r="B117" s="350" t="str">
        <f t="shared" ref="B117" si="138">MID(C117,1,2)</f>
        <v>37</v>
      </c>
      <c r="C117" s="350">
        <v>3719</v>
      </c>
      <c r="D117" s="264" t="s">
        <v>390</v>
      </c>
      <c r="E117" s="349">
        <f t="shared" ref="E117" si="139">+F117+G117</f>
        <v>212</v>
      </c>
      <c r="F117" s="351">
        <v>212</v>
      </c>
      <c r="G117" s="352"/>
      <c r="H117" s="351">
        <f t="shared" ref="H117" si="140">+I117+J117</f>
        <v>0</v>
      </c>
      <c r="I117" s="351"/>
      <c r="J117" s="352"/>
      <c r="K117" s="405">
        <f t="shared" ref="K117:K128" si="141">+L117+M117</f>
        <v>212</v>
      </c>
      <c r="L117" s="349">
        <f t="shared" ref="L117:L128" si="142">+F117+I117</f>
        <v>212</v>
      </c>
      <c r="M117" s="388">
        <f t="shared" ref="M117:M128" si="143">+G117+J117</f>
        <v>0</v>
      </c>
      <c r="N117" s="346"/>
      <c r="O117" s="346"/>
    </row>
    <row r="118" spans="1:15" x14ac:dyDescent="0.2">
      <c r="A118" s="350" t="str">
        <f>MID(C118,1,1)</f>
        <v>3</v>
      </c>
      <c r="B118" s="350" t="str">
        <f>MID(C118,1,2)</f>
        <v>37</v>
      </c>
      <c r="C118" s="350">
        <v>3722</v>
      </c>
      <c r="D118" s="264" t="s">
        <v>322</v>
      </c>
      <c r="E118" s="349">
        <f t="shared" si="132"/>
        <v>213071</v>
      </c>
      <c r="F118" s="351">
        <v>182966</v>
      </c>
      <c r="G118" s="352">
        <v>30105</v>
      </c>
      <c r="H118" s="351">
        <f t="shared" si="133"/>
        <v>8490</v>
      </c>
      <c r="I118" s="351"/>
      <c r="J118" s="352">
        <v>8490</v>
      </c>
      <c r="K118" s="405">
        <f t="shared" si="141"/>
        <v>221561</v>
      </c>
      <c r="L118" s="349">
        <f t="shared" si="142"/>
        <v>182966</v>
      </c>
      <c r="M118" s="388">
        <f t="shared" si="143"/>
        <v>38595</v>
      </c>
      <c r="N118" s="346"/>
      <c r="O118" s="346"/>
    </row>
    <row r="119" spans="1:15" x14ac:dyDescent="0.2">
      <c r="A119" s="350" t="str">
        <f>MID(C119,1,1)</f>
        <v>3</v>
      </c>
      <c r="B119" s="350" t="str">
        <f>MID(C119,1,2)</f>
        <v>37</v>
      </c>
      <c r="C119" s="350">
        <v>3723</v>
      </c>
      <c r="D119" s="394" t="s">
        <v>394</v>
      </c>
      <c r="E119" s="349">
        <f>+F119+G119</f>
        <v>50</v>
      </c>
      <c r="F119" s="351"/>
      <c r="G119" s="352">
        <v>50</v>
      </c>
      <c r="H119" s="351">
        <f t="shared" si="133"/>
        <v>0</v>
      </c>
      <c r="I119" s="351"/>
      <c r="J119" s="352"/>
      <c r="K119" s="405">
        <f t="shared" si="141"/>
        <v>50</v>
      </c>
      <c r="L119" s="349">
        <f t="shared" si="142"/>
        <v>0</v>
      </c>
      <c r="M119" s="388">
        <f t="shared" si="143"/>
        <v>50</v>
      </c>
      <c r="N119" s="346"/>
      <c r="O119" s="346"/>
    </row>
    <row r="120" spans="1:15" x14ac:dyDescent="0.2">
      <c r="A120" s="350" t="str">
        <f>MID(C120,1,1)</f>
        <v>3</v>
      </c>
      <c r="B120" s="350" t="str">
        <f>MID(C120,1,2)</f>
        <v>37</v>
      </c>
      <c r="C120" s="350">
        <v>3725</v>
      </c>
      <c r="D120" s="264" t="s">
        <v>323</v>
      </c>
      <c r="E120" s="349">
        <f t="shared" si="132"/>
        <v>153616</v>
      </c>
      <c r="F120" s="351">
        <v>151217</v>
      </c>
      <c r="G120" s="352">
        <v>2399</v>
      </c>
      <c r="H120" s="351">
        <f t="shared" si="133"/>
        <v>14524</v>
      </c>
      <c r="I120" s="351">
        <v>13024</v>
      </c>
      <c r="J120" s="352">
        <v>1500</v>
      </c>
      <c r="K120" s="405">
        <f t="shared" si="141"/>
        <v>168140</v>
      </c>
      <c r="L120" s="349">
        <f t="shared" si="142"/>
        <v>164241</v>
      </c>
      <c r="M120" s="388">
        <f t="shared" si="143"/>
        <v>3899</v>
      </c>
      <c r="N120" s="346"/>
      <c r="O120" s="346"/>
    </row>
    <row r="121" spans="1:15" x14ac:dyDescent="0.2">
      <c r="A121" s="350" t="str">
        <f t="shared" si="130"/>
        <v>3</v>
      </c>
      <c r="B121" s="350" t="str">
        <f t="shared" si="131"/>
        <v>37</v>
      </c>
      <c r="C121" s="350">
        <v>3729</v>
      </c>
      <c r="D121" s="264" t="s">
        <v>324</v>
      </c>
      <c r="E121" s="349">
        <f t="shared" si="132"/>
        <v>4265</v>
      </c>
      <c r="F121" s="351">
        <v>1300</v>
      </c>
      <c r="G121" s="352">
        <v>2965</v>
      </c>
      <c r="H121" s="349">
        <f>+I121+J121</f>
        <v>0</v>
      </c>
      <c r="I121" s="351"/>
      <c r="J121" s="352"/>
      <c r="K121" s="405">
        <f t="shared" si="141"/>
        <v>4265</v>
      </c>
      <c r="L121" s="349">
        <f t="shared" si="142"/>
        <v>1300</v>
      </c>
      <c r="M121" s="388">
        <f t="shared" si="143"/>
        <v>2965</v>
      </c>
      <c r="N121" s="346"/>
      <c r="O121" s="346"/>
    </row>
    <row r="122" spans="1:15" x14ac:dyDescent="0.2">
      <c r="A122" s="350" t="str">
        <f t="shared" si="130"/>
        <v>3</v>
      </c>
      <c r="B122" s="350" t="str">
        <f t="shared" si="131"/>
        <v>37</v>
      </c>
      <c r="C122" s="350">
        <v>3733</v>
      </c>
      <c r="D122" s="264" t="s">
        <v>325</v>
      </c>
      <c r="E122" s="349">
        <f t="shared" si="132"/>
        <v>542</v>
      </c>
      <c r="F122" s="351">
        <v>542</v>
      </c>
      <c r="G122" s="352"/>
      <c r="H122" s="349">
        <f>+I122+J122</f>
        <v>0</v>
      </c>
      <c r="I122" s="351"/>
      <c r="J122" s="352"/>
      <c r="K122" s="405">
        <f t="shared" si="141"/>
        <v>542</v>
      </c>
      <c r="L122" s="349">
        <f t="shared" si="142"/>
        <v>542</v>
      </c>
      <c r="M122" s="388">
        <f t="shared" si="143"/>
        <v>0</v>
      </c>
      <c r="N122" s="346"/>
      <c r="O122" s="346"/>
    </row>
    <row r="123" spans="1:15" x14ac:dyDescent="0.2">
      <c r="A123" s="350" t="str">
        <f t="shared" si="130"/>
        <v>3</v>
      </c>
      <c r="B123" s="350" t="str">
        <f t="shared" si="131"/>
        <v>37</v>
      </c>
      <c r="C123" s="350">
        <v>3739</v>
      </c>
      <c r="D123" s="264" t="s">
        <v>326</v>
      </c>
      <c r="E123" s="349">
        <f t="shared" si="132"/>
        <v>1060</v>
      </c>
      <c r="F123" s="351">
        <v>1060</v>
      </c>
      <c r="G123" s="352"/>
      <c r="H123" s="351">
        <f t="shared" si="133"/>
        <v>9000</v>
      </c>
      <c r="I123" s="351">
        <v>9000</v>
      </c>
      <c r="J123" s="352"/>
      <c r="K123" s="405">
        <f t="shared" si="141"/>
        <v>10060</v>
      </c>
      <c r="L123" s="349">
        <f t="shared" si="142"/>
        <v>10060</v>
      </c>
      <c r="M123" s="388">
        <f t="shared" si="143"/>
        <v>0</v>
      </c>
      <c r="N123" s="346"/>
      <c r="O123" s="346"/>
    </row>
    <row r="124" spans="1:15" x14ac:dyDescent="0.2">
      <c r="A124" s="350" t="str">
        <f t="shared" si="130"/>
        <v>3</v>
      </c>
      <c r="B124" s="350" t="str">
        <f t="shared" si="131"/>
        <v>37</v>
      </c>
      <c r="C124" s="350">
        <v>3741</v>
      </c>
      <c r="D124" s="264" t="s">
        <v>327</v>
      </c>
      <c r="E124" s="349">
        <f t="shared" si="132"/>
        <v>68328</v>
      </c>
      <c r="F124" s="351">
        <v>68328</v>
      </c>
      <c r="G124" s="352"/>
      <c r="H124" s="351">
        <f t="shared" si="133"/>
        <v>11880</v>
      </c>
      <c r="I124" s="351">
        <v>11880</v>
      </c>
      <c r="J124" s="352"/>
      <c r="K124" s="405">
        <f t="shared" si="141"/>
        <v>80208</v>
      </c>
      <c r="L124" s="349">
        <f t="shared" si="142"/>
        <v>80208</v>
      </c>
      <c r="M124" s="388">
        <f t="shared" si="143"/>
        <v>0</v>
      </c>
      <c r="N124" s="346"/>
      <c r="O124" s="346"/>
    </row>
    <row r="125" spans="1:15" x14ac:dyDescent="0.2">
      <c r="A125" s="350" t="str">
        <f t="shared" si="130"/>
        <v>3</v>
      </c>
      <c r="B125" s="350" t="str">
        <f t="shared" si="131"/>
        <v>37</v>
      </c>
      <c r="C125" s="350">
        <v>3742</v>
      </c>
      <c r="D125" s="264" t="s">
        <v>328</v>
      </c>
      <c r="E125" s="349">
        <f t="shared" si="132"/>
        <v>986</v>
      </c>
      <c r="F125" s="351">
        <v>980</v>
      </c>
      <c r="G125" s="352">
        <v>6</v>
      </c>
      <c r="H125" s="351">
        <f t="shared" si="133"/>
        <v>478</v>
      </c>
      <c r="I125" s="351"/>
      <c r="J125" s="352">
        <v>478</v>
      </c>
      <c r="K125" s="405">
        <f t="shared" si="141"/>
        <v>1464</v>
      </c>
      <c r="L125" s="349">
        <f t="shared" si="142"/>
        <v>980</v>
      </c>
      <c r="M125" s="388">
        <f t="shared" si="143"/>
        <v>484</v>
      </c>
      <c r="N125" s="346"/>
      <c r="O125" s="346"/>
    </row>
    <row r="126" spans="1:15" x14ac:dyDescent="0.2">
      <c r="A126" s="350" t="str">
        <f t="shared" si="130"/>
        <v>3</v>
      </c>
      <c r="B126" s="350" t="str">
        <f t="shared" si="131"/>
        <v>37</v>
      </c>
      <c r="C126" s="350">
        <v>3744</v>
      </c>
      <c r="D126" s="264" t="s">
        <v>329</v>
      </c>
      <c r="E126" s="349">
        <f t="shared" si="132"/>
        <v>1080</v>
      </c>
      <c r="F126" s="351">
        <v>1080</v>
      </c>
      <c r="G126" s="352"/>
      <c r="H126" s="351">
        <f t="shared" si="133"/>
        <v>55810</v>
      </c>
      <c r="I126" s="351">
        <v>55810</v>
      </c>
      <c r="J126" s="352"/>
      <c r="K126" s="405">
        <f t="shared" si="141"/>
        <v>56890</v>
      </c>
      <c r="L126" s="349">
        <f t="shared" si="142"/>
        <v>56890</v>
      </c>
      <c r="M126" s="388">
        <f t="shared" si="143"/>
        <v>0</v>
      </c>
      <c r="N126" s="346"/>
      <c r="O126" s="346"/>
    </row>
    <row r="127" spans="1:15" x14ac:dyDescent="0.2">
      <c r="A127" s="350" t="str">
        <f t="shared" si="130"/>
        <v>3</v>
      </c>
      <c r="B127" s="350" t="str">
        <f t="shared" si="131"/>
        <v>37</v>
      </c>
      <c r="C127" s="350">
        <v>3745</v>
      </c>
      <c r="D127" s="264" t="s">
        <v>330</v>
      </c>
      <c r="E127" s="349">
        <f t="shared" si="132"/>
        <v>265638</v>
      </c>
      <c r="F127" s="351">
        <v>69892</v>
      </c>
      <c r="G127" s="352">
        <v>195746</v>
      </c>
      <c r="H127" s="351">
        <f t="shared" si="133"/>
        <v>95908</v>
      </c>
      <c r="I127" s="351">
        <v>36315</v>
      </c>
      <c r="J127" s="352">
        <v>59593</v>
      </c>
      <c r="K127" s="405">
        <f t="shared" si="141"/>
        <v>361546</v>
      </c>
      <c r="L127" s="349">
        <f t="shared" si="142"/>
        <v>106207</v>
      </c>
      <c r="M127" s="388">
        <f t="shared" si="143"/>
        <v>255339</v>
      </c>
      <c r="N127" s="346"/>
      <c r="O127" s="346"/>
    </row>
    <row r="128" spans="1:15" x14ac:dyDescent="0.2">
      <c r="A128" s="350" t="str">
        <f t="shared" si="130"/>
        <v>3</v>
      </c>
      <c r="B128" s="350" t="str">
        <f t="shared" si="131"/>
        <v>37</v>
      </c>
      <c r="C128" s="350">
        <v>3749</v>
      </c>
      <c r="D128" s="264" t="s">
        <v>331</v>
      </c>
      <c r="E128" s="349">
        <f t="shared" si="132"/>
        <v>700</v>
      </c>
      <c r="F128" s="351">
        <v>250</v>
      </c>
      <c r="G128" s="352">
        <v>450</v>
      </c>
      <c r="H128" s="351">
        <f t="shared" si="133"/>
        <v>0</v>
      </c>
      <c r="I128" s="351"/>
      <c r="J128" s="352"/>
      <c r="K128" s="405">
        <f t="shared" si="141"/>
        <v>700</v>
      </c>
      <c r="L128" s="349">
        <f t="shared" si="142"/>
        <v>250</v>
      </c>
      <c r="M128" s="388">
        <f t="shared" si="143"/>
        <v>450</v>
      </c>
      <c r="N128" s="346"/>
      <c r="O128" s="346"/>
    </row>
    <row r="129" spans="1:15" x14ac:dyDescent="0.2">
      <c r="A129" s="350" t="str">
        <f t="shared" ref="A129" si="144">MID(C129,1,1)</f>
        <v>3</v>
      </c>
      <c r="B129" s="350" t="str">
        <f t="shared" ref="B129" si="145">MID(C129,1,2)</f>
        <v>37</v>
      </c>
      <c r="C129" s="350">
        <v>3753</v>
      </c>
      <c r="D129" s="264" t="s">
        <v>430</v>
      </c>
      <c r="E129" s="349">
        <f t="shared" ref="E129" si="146">+F129+G129</f>
        <v>30</v>
      </c>
      <c r="F129" s="351"/>
      <c r="G129" s="352">
        <v>30</v>
      </c>
      <c r="H129" s="351">
        <f t="shared" ref="H129" si="147">+I129+J129</f>
        <v>0</v>
      </c>
      <c r="I129" s="351"/>
      <c r="J129" s="352"/>
      <c r="K129" s="405">
        <f t="shared" ref="K129" si="148">+L129+M129</f>
        <v>30</v>
      </c>
      <c r="L129" s="349">
        <f t="shared" ref="L129" si="149">+F129+I129</f>
        <v>0</v>
      </c>
      <c r="M129" s="388">
        <f t="shared" ref="M129" si="150">+G129+J129</f>
        <v>30</v>
      </c>
      <c r="N129" s="346"/>
      <c r="O129" s="346"/>
    </row>
    <row r="130" spans="1:15" x14ac:dyDescent="0.2">
      <c r="A130" s="350" t="str">
        <f t="shared" si="130"/>
        <v>3</v>
      </c>
      <c r="B130" s="350" t="str">
        <f t="shared" si="131"/>
        <v>37</v>
      </c>
      <c r="C130" s="350">
        <v>3792</v>
      </c>
      <c r="D130" s="264" t="s">
        <v>332</v>
      </c>
      <c r="E130" s="349">
        <f t="shared" si="132"/>
        <v>6880</v>
      </c>
      <c r="F130" s="351">
        <v>6860</v>
      </c>
      <c r="G130" s="352">
        <v>20</v>
      </c>
      <c r="H130" s="351">
        <f t="shared" si="133"/>
        <v>0</v>
      </c>
      <c r="I130" s="351"/>
      <c r="J130" s="352"/>
      <c r="K130" s="405">
        <f t="shared" ref="K130" si="151">+L130+M130</f>
        <v>6880</v>
      </c>
      <c r="L130" s="349">
        <f t="shared" ref="L130" si="152">+F130+I130</f>
        <v>6860</v>
      </c>
      <c r="M130" s="388">
        <f t="shared" ref="M130" si="153">+G130+J130</f>
        <v>20</v>
      </c>
      <c r="N130" s="346"/>
      <c r="O130" s="346"/>
    </row>
    <row r="131" spans="1:15" x14ac:dyDescent="0.2">
      <c r="A131" s="353" t="s">
        <v>231</v>
      </c>
      <c r="B131" s="353"/>
      <c r="C131" s="354"/>
      <c r="D131" s="395"/>
      <c r="E131" s="355">
        <f t="shared" ref="E131:M131" si="154">SUM(E116:E130)</f>
        <v>719829</v>
      </c>
      <c r="F131" s="355">
        <f t="shared" si="154"/>
        <v>487928</v>
      </c>
      <c r="G131" s="355">
        <f t="shared" si="154"/>
        <v>231901</v>
      </c>
      <c r="H131" s="355">
        <f t="shared" si="154"/>
        <v>196290</v>
      </c>
      <c r="I131" s="355">
        <f t="shared" si="154"/>
        <v>126029</v>
      </c>
      <c r="J131" s="355">
        <f t="shared" si="154"/>
        <v>70261</v>
      </c>
      <c r="K131" s="404">
        <f t="shared" si="154"/>
        <v>916119</v>
      </c>
      <c r="L131" s="355">
        <f t="shared" si="154"/>
        <v>613957</v>
      </c>
      <c r="M131" s="356">
        <f t="shared" si="154"/>
        <v>302162</v>
      </c>
      <c r="N131" s="346"/>
      <c r="O131" s="346"/>
    </row>
    <row r="132" spans="1:15" ht="8.25" customHeight="1" x14ac:dyDescent="0.2">
      <c r="A132" s="376"/>
      <c r="B132" s="375"/>
      <c r="C132" s="376"/>
      <c r="D132" s="402"/>
      <c r="E132" s="377"/>
      <c r="F132" s="377"/>
      <c r="G132" s="378"/>
      <c r="H132" s="377"/>
      <c r="I132" s="377"/>
      <c r="J132" s="378"/>
      <c r="K132" s="418"/>
      <c r="L132" s="377"/>
      <c r="M132" s="419"/>
      <c r="N132" s="346"/>
      <c r="O132" s="346"/>
    </row>
    <row r="133" spans="1:15" x14ac:dyDescent="0.2">
      <c r="A133" s="350" t="str">
        <f>MID(C133,1,1)</f>
        <v>3</v>
      </c>
      <c r="B133" s="350" t="str">
        <f>MID(C133,1,2)</f>
        <v>38</v>
      </c>
      <c r="C133" s="350">
        <v>3809</v>
      </c>
      <c r="D133" s="264" t="s">
        <v>333</v>
      </c>
      <c r="E133" s="351">
        <f>+F133+G133</f>
        <v>37690</v>
      </c>
      <c r="F133" s="351">
        <v>37690</v>
      </c>
      <c r="G133" s="352"/>
      <c r="H133" s="351">
        <f>+I133+J133</f>
        <v>0</v>
      </c>
      <c r="I133" s="351"/>
      <c r="J133" s="352"/>
      <c r="K133" s="416">
        <f t="shared" ref="K133" si="155">+L133+M133</f>
        <v>37690</v>
      </c>
      <c r="L133" s="351">
        <f t="shared" ref="L133" si="156">+F133+I133</f>
        <v>37690</v>
      </c>
      <c r="M133" s="390">
        <f t="shared" ref="M133" si="157">+G133+J133</f>
        <v>0</v>
      </c>
      <c r="N133" s="346"/>
      <c r="O133" s="346"/>
    </row>
    <row r="134" spans="1:15" x14ac:dyDescent="0.2">
      <c r="A134" s="353" t="s">
        <v>334</v>
      </c>
      <c r="B134" s="353"/>
      <c r="C134" s="354"/>
      <c r="D134" s="395"/>
      <c r="E134" s="355">
        <f t="shared" ref="E134:M134" si="158">SUM(E133:E133)</f>
        <v>37690</v>
      </c>
      <c r="F134" s="355">
        <f t="shared" si="158"/>
        <v>37690</v>
      </c>
      <c r="G134" s="355">
        <f t="shared" si="158"/>
        <v>0</v>
      </c>
      <c r="H134" s="355">
        <f t="shared" si="158"/>
        <v>0</v>
      </c>
      <c r="I134" s="355">
        <f t="shared" si="158"/>
        <v>0</v>
      </c>
      <c r="J134" s="355">
        <f t="shared" si="158"/>
        <v>0</v>
      </c>
      <c r="K134" s="404">
        <f t="shared" si="158"/>
        <v>37690</v>
      </c>
      <c r="L134" s="355">
        <f t="shared" si="158"/>
        <v>37690</v>
      </c>
      <c r="M134" s="356">
        <f t="shared" si="158"/>
        <v>0</v>
      </c>
      <c r="N134" s="346"/>
      <c r="O134" s="346"/>
    </row>
    <row r="135" spans="1:15" ht="11.25" customHeight="1" x14ac:dyDescent="0.2">
      <c r="A135" s="380"/>
      <c r="B135" s="379"/>
      <c r="C135" s="380"/>
      <c r="D135" s="403"/>
      <c r="E135" s="381"/>
      <c r="F135" s="381"/>
      <c r="G135" s="382"/>
      <c r="H135" s="367"/>
      <c r="I135" s="367"/>
      <c r="J135" s="368"/>
      <c r="K135" s="412"/>
      <c r="L135" s="367"/>
      <c r="M135" s="389"/>
      <c r="N135" s="346"/>
      <c r="O135" s="346"/>
    </row>
    <row r="136" spans="1:15" x14ac:dyDescent="0.2">
      <c r="A136" s="350" t="str">
        <f>MID(C136,1,1)</f>
        <v>3</v>
      </c>
      <c r="B136" s="350" t="str">
        <f>MID(C136,1,2)</f>
        <v>39</v>
      </c>
      <c r="C136" s="350">
        <v>3900</v>
      </c>
      <c r="D136" s="264" t="s">
        <v>335</v>
      </c>
      <c r="E136" s="351">
        <f>+F136+G136</f>
        <v>41361</v>
      </c>
      <c r="F136" s="351">
        <v>40716</v>
      </c>
      <c r="G136" s="352">
        <v>645</v>
      </c>
      <c r="H136" s="351">
        <f>+I136+J136</f>
        <v>905</v>
      </c>
      <c r="I136" s="351">
        <v>905</v>
      </c>
      <c r="J136" s="352"/>
      <c r="K136" s="405">
        <f t="shared" ref="K136" si="159">+L136+M136</f>
        <v>42266</v>
      </c>
      <c r="L136" s="349">
        <f t="shared" ref="L136" si="160">+F136+I136</f>
        <v>41621</v>
      </c>
      <c r="M136" s="388">
        <f t="shared" ref="M136" si="161">+G136+J136</f>
        <v>645</v>
      </c>
      <c r="N136" s="346"/>
      <c r="O136" s="346"/>
    </row>
    <row r="137" spans="1:15" x14ac:dyDescent="0.2">
      <c r="A137" s="353" t="s">
        <v>336</v>
      </c>
      <c r="B137" s="353"/>
      <c r="C137" s="354"/>
      <c r="D137" s="395"/>
      <c r="E137" s="355">
        <f t="shared" ref="E137:M137" si="162">SUM(E136:E136)</f>
        <v>41361</v>
      </c>
      <c r="F137" s="355">
        <f t="shared" si="162"/>
        <v>40716</v>
      </c>
      <c r="G137" s="355">
        <f t="shared" si="162"/>
        <v>645</v>
      </c>
      <c r="H137" s="355">
        <f t="shared" si="162"/>
        <v>905</v>
      </c>
      <c r="I137" s="355">
        <f t="shared" si="162"/>
        <v>905</v>
      </c>
      <c r="J137" s="355">
        <f t="shared" si="162"/>
        <v>0</v>
      </c>
      <c r="K137" s="404">
        <f t="shared" si="162"/>
        <v>42266</v>
      </c>
      <c r="L137" s="355">
        <f t="shared" si="162"/>
        <v>41621</v>
      </c>
      <c r="M137" s="356">
        <f t="shared" si="162"/>
        <v>645</v>
      </c>
      <c r="N137" s="346"/>
      <c r="O137" s="346"/>
    </row>
    <row r="138" spans="1:15" ht="11.25" customHeight="1" thickBot="1" x14ac:dyDescent="0.25">
      <c r="A138" s="361"/>
      <c r="B138" s="383"/>
      <c r="C138" s="361"/>
      <c r="D138" s="397"/>
      <c r="E138" s="362"/>
      <c r="F138" s="362"/>
      <c r="G138" s="363"/>
      <c r="H138" s="362"/>
      <c r="I138" s="362"/>
      <c r="J138" s="363"/>
      <c r="K138" s="408"/>
      <c r="L138" s="362"/>
      <c r="M138" s="409"/>
      <c r="N138" s="346"/>
      <c r="O138" s="346"/>
    </row>
    <row r="139" spans="1:15" ht="14.25" thickTop="1" thickBot="1" x14ac:dyDescent="0.25">
      <c r="A139" s="383" t="s">
        <v>232</v>
      </c>
      <c r="B139" s="361"/>
      <c r="C139" s="361"/>
      <c r="D139" s="397"/>
      <c r="E139" s="362">
        <f>+E131+E114+E102+E91+E85+E61+E66+E134+E137</f>
        <v>4042358</v>
      </c>
      <c r="F139" s="362">
        <f>+F131+F114+F102+F91+F85+F61+F66+F134+F137</f>
        <v>3123077</v>
      </c>
      <c r="G139" s="363">
        <f>+G131+G114+G102+G91+G85+G61+G66+G134+G137</f>
        <v>919281</v>
      </c>
      <c r="H139" s="362">
        <f>+H131+H114+H102+H91+H85+H61+H134+H137+H66</f>
        <v>2945510</v>
      </c>
      <c r="I139" s="362">
        <f>+I131+I114+I102+I91+I85+I61+I134+I137+I66</f>
        <v>1595948</v>
      </c>
      <c r="J139" s="363">
        <f>+J131+J114+J102+J91+J85+J61+J134+J137+J66</f>
        <v>1349562</v>
      </c>
      <c r="K139" s="408">
        <f>+K131+K114+K102+K91+K85+K61+K66+K134+K137</f>
        <v>6987868</v>
      </c>
      <c r="L139" s="362">
        <f>+L131+L114+L102+L91+L85+L61+L66+L134+L137</f>
        <v>4719025</v>
      </c>
      <c r="M139" s="409">
        <f>+M131+M114+M102+M91+M85+M61+M66+M134+M137</f>
        <v>2268843</v>
      </c>
      <c r="N139" s="346"/>
      <c r="O139" s="346"/>
    </row>
    <row r="140" spans="1:15" ht="13.5" thickTop="1" x14ac:dyDescent="0.2">
      <c r="A140" s="398"/>
      <c r="B140" s="348"/>
      <c r="C140" s="348"/>
      <c r="D140" s="393"/>
      <c r="E140" s="364"/>
      <c r="F140" s="364"/>
      <c r="G140" s="365"/>
      <c r="H140" s="364"/>
      <c r="I140" s="364"/>
      <c r="J140" s="365"/>
      <c r="K140" s="410"/>
      <c r="L140" s="364"/>
      <c r="M140" s="411"/>
      <c r="N140" s="346"/>
      <c r="O140" s="346"/>
    </row>
    <row r="141" spans="1:15" x14ac:dyDescent="0.2">
      <c r="A141" s="350" t="str">
        <f>MID(C141,1,1)</f>
        <v>4</v>
      </c>
      <c r="B141" s="350" t="str">
        <f>MID(C141,1,2)</f>
        <v>43</v>
      </c>
      <c r="C141" s="350">
        <v>4311</v>
      </c>
      <c r="D141" s="264" t="s">
        <v>337</v>
      </c>
      <c r="E141" s="349">
        <f t="shared" ref="E141:E159" si="163">+F141+G141</f>
        <v>8</v>
      </c>
      <c r="F141" s="351"/>
      <c r="G141" s="352">
        <v>8</v>
      </c>
      <c r="H141" s="351"/>
      <c r="I141" s="351"/>
      <c r="J141" s="352"/>
      <c r="K141" s="405">
        <f t="shared" ref="K141" si="164">+L141+M141</f>
        <v>8</v>
      </c>
      <c r="L141" s="349">
        <f t="shared" ref="L141:L144" si="165">+F141+I141</f>
        <v>0</v>
      </c>
      <c r="M141" s="388">
        <f t="shared" ref="M141" si="166">+G141+J141</f>
        <v>8</v>
      </c>
      <c r="N141" s="346"/>
      <c r="O141" s="346"/>
    </row>
    <row r="142" spans="1:15" x14ac:dyDescent="0.2">
      <c r="A142" s="350" t="str">
        <f>MID(C142,1,1)</f>
        <v>4</v>
      </c>
      <c r="B142" s="350" t="str">
        <f>MID(C142,1,2)</f>
        <v>43</v>
      </c>
      <c r="C142" s="350">
        <v>4319</v>
      </c>
      <c r="D142" s="264" t="s">
        <v>400</v>
      </c>
      <c r="E142" s="349">
        <f t="shared" si="163"/>
        <v>25</v>
      </c>
      <c r="F142" s="351"/>
      <c r="G142" s="352">
        <v>25</v>
      </c>
      <c r="H142" s="351"/>
      <c r="I142" s="351"/>
      <c r="J142" s="352"/>
      <c r="K142" s="405">
        <f t="shared" ref="K142:K159" si="167">+L142+M142</f>
        <v>25</v>
      </c>
      <c r="L142" s="349">
        <f t="shared" si="165"/>
        <v>0</v>
      </c>
      <c r="M142" s="388">
        <f t="shared" ref="M142:M159" si="168">+G142+J142</f>
        <v>25</v>
      </c>
      <c r="N142" s="346"/>
      <c r="O142" s="346"/>
    </row>
    <row r="143" spans="1:15" x14ac:dyDescent="0.2">
      <c r="A143" s="350" t="str">
        <f>MID(C143,1,1)</f>
        <v>4</v>
      </c>
      <c r="B143" s="350" t="str">
        <f>MID(C143,1,2)</f>
        <v>43</v>
      </c>
      <c r="C143" s="350">
        <v>4324</v>
      </c>
      <c r="D143" s="264" t="s">
        <v>338</v>
      </c>
      <c r="E143" s="349">
        <f t="shared" si="163"/>
        <v>14424</v>
      </c>
      <c r="F143" s="351"/>
      <c r="G143" s="352">
        <v>14424</v>
      </c>
      <c r="H143" s="351"/>
      <c r="I143" s="351"/>
      <c r="J143" s="352"/>
      <c r="K143" s="405">
        <f t="shared" si="167"/>
        <v>14424</v>
      </c>
      <c r="L143" s="349">
        <f t="shared" si="165"/>
        <v>0</v>
      </c>
      <c r="M143" s="388">
        <f t="shared" si="168"/>
        <v>14424</v>
      </c>
      <c r="N143" s="346"/>
      <c r="O143" s="346"/>
    </row>
    <row r="144" spans="1:15" x14ac:dyDescent="0.2">
      <c r="A144" s="350" t="str">
        <f t="shared" ref="A144:A159" si="169">MID(C144,1,1)</f>
        <v>4</v>
      </c>
      <c r="B144" s="350" t="str">
        <f t="shared" ref="B144:B159" si="170">MID(C144,1,2)</f>
        <v>43</v>
      </c>
      <c r="C144" s="350">
        <v>4329</v>
      </c>
      <c r="D144" s="264" t="s">
        <v>339</v>
      </c>
      <c r="E144" s="349">
        <f t="shared" si="163"/>
        <v>160</v>
      </c>
      <c r="F144" s="351"/>
      <c r="G144" s="352">
        <v>160</v>
      </c>
      <c r="H144" s="351">
        <f t="shared" ref="H144:H159" si="171">+I144+J144</f>
        <v>0</v>
      </c>
      <c r="I144" s="351"/>
      <c r="J144" s="352"/>
      <c r="K144" s="405">
        <f t="shared" si="167"/>
        <v>160</v>
      </c>
      <c r="L144" s="349">
        <f t="shared" si="165"/>
        <v>0</v>
      </c>
      <c r="M144" s="388">
        <f t="shared" si="168"/>
        <v>160</v>
      </c>
      <c r="N144" s="346"/>
      <c r="O144" s="346"/>
    </row>
    <row r="145" spans="1:15" x14ac:dyDescent="0.2">
      <c r="A145" s="350" t="str">
        <f t="shared" si="169"/>
        <v>4</v>
      </c>
      <c r="B145" s="350" t="str">
        <f t="shared" si="170"/>
        <v>43</v>
      </c>
      <c r="C145" s="350">
        <v>4339</v>
      </c>
      <c r="D145" s="264" t="s">
        <v>340</v>
      </c>
      <c r="E145" s="349">
        <f t="shared" si="163"/>
        <v>21651</v>
      </c>
      <c r="F145" s="351">
        <v>21521</v>
      </c>
      <c r="G145" s="352">
        <v>130</v>
      </c>
      <c r="H145" s="351"/>
      <c r="I145" s="351"/>
      <c r="J145" s="352"/>
      <c r="K145" s="405">
        <f t="shared" si="167"/>
        <v>21651</v>
      </c>
      <c r="L145" s="349">
        <f t="shared" ref="L145:L153" si="172">+F145+I145</f>
        <v>21521</v>
      </c>
      <c r="M145" s="388">
        <f t="shared" si="168"/>
        <v>130</v>
      </c>
      <c r="N145" s="346"/>
      <c r="O145" s="346"/>
    </row>
    <row r="146" spans="1:15" x14ac:dyDescent="0.2">
      <c r="A146" s="350" t="str">
        <f t="shared" si="169"/>
        <v>4</v>
      </c>
      <c r="B146" s="350" t="str">
        <f t="shared" si="170"/>
        <v>43</v>
      </c>
      <c r="C146" s="350">
        <v>4341</v>
      </c>
      <c r="D146" s="264" t="s">
        <v>410</v>
      </c>
      <c r="E146" s="349">
        <f t="shared" si="163"/>
        <v>7600</v>
      </c>
      <c r="F146" s="351">
        <v>7530</v>
      </c>
      <c r="G146" s="352">
        <v>70</v>
      </c>
      <c r="H146" s="351">
        <f t="shared" si="171"/>
        <v>550</v>
      </c>
      <c r="I146" s="351">
        <v>550</v>
      </c>
      <c r="J146" s="352"/>
      <c r="K146" s="405">
        <f t="shared" si="167"/>
        <v>8150</v>
      </c>
      <c r="L146" s="349">
        <f t="shared" si="172"/>
        <v>8080</v>
      </c>
      <c r="M146" s="388">
        <f t="shared" si="168"/>
        <v>70</v>
      </c>
      <c r="N146" s="346"/>
      <c r="O146" s="346"/>
    </row>
    <row r="147" spans="1:15" x14ac:dyDescent="0.2">
      <c r="A147" s="350" t="str">
        <f t="shared" si="169"/>
        <v>4</v>
      </c>
      <c r="B147" s="350" t="str">
        <f t="shared" si="170"/>
        <v>43</v>
      </c>
      <c r="C147" s="350">
        <v>4342</v>
      </c>
      <c r="D147" s="264" t="s">
        <v>474</v>
      </c>
      <c r="E147" s="349">
        <f t="shared" si="163"/>
        <v>12800</v>
      </c>
      <c r="F147" s="351">
        <v>12800</v>
      </c>
      <c r="G147" s="352"/>
      <c r="H147" s="351">
        <f t="shared" si="171"/>
        <v>0</v>
      </c>
      <c r="I147" s="351"/>
      <c r="J147" s="352"/>
      <c r="K147" s="405">
        <f t="shared" si="167"/>
        <v>12800</v>
      </c>
      <c r="L147" s="349">
        <f t="shared" si="172"/>
        <v>12800</v>
      </c>
      <c r="M147" s="388">
        <f t="shared" si="168"/>
        <v>0</v>
      </c>
      <c r="N147" s="346"/>
      <c r="O147" s="346"/>
    </row>
    <row r="148" spans="1:15" x14ac:dyDescent="0.2">
      <c r="A148" s="350" t="str">
        <f t="shared" ref="A148" si="173">MID(C148,1,1)</f>
        <v>4</v>
      </c>
      <c r="B148" s="350" t="str">
        <f t="shared" ref="B148" si="174">MID(C148,1,2)</f>
        <v>43</v>
      </c>
      <c r="C148" s="350">
        <v>4344</v>
      </c>
      <c r="D148" s="264" t="s">
        <v>475</v>
      </c>
      <c r="E148" s="349">
        <f t="shared" ref="E148" si="175">+F148+G148</f>
        <v>15</v>
      </c>
      <c r="F148" s="351"/>
      <c r="G148" s="352">
        <v>15</v>
      </c>
      <c r="H148" s="351">
        <f t="shared" ref="H148" si="176">+I148+J148</f>
        <v>0</v>
      </c>
      <c r="I148" s="351"/>
      <c r="J148" s="352"/>
      <c r="K148" s="405">
        <f t="shared" ref="K148" si="177">+L148+M148</f>
        <v>15</v>
      </c>
      <c r="L148" s="349">
        <f t="shared" ref="L148" si="178">+F148+I148</f>
        <v>0</v>
      </c>
      <c r="M148" s="388">
        <f t="shared" ref="M148" si="179">+G148+J148</f>
        <v>15</v>
      </c>
      <c r="N148" s="346"/>
      <c r="O148" s="346"/>
    </row>
    <row r="149" spans="1:15" x14ac:dyDescent="0.2">
      <c r="A149" s="350" t="str">
        <f t="shared" si="169"/>
        <v>4</v>
      </c>
      <c r="B149" s="350" t="str">
        <f t="shared" si="170"/>
        <v>43</v>
      </c>
      <c r="C149" s="350">
        <v>4349</v>
      </c>
      <c r="D149" s="264" t="s">
        <v>409</v>
      </c>
      <c r="E149" s="349">
        <f t="shared" si="163"/>
        <v>20645</v>
      </c>
      <c r="F149" s="351">
        <v>20303</v>
      </c>
      <c r="G149" s="352">
        <v>342</v>
      </c>
      <c r="H149" s="351">
        <f t="shared" si="171"/>
        <v>0</v>
      </c>
      <c r="I149" s="351"/>
      <c r="J149" s="352"/>
      <c r="K149" s="405">
        <f t="shared" si="167"/>
        <v>20645</v>
      </c>
      <c r="L149" s="349">
        <f t="shared" si="172"/>
        <v>20303</v>
      </c>
      <c r="M149" s="388">
        <f t="shared" si="168"/>
        <v>342</v>
      </c>
      <c r="N149" s="346"/>
      <c r="O149" s="346"/>
    </row>
    <row r="150" spans="1:15" x14ac:dyDescent="0.2">
      <c r="A150" s="350" t="str">
        <f t="shared" si="169"/>
        <v>4</v>
      </c>
      <c r="B150" s="350" t="str">
        <f t="shared" si="170"/>
        <v>43</v>
      </c>
      <c r="C150" s="350">
        <v>4350</v>
      </c>
      <c r="D150" s="264" t="s">
        <v>234</v>
      </c>
      <c r="E150" s="349">
        <f t="shared" si="163"/>
        <v>250443</v>
      </c>
      <c r="F150" s="351">
        <v>250443</v>
      </c>
      <c r="G150" s="352"/>
      <c r="H150" s="351">
        <f t="shared" si="171"/>
        <v>25877</v>
      </c>
      <c r="I150" s="351">
        <v>25877</v>
      </c>
      <c r="J150" s="352"/>
      <c r="K150" s="405">
        <f t="shared" si="167"/>
        <v>276320</v>
      </c>
      <c r="L150" s="349">
        <f t="shared" si="172"/>
        <v>276320</v>
      </c>
      <c r="M150" s="388">
        <f t="shared" si="168"/>
        <v>0</v>
      </c>
      <c r="N150" s="346"/>
      <c r="O150" s="346"/>
    </row>
    <row r="151" spans="1:15" x14ac:dyDescent="0.2">
      <c r="A151" s="350" t="str">
        <f t="shared" si="169"/>
        <v>4</v>
      </c>
      <c r="B151" s="350" t="str">
        <f t="shared" si="170"/>
        <v>43</v>
      </c>
      <c r="C151" s="350">
        <v>4351</v>
      </c>
      <c r="D151" s="264" t="s">
        <v>235</v>
      </c>
      <c r="E151" s="349">
        <f t="shared" si="163"/>
        <v>1775</v>
      </c>
      <c r="F151" s="351"/>
      <c r="G151" s="352">
        <v>1775</v>
      </c>
      <c r="H151" s="351">
        <f t="shared" si="171"/>
        <v>174000</v>
      </c>
      <c r="I151" s="351">
        <v>174000</v>
      </c>
      <c r="J151" s="352"/>
      <c r="K151" s="405">
        <f t="shared" si="167"/>
        <v>175775</v>
      </c>
      <c r="L151" s="349">
        <f t="shared" si="172"/>
        <v>174000</v>
      </c>
      <c r="M151" s="388">
        <f t="shared" si="168"/>
        <v>1775</v>
      </c>
      <c r="N151" s="346"/>
      <c r="O151" s="346"/>
    </row>
    <row r="152" spans="1:15" x14ac:dyDescent="0.2">
      <c r="A152" s="350" t="str">
        <f t="shared" si="169"/>
        <v>4</v>
      </c>
      <c r="B152" s="350" t="str">
        <f t="shared" si="170"/>
        <v>43</v>
      </c>
      <c r="C152" s="350">
        <v>4354</v>
      </c>
      <c r="D152" s="264" t="s">
        <v>341</v>
      </c>
      <c r="E152" s="349">
        <f>+F152+G152</f>
        <v>0</v>
      </c>
      <c r="F152" s="351"/>
      <c r="G152" s="352"/>
      <c r="H152" s="351">
        <f t="shared" si="171"/>
        <v>150</v>
      </c>
      <c r="I152" s="351">
        <v>150</v>
      </c>
      <c r="J152" s="352"/>
      <c r="K152" s="405">
        <f t="shared" si="167"/>
        <v>150</v>
      </c>
      <c r="L152" s="349">
        <f t="shared" si="172"/>
        <v>150</v>
      </c>
      <c r="M152" s="388">
        <f t="shared" si="168"/>
        <v>0</v>
      </c>
      <c r="N152" s="346"/>
      <c r="O152" s="346"/>
    </row>
    <row r="153" spans="1:15" x14ac:dyDescent="0.2">
      <c r="A153" s="350" t="str">
        <f t="shared" si="169"/>
        <v>4</v>
      </c>
      <c r="B153" s="350" t="str">
        <f t="shared" si="170"/>
        <v>43</v>
      </c>
      <c r="C153" s="350">
        <v>4357</v>
      </c>
      <c r="D153" s="399" t="s">
        <v>236</v>
      </c>
      <c r="E153" s="349">
        <f t="shared" si="163"/>
        <v>57296</v>
      </c>
      <c r="F153" s="351">
        <v>57231</v>
      </c>
      <c r="G153" s="352">
        <v>65</v>
      </c>
      <c r="H153" s="351">
        <f t="shared" si="171"/>
        <v>16620</v>
      </c>
      <c r="I153" s="351">
        <v>16620</v>
      </c>
      <c r="J153" s="352"/>
      <c r="K153" s="405">
        <f t="shared" si="167"/>
        <v>73916</v>
      </c>
      <c r="L153" s="349">
        <f t="shared" si="172"/>
        <v>73851</v>
      </c>
      <c r="M153" s="388">
        <f t="shared" si="168"/>
        <v>65</v>
      </c>
      <c r="N153" s="346"/>
      <c r="O153" s="346"/>
    </row>
    <row r="154" spans="1:15" x14ac:dyDescent="0.2">
      <c r="A154" s="350" t="str">
        <f t="shared" si="169"/>
        <v>4</v>
      </c>
      <c r="B154" s="350" t="str">
        <f t="shared" si="170"/>
        <v>43</v>
      </c>
      <c r="C154" s="350">
        <v>4359</v>
      </c>
      <c r="D154" s="264" t="s">
        <v>342</v>
      </c>
      <c r="E154" s="349">
        <f t="shared" si="163"/>
        <v>82601</v>
      </c>
      <c r="F154" s="351">
        <v>80501</v>
      </c>
      <c r="G154" s="352">
        <v>2100</v>
      </c>
      <c r="H154" s="351">
        <f t="shared" si="171"/>
        <v>0</v>
      </c>
      <c r="I154" s="351"/>
      <c r="J154" s="352"/>
      <c r="K154" s="405">
        <f t="shared" si="167"/>
        <v>82601</v>
      </c>
      <c r="L154" s="349">
        <f t="shared" ref="L154:L159" si="180">+F154+I154</f>
        <v>80501</v>
      </c>
      <c r="M154" s="388">
        <f t="shared" si="168"/>
        <v>2100</v>
      </c>
      <c r="N154" s="346"/>
      <c r="O154" s="346"/>
    </row>
    <row r="155" spans="1:15" x14ac:dyDescent="0.2">
      <c r="A155" s="350" t="str">
        <f t="shared" si="169"/>
        <v>4</v>
      </c>
      <c r="B155" s="350" t="str">
        <f t="shared" si="170"/>
        <v>43</v>
      </c>
      <c r="C155" s="350">
        <v>4372</v>
      </c>
      <c r="D155" s="264" t="s">
        <v>399</v>
      </c>
      <c r="E155" s="349">
        <f t="shared" si="163"/>
        <v>8</v>
      </c>
      <c r="F155" s="351"/>
      <c r="G155" s="352">
        <v>8</v>
      </c>
      <c r="H155" s="351">
        <f t="shared" si="171"/>
        <v>0</v>
      </c>
      <c r="I155" s="351"/>
      <c r="J155" s="352"/>
      <c r="K155" s="405">
        <f t="shared" si="167"/>
        <v>8</v>
      </c>
      <c r="L155" s="349">
        <f t="shared" si="180"/>
        <v>0</v>
      </c>
      <c r="M155" s="388">
        <f t="shared" si="168"/>
        <v>8</v>
      </c>
      <c r="N155" s="346"/>
      <c r="O155" s="346"/>
    </row>
    <row r="156" spans="1:15" x14ac:dyDescent="0.2">
      <c r="A156" s="350" t="str">
        <f t="shared" si="169"/>
        <v>4</v>
      </c>
      <c r="B156" s="350" t="str">
        <f t="shared" si="170"/>
        <v>43</v>
      </c>
      <c r="C156" s="350">
        <v>4374</v>
      </c>
      <c r="D156" s="264" t="s">
        <v>343</v>
      </c>
      <c r="E156" s="349">
        <f t="shared" si="163"/>
        <v>179852</v>
      </c>
      <c r="F156" s="351">
        <v>179852</v>
      </c>
      <c r="G156" s="352"/>
      <c r="H156" s="351">
        <f t="shared" si="171"/>
        <v>800</v>
      </c>
      <c r="I156" s="351">
        <v>800</v>
      </c>
      <c r="J156" s="352"/>
      <c r="K156" s="405">
        <f t="shared" si="167"/>
        <v>180652</v>
      </c>
      <c r="L156" s="349">
        <f t="shared" si="180"/>
        <v>180652</v>
      </c>
      <c r="M156" s="388">
        <f t="shared" si="168"/>
        <v>0</v>
      </c>
      <c r="N156" s="346"/>
      <c r="O156" s="346"/>
    </row>
    <row r="157" spans="1:15" x14ac:dyDescent="0.2">
      <c r="A157" s="350" t="str">
        <f t="shared" si="169"/>
        <v>4</v>
      </c>
      <c r="B157" s="350" t="str">
        <f t="shared" si="170"/>
        <v>43</v>
      </c>
      <c r="C157" s="350">
        <v>4375</v>
      </c>
      <c r="D157" s="264" t="s">
        <v>344</v>
      </c>
      <c r="E157" s="349">
        <f t="shared" si="163"/>
        <v>30</v>
      </c>
      <c r="F157" s="351"/>
      <c r="G157" s="352">
        <v>30</v>
      </c>
      <c r="H157" s="351">
        <f t="shared" si="171"/>
        <v>50</v>
      </c>
      <c r="I157" s="351">
        <v>50</v>
      </c>
      <c r="J157" s="352"/>
      <c r="K157" s="405">
        <f t="shared" si="167"/>
        <v>80</v>
      </c>
      <c r="L157" s="349">
        <f t="shared" si="180"/>
        <v>50</v>
      </c>
      <c r="M157" s="388">
        <f t="shared" si="168"/>
        <v>30</v>
      </c>
      <c r="N157" s="346"/>
      <c r="O157" s="346"/>
    </row>
    <row r="158" spans="1:15" x14ac:dyDescent="0.2">
      <c r="A158" s="350" t="str">
        <f t="shared" si="169"/>
        <v>4</v>
      </c>
      <c r="B158" s="350" t="str">
        <f t="shared" si="170"/>
        <v>43</v>
      </c>
      <c r="C158" s="350">
        <v>4379</v>
      </c>
      <c r="D158" s="264" t="s">
        <v>238</v>
      </c>
      <c r="E158" s="349">
        <f t="shared" si="163"/>
        <v>2006</v>
      </c>
      <c r="F158" s="351">
        <v>1038</v>
      </c>
      <c r="G158" s="352">
        <v>968</v>
      </c>
      <c r="H158" s="351">
        <f t="shared" si="171"/>
        <v>0</v>
      </c>
      <c r="I158" s="351"/>
      <c r="J158" s="352"/>
      <c r="K158" s="405">
        <f t="shared" si="167"/>
        <v>2006</v>
      </c>
      <c r="L158" s="349">
        <f t="shared" si="180"/>
        <v>1038</v>
      </c>
      <c r="M158" s="388">
        <f t="shared" si="168"/>
        <v>968</v>
      </c>
      <c r="N158" s="346"/>
      <c r="O158" s="346"/>
    </row>
    <row r="159" spans="1:15" x14ac:dyDescent="0.2">
      <c r="A159" s="350" t="str">
        <f t="shared" si="169"/>
        <v>4</v>
      </c>
      <c r="B159" s="350" t="str">
        <f t="shared" si="170"/>
        <v>43</v>
      </c>
      <c r="C159" s="350">
        <v>4399</v>
      </c>
      <c r="D159" s="264" t="s">
        <v>345</v>
      </c>
      <c r="E159" s="349">
        <f t="shared" si="163"/>
        <v>110</v>
      </c>
      <c r="F159" s="351"/>
      <c r="G159" s="352">
        <v>110</v>
      </c>
      <c r="H159" s="351">
        <f t="shared" si="171"/>
        <v>0</v>
      </c>
      <c r="I159" s="351"/>
      <c r="J159" s="352"/>
      <c r="K159" s="405">
        <f t="shared" si="167"/>
        <v>110</v>
      </c>
      <c r="L159" s="349">
        <f t="shared" si="180"/>
        <v>0</v>
      </c>
      <c r="M159" s="388">
        <f t="shared" si="168"/>
        <v>110</v>
      </c>
      <c r="N159" s="346"/>
      <c r="O159" s="346"/>
    </row>
    <row r="160" spans="1:15" x14ac:dyDescent="0.2">
      <c r="A160" s="353" t="s">
        <v>402</v>
      </c>
      <c r="B160" s="353"/>
      <c r="C160" s="354"/>
      <c r="D160" s="395"/>
      <c r="E160" s="355">
        <f t="shared" ref="E160:M160" si="181">SUM(E141:E159)</f>
        <v>651449</v>
      </c>
      <c r="F160" s="355">
        <f t="shared" si="181"/>
        <v>631219</v>
      </c>
      <c r="G160" s="355">
        <f t="shared" si="181"/>
        <v>20230</v>
      </c>
      <c r="H160" s="355">
        <f t="shared" si="181"/>
        <v>218047</v>
      </c>
      <c r="I160" s="355">
        <f t="shared" si="181"/>
        <v>218047</v>
      </c>
      <c r="J160" s="355">
        <f t="shared" si="181"/>
        <v>0</v>
      </c>
      <c r="K160" s="404">
        <f t="shared" si="181"/>
        <v>869496</v>
      </c>
      <c r="L160" s="355">
        <f t="shared" si="181"/>
        <v>849266</v>
      </c>
      <c r="M160" s="356">
        <f t="shared" si="181"/>
        <v>20230</v>
      </c>
      <c r="N160" s="346"/>
      <c r="O160" s="346"/>
    </row>
    <row r="161" spans="1:15" ht="13.5" thickBot="1" x14ac:dyDescent="0.25">
      <c r="A161" s="358"/>
      <c r="B161" s="357"/>
      <c r="C161" s="358"/>
      <c r="D161" s="396"/>
      <c r="E161" s="359"/>
      <c r="F161" s="359"/>
      <c r="G161" s="360"/>
      <c r="H161" s="359"/>
      <c r="I161" s="359"/>
      <c r="J161" s="360"/>
      <c r="K161" s="406"/>
      <c r="L161" s="359"/>
      <c r="M161" s="407"/>
      <c r="N161" s="346"/>
      <c r="O161" s="346"/>
    </row>
    <row r="162" spans="1:15" ht="14.25" thickTop="1" thickBot="1" x14ac:dyDescent="0.25">
      <c r="A162" s="383" t="s">
        <v>241</v>
      </c>
      <c r="B162" s="361"/>
      <c r="C162" s="361"/>
      <c r="D162" s="397"/>
      <c r="E162" s="362">
        <f>+E160</f>
        <v>651449</v>
      </c>
      <c r="F162" s="363">
        <f t="shared" ref="F162:M162" si="182">+F160</f>
        <v>631219</v>
      </c>
      <c r="G162" s="363">
        <f t="shared" si="182"/>
        <v>20230</v>
      </c>
      <c r="H162" s="362">
        <f t="shared" si="182"/>
        <v>218047</v>
      </c>
      <c r="I162" s="363">
        <f t="shared" si="182"/>
        <v>218047</v>
      </c>
      <c r="J162" s="363">
        <f t="shared" si="182"/>
        <v>0</v>
      </c>
      <c r="K162" s="408">
        <f t="shared" si="182"/>
        <v>869496</v>
      </c>
      <c r="L162" s="363">
        <f t="shared" si="182"/>
        <v>849266</v>
      </c>
      <c r="M162" s="409">
        <f t="shared" si="182"/>
        <v>20230</v>
      </c>
      <c r="N162" s="346"/>
      <c r="O162" s="346"/>
    </row>
    <row r="163" spans="1:15" ht="13.5" thickTop="1" x14ac:dyDescent="0.2">
      <c r="A163" s="379"/>
      <c r="B163" s="380"/>
      <c r="C163" s="380"/>
      <c r="D163" s="403"/>
      <c r="E163" s="381"/>
      <c r="F163" s="382"/>
      <c r="G163" s="382"/>
      <c r="H163" s="381"/>
      <c r="I163" s="382"/>
      <c r="J163" s="382"/>
      <c r="K163" s="420"/>
      <c r="L163" s="382"/>
      <c r="M163" s="421"/>
      <c r="N163" s="346"/>
      <c r="O163" s="346"/>
    </row>
    <row r="164" spans="1:15" x14ac:dyDescent="0.2">
      <c r="A164" s="350" t="str">
        <f t="shared" ref="A164:A168" si="183">MID(C164,1,1)</f>
        <v>5</v>
      </c>
      <c r="B164" s="350" t="str">
        <f t="shared" ref="B164:B168" si="184">MID(C164,1,2)</f>
        <v>52</v>
      </c>
      <c r="C164" s="350">
        <v>5212</v>
      </c>
      <c r="D164" s="264" t="s">
        <v>346</v>
      </c>
      <c r="E164" s="351">
        <f t="shared" ref="E164:E168" si="185">+F164+G164</f>
        <v>1998</v>
      </c>
      <c r="F164" s="351">
        <v>1040</v>
      </c>
      <c r="G164" s="352">
        <v>958</v>
      </c>
      <c r="H164" s="351">
        <f t="shared" ref="H164:H168" si="186">+I164+J164</f>
        <v>0</v>
      </c>
      <c r="I164" s="351"/>
      <c r="J164" s="352"/>
      <c r="K164" s="416">
        <f t="shared" ref="K164" si="187">+L164+M164</f>
        <v>1998</v>
      </c>
      <c r="L164" s="351">
        <f t="shared" ref="L164" si="188">+F164+I164</f>
        <v>1040</v>
      </c>
      <c r="M164" s="390">
        <f t="shared" ref="M164:M166" si="189">+G164+J164</f>
        <v>958</v>
      </c>
      <c r="N164" s="346"/>
      <c r="O164" s="346"/>
    </row>
    <row r="165" spans="1:15" x14ac:dyDescent="0.2">
      <c r="A165" s="350" t="str">
        <f t="shared" si="183"/>
        <v>5</v>
      </c>
      <c r="B165" s="350" t="str">
        <f t="shared" si="184"/>
        <v>52</v>
      </c>
      <c r="C165" s="350">
        <v>5213</v>
      </c>
      <c r="D165" s="264" t="s">
        <v>406</v>
      </c>
      <c r="E165" s="349">
        <f t="shared" si="185"/>
        <v>3445</v>
      </c>
      <c r="F165" s="351">
        <v>2210</v>
      </c>
      <c r="G165" s="352">
        <v>1235</v>
      </c>
      <c r="H165" s="351"/>
      <c r="I165" s="351"/>
      <c r="J165" s="352"/>
      <c r="K165" s="405">
        <f t="shared" ref="K165:K166" si="190">+L165+M165</f>
        <v>3445</v>
      </c>
      <c r="L165" s="349">
        <f t="shared" ref="L165:L168" si="191">+F165+I165</f>
        <v>2210</v>
      </c>
      <c r="M165" s="390">
        <f t="shared" si="189"/>
        <v>1235</v>
      </c>
      <c r="N165" s="346"/>
      <c r="O165" s="346"/>
    </row>
    <row r="166" spans="1:15" x14ac:dyDescent="0.2">
      <c r="A166" s="350" t="str">
        <f t="shared" si="183"/>
        <v>5</v>
      </c>
      <c r="B166" s="350" t="str">
        <f t="shared" si="184"/>
        <v>52</v>
      </c>
      <c r="C166" s="350">
        <v>5269</v>
      </c>
      <c r="D166" s="264" t="s">
        <v>347</v>
      </c>
      <c r="E166" s="349">
        <f t="shared" si="185"/>
        <v>10</v>
      </c>
      <c r="F166" s="351"/>
      <c r="G166" s="352">
        <v>10</v>
      </c>
      <c r="H166" s="351">
        <f t="shared" si="186"/>
        <v>0</v>
      </c>
      <c r="I166" s="351"/>
      <c r="J166" s="352"/>
      <c r="K166" s="405">
        <f t="shared" si="190"/>
        <v>10</v>
      </c>
      <c r="L166" s="349">
        <f t="shared" si="191"/>
        <v>0</v>
      </c>
      <c r="M166" s="390">
        <f t="shared" si="189"/>
        <v>10</v>
      </c>
      <c r="N166" s="346"/>
      <c r="O166" s="346"/>
    </row>
    <row r="167" spans="1:15" x14ac:dyDescent="0.2">
      <c r="A167" s="350" t="str">
        <f t="shared" si="183"/>
        <v>5</v>
      </c>
      <c r="B167" s="350" t="str">
        <f t="shared" si="184"/>
        <v>52</v>
      </c>
      <c r="C167" s="350">
        <v>5273</v>
      </c>
      <c r="D167" s="264" t="s">
        <v>348</v>
      </c>
      <c r="E167" s="351">
        <f t="shared" si="185"/>
        <v>150</v>
      </c>
      <c r="F167" s="351">
        <v>50</v>
      </c>
      <c r="G167" s="352">
        <v>100</v>
      </c>
      <c r="H167" s="351">
        <f t="shared" si="186"/>
        <v>0</v>
      </c>
      <c r="I167" s="351"/>
      <c r="J167" s="352"/>
      <c r="K167" s="405">
        <f t="shared" ref="K167:K168" si="192">+L167+M167</f>
        <v>150</v>
      </c>
      <c r="L167" s="349">
        <f t="shared" si="191"/>
        <v>50</v>
      </c>
      <c r="M167" s="388">
        <f t="shared" ref="M167:M168" si="193">+G167+J167</f>
        <v>100</v>
      </c>
      <c r="N167" s="346"/>
      <c r="O167" s="346"/>
    </row>
    <row r="168" spans="1:15" x14ac:dyDescent="0.2">
      <c r="A168" s="350" t="str">
        <f t="shared" si="183"/>
        <v>5</v>
      </c>
      <c r="B168" s="350" t="str">
        <f t="shared" si="184"/>
        <v>52</v>
      </c>
      <c r="C168" s="350">
        <v>5279</v>
      </c>
      <c r="D168" s="264" t="s">
        <v>349</v>
      </c>
      <c r="E168" s="351">
        <f t="shared" si="185"/>
        <v>25</v>
      </c>
      <c r="F168" s="351"/>
      <c r="G168" s="352">
        <v>25</v>
      </c>
      <c r="H168" s="351">
        <f t="shared" si="186"/>
        <v>0</v>
      </c>
      <c r="I168" s="351"/>
      <c r="J168" s="352"/>
      <c r="K168" s="405">
        <f t="shared" si="192"/>
        <v>25</v>
      </c>
      <c r="L168" s="349">
        <f t="shared" si="191"/>
        <v>0</v>
      </c>
      <c r="M168" s="388">
        <f t="shared" si="193"/>
        <v>25</v>
      </c>
      <c r="N168" s="346"/>
      <c r="O168" s="346"/>
    </row>
    <row r="169" spans="1:15" x14ac:dyDescent="0.2">
      <c r="A169" s="353" t="s">
        <v>350</v>
      </c>
      <c r="B169" s="353"/>
      <c r="C169" s="354"/>
      <c r="D169" s="395"/>
      <c r="E169" s="355">
        <f t="shared" ref="E169:M169" si="194">SUM(E164:E168)</f>
        <v>5628</v>
      </c>
      <c r="F169" s="355">
        <f t="shared" si="194"/>
        <v>3300</v>
      </c>
      <c r="G169" s="355">
        <f t="shared" si="194"/>
        <v>2328</v>
      </c>
      <c r="H169" s="355">
        <f t="shared" si="194"/>
        <v>0</v>
      </c>
      <c r="I169" s="355">
        <f t="shared" si="194"/>
        <v>0</v>
      </c>
      <c r="J169" s="355">
        <f t="shared" si="194"/>
        <v>0</v>
      </c>
      <c r="K169" s="404">
        <f t="shared" si="194"/>
        <v>5628</v>
      </c>
      <c r="L169" s="355">
        <f t="shared" si="194"/>
        <v>3300</v>
      </c>
      <c r="M169" s="356">
        <f t="shared" si="194"/>
        <v>2328</v>
      </c>
      <c r="N169" s="346"/>
      <c r="O169" s="346"/>
    </row>
    <row r="170" spans="1:15" x14ac:dyDescent="0.2">
      <c r="A170" s="350"/>
      <c r="B170" s="366"/>
      <c r="C170" s="350"/>
      <c r="D170" s="264"/>
      <c r="E170" s="367"/>
      <c r="F170" s="367"/>
      <c r="G170" s="368"/>
      <c r="H170" s="367"/>
      <c r="I170" s="367"/>
      <c r="J170" s="368"/>
      <c r="K170" s="412"/>
      <c r="L170" s="367"/>
      <c r="M170" s="389"/>
      <c r="N170" s="346"/>
      <c r="O170" s="346"/>
    </row>
    <row r="171" spans="1:15" x14ac:dyDescent="0.2">
      <c r="A171" s="350" t="str">
        <f>MID(C171,1,1)</f>
        <v>5</v>
      </c>
      <c r="B171" s="350" t="str">
        <f>MID(C171,1,2)</f>
        <v>53</v>
      </c>
      <c r="C171" s="350">
        <v>5311</v>
      </c>
      <c r="D171" s="264" t="s">
        <v>351</v>
      </c>
      <c r="E171" s="349">
        <f>+F171+G171</f>
        <v>493133</v>
      </c>
      <c r="F171" s="351">
        <v>492778</v>
      </c>
      <c r="G171" s="352">
        <v>355</v>
      </c>
      <c r="H171" s="351">
        <f t="shared" ref="H171:H173" si="195">+I171+J171</f>
        <v>4450</v>
      </c>
      <c r="I171" s="351">
        <v>3250</v>
      </c>
      <c r="J171" s="352">
        <v>1200</v>
      </c>
      <c r="K171" s="405">
        <f t="shared" ref="K171:K172" si="196">+L171+M171</f>
        <v>497583</v>
      </c>
      <c r="L171" s="349">
        <f t="shared" ref="L171:M173" si="197">+F171+I171</f>
        <v>496028</v>
      </c>
      <c r="M171" s="388">
        <f t="shared" si="197"/>
        <v>1555</v>
      </c>
      <c r="N171" s="346"/>
      <c r="O171" s="346"/>
    </row>
    <row r="172" spans="1:15" x14ac:dyDescent="0.2">
      <c r="A172" s="350" t="str">
        <f>MID(C172,1,1)</f>
        <v>5</v>
      </c>
      <c r="B172" s="350" t="str">
        <f>MID(C172,1,2)</f>
        <v>53</v>
      </c>
      <c r="C172" s="350">
        <v>5319</v>
      </c>
      <c r="D172" s="264" t="s">
        <v>352</v>
      </c>
      <c r="E172" s="349">
        <f>+F172+G172</f>
        <v>311</v>
      </c>
      <c r="F172" s="351">
        <v>271</v>
      </c>
      <c r="G172" s="352">
        <v>40</v>
      </c>
      <c r="H172" s="351">
        <f t="shared" ref="H172" si="198">+I172+J172</f>
        <v>0</v>
      </c>
      <c r="I172" s="351"/>
      <c r="J172" s="352"/>
      <c r="K172" s="405">
        <f t="shared" si="196"/>
        <v>311</v>
      </c>
      <c r="L172" s="349">
        <f t="shared" si="197"/>
        <v>271</v>
      </c>
      <c r="M172" s="388">
        <f t="shared" si="197"/>
        <v>40</v>
      </c>
      <c r="N172" s="346"/>
      <c r="O172" s="346"/>
    </row>
    <row r="173" spans="1:15" x14ac:dyDescent="0.2">
      <c r="A173" s="350" t="str">
        <f>MID(C173,1,1)</f>
        <v>5</v>
      </c>
      <c r="B173" s="350" t="str">
        <f>MID(C173,1,2)</f>
        <v>53</v>
      </c>
      <c r="C173" s="350">
        <v>5399</v>
      </c>
      <c r="D173" s="264" t="s">
        <v>431</v>
      </c>
      <c r="E173" s="349">
        <f>+F173+G173</f>
        <v>0</v>
      </c>
      <c r="F173" s="351"/>
      <c r="G173" s="352"/>
      <c r="H173" s="351">
        <f t="shared" si="195"/>
        <v>0</v>
      </c>
      <c r="I173" s="351"/>
      <c r="J173" s="352"/>
      <c r="K173" s="405">
        <f t="shared" ref="K173" si="199">+L173+M173</f>
        <v>0</v>
      </c>
      <c r="L173" s="349">
        <f t="shared" si="197"/>
        <v>0</v>
      </c>
      <c r="M173" s="388">
        <f t="shared" ref="M173" si="200">+G173+J173</f>
        <v>0</v>
      </c>
      <c r="N173" s="346"/>
      <c r="O173" s="346"/>
    </row>
    <row r="174" spans="1:15" x14ac:dyDescent="0.2">
      <c r="A174" s="353" t="s">
        <v>243</v>
      </c>
      <c r="B174" s="353"/>
      <c r="C174" s="354"/>
      <c r="D174" s="395"/>
      <c r="E174" s="355">
        <f t="shared" ref="E174:M174" si="201">SUM(E171:E173)</f>
        <v>493444</v>
      </c>
      <c r="F174" s="355">
        <f t="shared" si="201"/>
        <v>493049</v>
      </c>
      <c r="G174" s="355">
        <f t="shared" si="201"/>
        <v>395</v>
      </c>
      <c r="H174" s="355">
        <f t="shared" si="201"/>
        <v>4450</v>
      </c>
      <c r="I174" s="355">
        <f t="shared" si="201"/>
        <v>3250</v>
      </c>
      <c r="J174" s="355">
        <f t="shared" si="201"/>
        <v>1200</v>
      </c>
      <c r="K174" s="404">
        <f t="shared" si="201"/>
        <v>497894</v>
      </c>
      <c r="L174" s="355">
        <f t="shared" si="201"/>
        <v>496299</v>
      </c>
      <c r="M174" s="356">
        <f t="shared" si="201"/>
        <v>1595</v>
      </c>
    </row>
    <row r="175" spans="1:15" x14ac:dyDescent="0.2">
      <c r="A175" s="350"/>
      <c r="B175" s="366"/>
      <c r="C175" s="350"/>
      <c r="D175" s="264"/>
      <c r="E175" s="367"/>
      <c r="F175" s="367"/>
      <c r="G175" s="368"/>
      <c r="H175" s="367"/>
      <c r="I175" s="367"/>
      <c r="J175" s="368"/>
      <c r="K175" s="412"/>
      <c r="L175" s="367"/>
      <c r="M175" s="389"/>
    </row>
    <row r="176" spans="1:15" x14ac:dyDescent="0.2">
      <c r="A176" s="350" t="str">
        <f>MID(C176,1,1)</f>
        <v>5</v>
      </c>
      <c r="B176" s="350" t="str">
        <f>MID(C176,1,2)</f>
        <v>55</v>
      </c>
      <c r="C176" s="350">
        <v>5511</v>
      </c>
      <c r="D176" s="264" t="s">
        <v>353</v>
      </c>
      <c r="E176" s="349">
        <f>+F176+G176</f>
        <v>5250</v>
      </c>
      <c r="F176" s="351">
        <v>5000</v>
      </c>
      <c r="G176" s="352">
        <v>250</v>
      </c>
      <c r="H176" s="351">
        <f t="shared" ref="H176:H177" si="202">+I176+J176</f>
        <v>18500</v>
      </c>
      <c r="I176" s="351">
        <v>18500</v>
      </c>
      <c r="J176" s="352"/>
      <c r="K176" s="405">
        <f t="shared" ref="K176:K178" si="203">+L176+M176</f>
        <v>23750</v>
      </c>
      <c r="L176" s="349">
        <f t="shared" ref="L176:M178" si="204">+F176+I176</f>
        <v>23500</v>
      </c>
      <c r="M176" s="388">
        <f t="shared" si="204"/>
        <v>250</v>
      </c>
    </row>
    <row r="177" spans="1:13" x14ac:dyDescent="0.2">
      <c r="A177" s="350" t="str">
        <f>MID(C177,1,1)</f>
        <v>5</v>
      </c>
      <c r="B177" s="350" t="str">
        <f>MID(C177,1,2)</f>
        <v>55</v>
      </c>
      <c r="C177" s="350">
        <v>5512</v>
      </c>
      <c r="D177" s="264" t="s">
        <v>354</v>
      </c>
      <c r="E177" s="349">
        <f>+F177+G177</f>
        <v>9521</v>
      </c>
      <c r="F177" s="351"/>
      <c r="G177" s="352">
        <v>9521</v>
      </c>
      <c r="H177" s="351">
        <f t="shared" si="202"/>
        <v>22833</v>
      </c>
      <c r="I177" s="351"/>
      <c r="J177" s="352">
        <v>22833</v>
      </c>
      <c r="K177" s="405">
        <f t="shared" si="203"/>
        <v>32354</v>
      </c>
      <c r="L177" s="349">
        <f t="shared" si="204"/>
        <v>0</v>
      </c>
      <c r="M177" s="388">
        <f t="shared" si="204"/>
        <v>32354</v>
      </c>
    </row>
    <row r="178" spans="1:13" x14ac:dyDescent="0.2">
      <c r="A178" s="350" t="str">
        <f>MID(C178,1,1)</f>
        <v>5</v>
      </c>
      <c r="B178" s="350" t="str">
        <f>MID(C178,1,2)</f>
        <v>55</v>
      </c>
      <c r="C178" s="350">
        <v>5519</v>
      </c>
      <c r="D178" s="264" t="s">
        <v>355</v>
      </c>
      <c r="E178" s="349">
        <f>+F178+G178</f>
        <v>460</v>
      </c>
      <c r="F178" s="351"/>
      <c r="G178" s="352">
        <v>460</v>
      </c>
      <c r="H178" s="351">
        <f>+I178+J178</f>
        <v>0</v>
      </c>
      <c r="I178" s="351"/>
      <c r="J178" s="352"/>
      <c r="K178" s="405">
        <f t="shared" si="203"/>
        <v>460</v>
      </c>
      <c r="L178" s="349">
        <f t="shared" si="204"/>
        <v>0</v>
      </c>
      <c r="M178" s="388">
        <f t="shared" si="204"/>
        <v>460</v>
      </c>
    </row>
    <row r="179" spans="1:13" x14ac:dyDescent="0.2">
      <c r="A179" s="353" t="s">
        <v>356</v>
      </c>
      <c r="B179" s="353"/>
      <c r="C179" s="354"/>
      <c r="D179" s="395"/>
      <c r="E179" s="355">
        <f t="shared" ref="E179:M179" si="205">SUM(E176:E178)</f>
        <v>15231</v>
      </c>
      <c r="F179" s="355">
        <f t="shared" si="205"/>
        <v>5000</v>
      </c>
      <c r="G179" s="355">
        <f t="shared" si="205"/>
        <v>10231</v>
      </c>
      <c r="H179" s="355">
        <f t="shared" si="205"/>
        <v>41333</v>
      </c>
      <c r="I179" s="355">
        <f t="shared" si="205"/>
        <v>18500</v>
      </c>
      <c r="J179" s="355">
        <f t="shared" si="205"/>
        <v>22833</v>
      </c>
      <c r="K179" s="404">
        <f t="shared" si="205"/>
        <v>56564</v>
      </c>
      <c r="L179" s="355">
        <f t="shared" si="205"/>
        <v>23500</v>
      </c>
      <c r="M179" s="356">
        <f t="shared" si="205"/>
        <v>33064</v>
      </c>
    </row>
    <row r="180" spans="1:13" ht="13.5" thickBot="1" x14ac:dyDescent="0.25">
      <c r="A180" s="358"/>
      <c r="B180" s="357"/>
      <c r="C180" s="358"/>
      <c r="D180" s="396"/>
      <c r="E180" s="359"/>
      <c r="F180" s="359"/>
      <c r="G180" s="360"/>
      <c r="H180" s="359"/>
      <c r="I180" s="359"/>
      <c r="J180" s="360"/>
      <c r="K180" s="406"/>
      <c r="L180" s="359"/>
      <c r="M180" s="407"/>
    </row>
    <row r="181" spans="1:13" ht="14.25" thickTop="1" thickBot="1" x14ac:dyDescent="0.25">
      <c r="A181" s="400" t="s">
        <v>246</v>
      </c>
      <c r="B181" s="369"/>
      <c r="C181" s="369"/>
      <c r="D181" s="401"/>
      <c r="E181" s="370">
        <f>+E169+E174+E179</f>
        <v>514303</v>
      </c>
      <c r="F181" s="371">
        <f>+F169+F174+F179</f>
        <v>501349</v>
      </c>
      <c r="G181" s="371">
        <f>+G179+G174+G169</f>
        <v>12954</v>
      </c>
      <c r="H181" s="370">
        <f>+H174+H179+H169</f>
        <v>45783</v>
      </c>
      <c r="I181" s="371">
        <f>+I174+I179+I169</f>
        <v>21750</v>
      </c>
      <c r="J181" s="371">
        <f>+J174+J179+J169</f>
        <v>24033</v>
      </c>
      <c r="K181" s="413">
        <f>+K169+K174+K179</f>
        <v>560086</v>
      </c>
      <c r="L181" s="371">
        <f>+L169+L174+L179</f>
        <v>523099</v>
      </c>
      <c r="M181" s="414">
        <f>+M169+M174+M179</f>
        <v>36987</v>
      </c>
    </row>
    <row r="182" spans="1:13" ht="13.5" thickTop="1" x14ac:dyDescent="0.2">
      <c r="A182" s="379"/>
      <c r="B182" s="380"/>
      <c r="C182" s="380"/>
      <c r="D182" s="403"/>
      <c r="E182" s="381"/>
      <c r="F182" s="382"/>
      <c r="G182" s="382"/>
      <c r="H182" s="381"/>
      <c r="I182" s="382"/>
      <c r="J182" s="382"/>
      <c r="K182" s="420"/>
      <c r="L182" s="382"/>
      <c r="M182" s="421"/>
    </row>
    <row r="183" spans="1:13" x14ac:dyDescent="0.2">
      <c r="A183" s="350" t="str">
        <f>MID(C183,1,1)</f>
        <v>6</v>
      </c>
      <c r="B183" s="350" t="str">
        <f>MID(C183,1,2)</f>
        <v>61</v>
      </c>
      <c r="C183" s="350">
        <v>6112</v>
      </c>
      <c r="D183" s="264" t="s">
        <v>357</v>
      </c>
      <c r="E183" s="351">
        <f>+F183+G183</f>
        <v>176490</v>
      </c>
      <c r="F183" s="351">
        <v>38542</v>
      </c>
      <c r="G183" s="352">
        <v>137948</v>
      </c>
      <c r="H183" s="351"/>
      <c r="I183" s="351"/>
      <c r="J183" s="352"/>
      <c r="K183" s="416">
        <f t="shared" ref="K183" si="206">+L183+M183</f>
        <v>176490</v>
      </c>
      <c r="L183" s="351">
        <f t="shared" ref="L183:M185" si="207">+F183+I183</f>
        <v>38542</v>
      </c>
      <c r="M183" s="390">
        <f t="shared" si="207"/>
        <v>137948</v>
      </c>
    </row>
    <row r="184" spans="1:13" x14ac:dyDescent="0.2">
      <c r="A184" s="350" t="str">
        <f>MID(C184,1,1)</f>
        <v>6</v>
      </c>
      <c r="B184" s="350" t="str">
        <f>MID(C184,1,2)</f>
        <v>61</v>
      </c>
      <c r="C184" s="350">
        <v>6114</v>
      </c>
      <c r="D184" s="264" t="s">
        <v>476</v>
      </c>
      <c r="E184" s="351">
        <f>+F184+G184</f>
        <v>100</v>
      </c>
      <c r="F184" s="351"/>
      <c r="G184" s="352">
        <v>100</v>
      </c>
      <c r="H184" s="351"/>
      <c r="I184" s="351"/>
      <c r="J184" s="352"/>
      <c r="K184" s="416">
        <f t="shared" ref="K184" si="208">+L184+M184</f>
        <v>100</v>
      </c>
      <c r="L184" s="349">
        <f t="shared" si="207"/>
        <v>0</v>
      </c>
      <c r="M184" s="390">
        <f t="shared" ref="M184" si="209">+G184+J184</f>
        <v>100</v>
      </c>
    </row>
    <row r="185" spans="1:13" x14ac:dyDescent="0.2">
      <c r="A185" s="350" t="str">
        <f>MID(C185,1,1)</f>
        <v>6</v>
      </c>
      <c r="B185" s="350" t="str">
        <f>MID(C185,1,2)</f>
        <v>61</v>
      </c>
      <c r="C185" s="350">
        <v>6171</v>
      </c>
      <c r="D185" s="264" t="s">
        <v>247</v>
      </c>
      <c r="E185" s="372">
        <f>+F185+G185</f>
        <v>2015201</v>
      </c>
      <c r="F185" s="351">
        <v>1238857</v>
      </c>
      <c r="G185" s="352">
        <v>776344</v>
      </c>
      <c r="H185" s="351">
        <f>+I185+J185</f>
        <v>141288</v>
      </c>
      <c r="I185" s="351">
        <v>104448</v>
      </c>
      <c r="J185" s="352">
        <v>36840</v>
      </c>
      <c r="K185" s="405">
        <f>+L185+M185</f>
        <v>2156489</v>
      </c>
      <c r="L185" s="349">
        <f t="shared" si="207"/>
        <v>1343305</v>
      </c>
      <c r="M185" s="388">
        <f t="shared" si="207"/>
        <v>813184</v>
      </c>
    </row>
    <row r="186" spans="1:13" x14ac:dyDescent="0.2">
      <c r="A186" s="353" t="s">
        <v>248</v>
      </c>
      <c r="B186" s="353"/>
      <c r="C186" s="354"/>
      <c r="D186" s="395"/>
      <c r="E186" s="355">
        <f>SUM(E183:E185)</f>
        <v>2191791</v>
      </c>
      <c r="F186" s="355">
        <f>SUM(F183:F185)</f>
        <v>1277399</v>
      </c>
      <c r="G186" s="355">
        <f>SUM(G183:G185)</f>
        <v>914392</v>
      </c>
      <c r="H186" s="355">
        <f>SUM(H183:H185)</f>
        <v>141288</v>
      </c>
      <c r="I186" s="355">
        <f>SUM(I183:I185)</f>
        <v>104448</v>
      </c>
      <c r="J186" s="355">
        <f>SUM(J185:J185)</f>
        <v>36840</v>
      </c>
      <c r="K186" s="404">
        <f>SUM(K183:K185)</f>
        <v>2333079</v>
      </c>
      <c r="L186" s="355">
        <f>SUM(L183:L185)</f>
        <v>1381847</v>
      </c>
      <c r="M186" s="356">
        <f>SUM(M183:M185)</f>
        <v>951232</v>
      </c>
    </row>
    <row r="187" spans="1:13" x14ac:dyDescent="0.2">
      <c r="A187" s="350"/>
      <c r="B187" s="366"/>
      <c r="C187" s="350"/>
      <c r="D187" s="264"/>
      <c r="E187" s="367"/>
      <c r="F187" s="367"/>
      <c r="G187" s="368"/>
      <c r="H187" s="367"/>
      <c r="I187" s="367"/>
      <c r="J187" s="368"/>
      <c r="K187" s="412"/>
      <c r="L187" s="367"/>
      <c r="M187" s="389"/>
    </row>
    <row r="188" spans="1:13" x14ac:dyDescent="0.2">
      <c r="A188" s="350" t="str">
        <f>MID(C188,1,1)</f>
        <v>6</v>
      </c>
      <c r="B188" s="350" t="str">
        <f>MID(C188,1,2)</f>
        <v>62</v>
      </c>
      <c r="C188" s="350">
        <v>6211</v>
      </c>
      <c r="D188" s="264" t="s">
        <v>358</v>
      </c>
      <c r="E188" s="349">
        <f>+F188+G188</f>
        <v>6073</v>
      </c>
      <c r="F188" s="351">
        <v>6073</v>
      </c>
      <c r="G188" s="352"/>
      <c r="H188" s="351">
        <f>+I188+J188</f>
        <v>2500</v>
      </c>
      <c r="I188" s="351">
        <v>2500</v>
      </c>
      <c r="J188" s="352"/>
      <c r="K188" s="405">
        <f t="shared" ref="K188:K189" si="210">+L188+M188</f>
        <v>8573</v>
      </c>
      <c r="L188" s="349">
        <f t="shared" ref="L188:M189" si="211">+F188+I188</f>
        <v>8573</v>
      </c>
      <c r="M188" s="388">
        <f t="shared" si="211"/>
        <v>0</v>
      </c>
    </row>
    <row r="189" spans="1:13" x14ac:dyDescent="0.2">
      <c r="A189" s="350" t="str">
        <f>MID(C189,1,1)</f>
        <v>6</v>
      </c>
      <c r="B189" s="350" t="str">
        <f>MID(C189,1,2)</f>
        <v>62</v>
      </c>
      <c r="C189" s="350">
        <v>6223</v>
      </c>
      <c r="D189" s="264" t="s">
        <v>359</v>
      </c>
      <c r="E189" s="349">
        <f>+F189+G189</f>
        <v>10373</v>
      </c>
      <c r="F189" s="351">
        <v>10326</v>
      </c>
      <c r="G189" s="352">
        <v>47</v>
      </c>
      <c r="H189" s="351">
        <f>+I189+J189</f>
        <v>0</v>
      </c>
      <c r="I189" s="351"/>
      <c r="J189" s="352"/>
      <c r="K189" s="405">
        <f t="shared" si="210"/>
        <v>10373</v>
      </c>
      <c r="L189" s="349">
        <f t="shared" si="211"/>
        <v>10326</v>
      </c>
      <c r="M189" s="388">
        <f t="shared" si="211"/>
        <v>47</v>
      </c>
    </row>
    <row r="190" spans="1:13" x14ac:dyDescent="0.2">
      <c r="A190" s="353" t="s">
        <v>250</v>
      </c>
      <c r="B190" s="353"/>
      <c r="C190" s="354"/>
      <c r="D190" s="395"/>
      <c r="E190" s="355">
        <f t="shared" ref="E190:M190" si="212">SUM(E188:E189)</f>
        <v>16446</v>
      </c>
      <c r="F190" s="355">
        <f t="shared" si="212"/>
        <v>16399</v>
      </c>
      <c r="G190" s="355">
        <f t="shared" si="212"/>
        <v>47</v>
      </c>
      <c r="H190" s="355">
        <f t="shared" si="212"/>
        <v>2500</v>
      </c>
      <c r="I190" s="355">
        <f t="shared" si="212"/>
        <v>2500</v>
      </c>
      <c r="J190" s="355">
        <f t="shared" si="212"/>
        <v>0</v>
      </c>
      <c r="K190" s="404">
        <f t="shared" si="212"/>
        <v>18946</v>
      </c>
      <c r="L190" s="355">
        <f t="shared" si="212"/>
        <v>18899</v>
      </c>
      <c r="M190" s="356">
        <f t="shared" si="212"/>
        <v>47</v>
      </c>
    </row>
    <row r="191" spans="1:13" x14ac:dyDescent="0.2">
      <c r="A191" s="350"/>
      <c r="B191" s="366"/>
      <c r="C191" s="350"/>
      <c r="D191" s="264"/>
      <c r="E191" s="367"/>
      <c r="F191" s="367"/>
      <c r="G191" s="368"/>
      <c r="H191" s="367"/>
      <c r="I191" s="367"/>
      <c r="J191" s="368"/>
      <c r="K191" s="412"/>
      <c r="L191" s="367"/>
      <c r="M191" s="389"/>
    </row>
    <row r="192" spans="1:13" x14ac:dyDescent="0.2">
      <c r="A192" s="350" t="str">
        <f>MID(C192,1,1)</f>
        <v>6</v>
      </c>
      <c r="B192" s="350" t="str">
        <f>MID(C192,1,2)</f>
        <v>63</v>
      </c>
      <c r="C192" s="350">
        <v>6310</v>
      </c>
      <c r="D192" s="264" t="s">
        <v>251</v>
      </c>
      <c r="E192" s="349">
        <f>+F192+G192</f>
        <v>100541</v>
      </c>
      <c r="F192" s="351">
        <v>98500</v>
      </c>
      <c r="G192" s="352">
        <v>2041</v>
      </c>
      <c r="H192" s="351">
        <f>+I192+J192</f>
        <v>0</v>
      </c>
      <c r="I192" s="351"/>
      <c r="J192" s="352"/>
      <c r="K192" s="405">
        <f t="shared" ref="K192:K195" si="213">+L192+M192</f>
        <v>100541</v>
      </c>
      <c r="L192" s="349">
        <f t="shared" ref="L192:M195" si="214">+F192+I192</f>
        <v>98500</v>
      </c>
      <c r="M192" s="388">
        <f t="shared" si="214"/>
        <v>2041</v>
      </c>
    </row>
    <row r="193" spans="1:13" x14ac:dyDescent="0.2">
      <c r="A193" s="350" t="str">
        <f>MID(C193,1,1)</f>
        <v>6</v>
      </c>
      <c r="B193" s="350" t="str">
        <f>MID(C193,1,2)</f>
        <v>63</v>
      </c>
      <c r="C193" s="350">
        <v>6320</v>
      </c>
      <c r="D193" s="264" t="s">
        <v>360</v>
      </c>
      <c r="E193" s="349">
        <f>+F193+G193</f>
        <v>1418</v>
      </c>
      <c r="F193" s="351"/>
      <c r="G193" s="352">
        <v>1418</v>
      </c>
      <c r="H193" s="351"/>
      <c r="I193" s="351"/>
      <c r="J193" s="352"/>
      <c r="K193" s="405">
        <f t="shared" si="213"/>
        <v>1418</v>
      </c>
      <c r="L193" s="349">
        <f t="shared" si="214"/>
        <v>0</v>
      </c>
      <c r="M193" s="388">
        <f t="shared" si="214"/>
        <v>1418</v>
      </c>
    </row>
    <row r="194" spans="1:13" ht="15" x14ac:dyDescent="0.2">
      <c r="A194" s="350" t="str">
        <f>MID(C194,1,1)</f>
        <v>6</v>
      </c>
      <c r="B194" s="350" t="str">
        <f>MID(C194,1,2)</f>
        <v>63</v>
      </c>
      <c r="C194" s="350">
        <v>6330</v>
      </c>
      <c r="D194" s="264" t="s">
        <v>373</v>
      </c>
      <c r="E194" s="372">
        <f>+F194+G194-1548251-454-62072</f>
        <v>2700</v>
      </c>
      <c r="F194" s="351">
        <v>1548301</v>
      </c>
      <c r="G194" s="352">
        <v>65176</v>
      </c>
      <c r="H194" s="351">
        <f>+I194+J194-295475</f>
        <v>0</v>
      </c>
      <c r="I194" s="351">
        <v>295475</v>
      </c>
      <c r="J194" s="352"/>
      <c r="K194" s="422">
        <f>+L194+M194-1548251-295475-62072-454</f>
        <v>2700</v>
      </c>
      <c r="L194" s="349">
        <f t="shared" si="214"/>
        <v>1843776</v>
      </c>
      <c r="M194" s="388">
        <f t="shared" si="214"/>
        <v>65176</v>
      </c>
    </row>
    <row r="195" spans="1:13" x14ac:dyDescent="0.2">
      <c r="A195" s="350" t="str">
        <f>MID(C195,1,1)</f>
        <v>6</v>
      </c>
      <c r="B195" s="350" t="str">
        <f>MID(C195,1,2)</f>
        <v>63</v>
      </c>
      <c r="C195" s="350">
        <v>6399</v>
      </c>
      <c r="D195" s="264" t="s">
        <v>361</v>
      </c>
      <c r="E195" s="349">
        <f>+F195+G195</f>
        <v>268867</v>
      </c>
      <c r="F195" s="351">
        <v>250000</v>
      </c>
      <c r="G195" s="352">
        <v>18867</v>
      </c>
      <c r="H195" s="351"/>
      <c r="I195" s="351"/>
      <c r="J195" s="352"/>
      <c r="K195" s="405">
        <f t="shared" si="213"/>
        <v>268867</v>
      </c>
      <c r="L195" s="349">
        <f t="shared" si="214"/>
        <v>250000</v>
      </c>
      <c r="M195" s="388">
        <f t="shared" si="214"/>
        <v>18867</v>
      </c>
    </row>
    <row r="196" spans="1:13" x14ac:dyDescent="0.2">
      <c r="A196" s="353" t="s">
        <v>252</v>
      </c>
      <c r="B196" s="353"/>
      <c r="C196" s="354"/>
      <c r="D196" s="395"/>
      <c r="E196" s="355">
        <f>SUM(E192:E195)</f>
        <v>373526</v>
      </c>
      <c r="F196" s="355">
        <f>SUM(F192:F195)</f>
        <v>1896801</v>
      </c>
      <c r="G196" s="355">
        <f>SUM(G192:G195)</f>
        <v>87502</v>
      </c>
      <c r="H196" s="355">
        <f>SUM(H192:H195)</f>
        <v>0</v>
      </c>
      <c r="I196" s="355">
        <f t="shared" ref="I196:J196" si="215">SUM(I192:I195)</f>
        <v>295475</v>
      </c>
      <c r="J196" s="355">
        <f t="shared" si="215"/>
        <v>0</v>
      </c>
      <c r="K196" s="404">
        <f>SUM(K192:K195)</f>
        <v>373526</v>
      </c>
      <c r="L196" s="355">
        <f>SUM(L192:L195)</f>
        <v>2192276</v>
      </c>
      <c r="M196" s="356">
        <f>SUM(M192:M195)</f>
        <v>87502</v>
      </c>
    </row>
    <row r="197" spans="1:13" x14ac:dyDescent="0.2">
      <c r="A197" s="350"/>
      <c r="B197" s="366"/>
      <c r="C197" s="350"/>
      <c r="D197" s="264"/>
      <c r="E197" s="367"/>
      <c r="F197" s="367"/>
      <c r="G197" s="368"/>
      <c r="H197" s="367"/>
      <c r="I197" s="367"/>
      <c r="J197" s="368"/>
      <c r="K197" s="412"/>
      <c r="L197" s="367"/>
      <c r="M197" s="389"/>
    </row>
    <row r="198" spans="1:13" x14ac:dyDescent="0.2">
      <c r="A198" s="350" t="str">
        <f>MID(C198,1,1)</f>
        <v>6</v>
      </c>
      <c r="B198" s="350" t="str">
        <f>MID(C198,1,2)</f>
        <v>64</v>
      </c>
      <c r="C198" s="350">
        <v>6409</v>
      </c>
      <c r="D198" s="264" t="s">
        <v>362</v>
      </c>
      <c r="E198" s="372">
        <f>+F198+G198</f>
        <v>222593</v>
      </c>
      <c r="F198" s="351">
        <v>96620</v>
      </c>
      <c r="G198" s="352">
        <v>125973</v>
      </c>
      <c r="H198" s="349">
        <f>+I198+J198</f>
        <v>236</v>
      </c>
      <c r="I198" s="351"/>
      <c r="J198" s="352">
        <v>236</v>
      </c>
      <c r="K198" s="416">
        <f>+L198+M198</f>
        <v>222829</v>
      </c>
      <c r="L198" s="351">
        <f>+F198+I198</f>
        <v>96620</v>
      </c>
      <c r="M198" s="390">
        <f>+G198+J198</f>
        <v>126209</v>
      </c>
    </row>
    <row r="199" spans="1:13" x14ac:dyDescent="0.2">
      <c r="A199" s="353" t="s">
        <v>363</v>
      </c>
      <c r="B199" s="353"/>
      <c r="C199" s="354"/>
      <c r="D199" s="395"/>
      <c r="E199" s="355">
        <f t="shared" ref="E199:M199" si="216">SUM(E198:E198)</f>
        <v>222593</v>
      </c>
      <c r="F199" s="355">
        <f t="shared" si="216"/>
        <v>96620</v>
      </c>
      <c r="G199" s="355">
        <f t="shared" si="216"/>
        <v>125973</v>
      </c>
      <c r="H199" s="355">
        <f t="shared" si="216"/>
        <v>236</v>
      </c>
      <c r="I199" s="355">
        <f t="shared" si="216"/>
        <v>0</v>
      </c>
      <c r="J199" s="355">
        <f t="shared" si="216"/>
        <v>236</v>
      </c>
      <c r="K199" s="404">
        <f t="shared" si="216"/>
        <v>222829</v>
      </c>
      <c r="L199" s="355">
        <f t="shared" si="216"/>
        <v>96620</v>
      </c>
      <c r="M199" s="356">
        <f t="shared" si="216"/>
        <v>126209</v>
      </c>
    </row>
    <row r="200" spans="1:13" ht="13.5" thickBot="1" x14ac:dyDescent="0.25">
      <c r="A200" s="358"/>
      <c r="B200" s="357"/>
      <c r="C200" s="358"/>
      <c r="D200" s="396"/>
      <c r="E200" s="359"/>
      <c r="F200" s="359"/>
      <c r="G200" s="360"/>
      <c r="H200" s="359"/>
      <c r="I200" s="359"/>
      <c r="J200" s="360"/>
      <c r="K200" s="359"/>
      <c r="L200" s="359"/>
      <c r="M200" s="360"/>
    </row>
    <row r="201" spans="1:13" ht="14.25" thickTop="1" thickBot="1" x14ac:dyDescent="0.25">
      <c r="A201" s="383" t="s">
        <v>253</v>
      </c>
      <c r="B201" s="361"/>
      <c r="C201" s="361"/>
      <c r="D201" s="397"/>
      <c r="E201" s="362">
        <f>+E186+E190+E196+E199</f>
        <v>2804356</v>
      </c>
      <c r="F201" s="363">
        <f>+F186+F190+F196+F199</f>
        <v>3287219</v>
      </c>
      <c r="G201" s="363">
        <f>+G199+G196+G190+G186</f>
        <v>1127914</v>
      </c>
      <c r="H201" s="362">
        <f t="shared" ref="H201:M201" si="217">+H186+H190+H196+H199</f>
        <v>144024</v>
      </c>
      <c r="I201" s="363">
        <f t="shared" si="217"/>
        <v>402423</v>
      </c>
      <c r="J201" s="363">
        <f t="shared" si="217"/>
        <v>37076</v>
      </c>
      <c r="K201" s="362">
        <f t="shared" si="217"/>
        <v>2948380</v>
      </c>
      <c r="L201" s="363">
        <f t="shared" si="217"/>
        <v>3689642</v>
      </c>
      <c r="M201" s="363">
        <f t="shared" si="217"/>
        <v>1164990</v>
      </c>
    </row>
    <row r="202" spans="1:13" ht="14.25" thickTop="1" thickBot="1" x14ac:dyDescent="0.25">
      <c r="A202" s="379"/>
      <c r="B202" s="380"/>
      <c r="C202" s="380"/>
      <c r="D202" s="403"/>
      <c r="E202" s="381"/>
      <c r="F202" s="381"/>
      <c r="G202" s="382"/>
      <c r="H202" s="381"/>
      <c r="I202" s="381"/>
      <c r="J202" s="382"/>
      <c r="K202" s="381"/>
      <c r="L202" s="381"/>
      <c r="M202" s="382"/>
    </row>
    <row r="203" spans="1:13" ht="17.25" customHeight="1" thickTop="1" thickBot="1" x14ac:dyDescent="0.3">
      <c r="A203" s="423" t="s">
        <v>374</v>
      </c>
      <c r="B203" s="384"/>
      <c r="C203" s="384"/>
      <c r="D203" s="424"/>
      <c r="E203" s="385">
        <f>+E201+E181+E162+E139+E50+E14</f>
        <v>11249226</v>
      </c>
      <c r="F203" s="385">
        <f>+F201+F181+F162+F139+F50+F14</f>
        <v>10515285</v>
      </c>
      <c r="G203" s="385">
        <f>+G201+G181+G162+G139+G50+G14</f>
        <v>2344718</v>
      </c>
      <c r="H203" s="385">
        <f>+H201+H181+H162+H139+H50+H14</f>
        <v>5931816</v>
      </c>
      <c r="I203" s="385">
        <f>I14+I50+I139+I162+I181+I201</f>
        <v>4760532</v>
      </c>
      <c r="J203" s="385">
        <f>+J201+J181+J162+J139+J50+J14</f>
        <v>1466759</v>
      </c>
      <c r="K203" s="385">
        <f>+K201+K181+K162+K139+K50+K14</f>
        <v>17181042</v>
      </c>
      <c r="L203" s="385">
        <f>+L201+L181+L162+L139+L50+L14</f>
        <v>15275817</v>
      </c>
      <c r="M203" s="385">
        <f>+M201+M181+M162+M139+M50+M14</f>
        <v>3811477</v>
      </c>
    </row>
    <row r="204" spans="1:13" ht="11.25" customHeight="1" thickTop="1" x14ac:dyDescent="0.2">
      <c r="G204" s="346"/>
      <c r="H204" s="346"/>
      <c r="I204" s="346"/>
      <c r="J204" s="346"/>
      <c r="L204" s="346"/>
    </row>
    <row r="205" spans="1:13" x14ac:dyDescent="0.2">
      <c r="A205" s="343" t="s">
        <v>144</v>
      </c>
      <c r="F205" s="346"/>
      <c r="G205" s="346"/>
      <c r="H205" s="346"/>
      <c r="I205" s="346"/>
      <c r="J205" s="346"/>
      <c r="K205" s="346"/>
      <c r="M205" s="346"/>
    </row>
    <row r="206" spans="1:13" x14ac:dyDescent="0.2">
      <c r="F206" s="346"/>
      <c r="G206" s="346"/>
      <c r="H206" s="346"/>
      <c r="I206" s="346"/>
      <c r="K206" s="346"/>
      <c r="L206" s="346"/>
    </row>
    <row r="207" spans="1:13" x14ac:dyDescent="0.2">
      <c r="G207" s="346"/>
      <c r="I207" s="346"/>
    </row>
    <row r="208" spans="1:13" x14ac:dyDescent="0.2">
      <c r="G208" s="346"/>
    </row>
    <row r="209" spans="7:8" x14ac:dyDescent="0.2">
      <c r="G209" s="346"/>
      <c r="H209" s="346"/>
    </row>
    <row r="210" spans="7:8" x14ac:dyDescent="0.2">
      <c r="G210" s="346"/>
    </row>
    <row r="211" spans="7:8" x14ac:dyDescent="0.2">
      <c r="G211" s="346"/>
    </row>
    <row r="212" spans="7:8" x14ac:dyDescent="0.2">
      <c r="G212" s="346"/>
    </row>
    <row r="213" spans="7:8" x14ac:dyDescent="0.2">
      <c r="G213" s="346"/>
    </row>
    <row r="214" spans="7:8" x14ac:dyDescent="0.2">
      <c r="G214" s="346"/>
    </row>
    <row r="215" spans="7:8" x14ac:dyDescent="0.2">
      <c r="G215" s="346"/>
    </row>
    <row r="216" spans="7:8" x14ac:dyDescent="0.2">
      <c r="G216" s="346"/>
    </row>
    <row r="217" spans="7:8" x14ac:dyDescent="0.2">
      <c r="G217" s="346"/>
    </row>
    <row r="218" spans="7:8" x14ac:dyDescent="0.2">
      <c r="G218" s="346"/>
    </row>
    <row r="219" spans="7:8" x14ac:dyDescent="0.2">
      <c r="G219" s="346"/>
    </row>
    <row r="220" spans="7:8" x14ac:dyDescent="0.2">
      <c r="G220" s="346"/>
    </row>
    <row r="221" spans="7:8" x14ac:dyDescent="0.2">
      <c r="G221" s="346"/>
    </row>
    <row r="222" spans="7:8" x14ac:dyDescent="0.2">
      <c r="G222" s="346"/>
    </row>
    <row r="223" spans="7:8" x14ac:dyDescent="0.2">
      <c r="G223" s="346"/>
    </row>
    <row r="224" spans="7:8" x14ac:dyDescent="0.2">
      <c r="G224" s="346"/>
    </row>
    <row r="225" spans="7:7" x14ac:dyDescent="0.2">
      <c r="G225" s="346"/>
    </row>
    <row r="226" spans="7:7" x14ac:dyDescent="0.2">
      <c r="G226" s="346"/>
    </row>
    <row r="227" spans="7:7" x14ac:dyDescent="0.2">
      <c r="G227" s="346"/>
    </row>
    <row r="228" spans="7:7" x14ac:dyDescent="0.2">
      <c r="G228" s="346"/>
    </row>
    <row r="229" spans="7:7" x14ac:dyDescent="0.2">
      <c r="G229" s="346"/>
    </row>
    <row r="230" spans="7:7" x14ac:dyDescent="0.2">
      <c r="G230" s="346"/>
    </row>
    <row r="231" spans="7:7" x14ac:dyDescent="0.2">
      <c r="G231" s="346"/>
    </row>
    <row r="232" spans="7:7" x14ac:dyDescent="0.2">
      <c r="G232" s="346"/>
    </row>
    <row r="233" spans="7:7" x14ac:dyDescent="0.2">
      <c r="G233" s="346"/>
    </row>
    <row r="234" spans="7:7" x14ac:dyDescent="0.2">
      <c r="G234" s="346"/>
    </row>
    <row r="235" spans="7:7" x14ac:dyDescent="0.2">
      <c r="G235" s="346"/>
    </row>
    <row r="236" spans="7:7" x14ac:dyDescent="0.2">
      <c r="G236" s="346"/>
    </row>
    <row r="237" spans="7:7" x14ac:dyDescent="0.2">
      <c r="G237" s="346"/>
    </row>
    <row r="238" spans="7:7" x14ac:dyDescent="0.2">
      <c r="G238" s="346"/>
    </row>
    <row r="239" spans="7:7" x14ac:dyDescent="0.2">
      <c r="G239" s="346"/>
    </row>
    <row r="240" spans="7:7" x14ac:dyDescent="0.2">
      <c r="G240" s="346"/>
    </row>
    <row r="241" spans="7:7" x14ac:dyDescent="0.2">
      <c r="G241" s="346"/>
    </row>
    <row r="242" spans="7:7" x14ac:dyDescent="0.2">
      <c r="G242" s="346"/>
    </row>
    <row r="243" spans="7:7" x14ac:dyDescent="0.2">
      <c r="G243" s="346"/>
    </row>
    <row r="244" spans="7:7" x14ac:dyDescent="0.2">
      <c r="G244" s="346"/>
    </row>
    <row r="245" spans="7:7" x14ac:dyDescent="0.2">
      <c r="G245" s="346"/>
    </row>
    <row r="246" spans="7:7" x14ac:dyDescent="0.2">
      <c r="G246" s="346"/>
    </row>
    <row r="247" spans="7:7" x14ac:dyDescent="0.2">
      <c r="G247" s="346"/>
    </row>
    <row r="248" spans="7:7" x14ac:dyDescent="0.2">
      <c r="G248" s="346"/>
    </row>
    <row r="249" spans="7:7" x14ac:dyDescent="0.2">
      <c r="G249" s="346"/>
    </row>
    <row r="250" spans="7:7" x14ac:dyDescent="0.2">
      <c r="G250" s="346"/>
    </row>
    <row r="251" spans="7:7" x14ac:dyDescent="0.2">
      <c r="G251" s="346"/>
    </row>
    <row r="252" spans="7:7" x14ac:dyDescent="0.2">
      <c r="G252" s="346"/>
    </row>
    <row r="253" spans="7:7" x14ac:dyDescent="0.2">
      <c r="G253" s="346"/>
    </row>
    <row r="254" spans="7:7" x14ac:dyDescent="0.2">
      <c r="G254" s="346"/>
    </row>
    <row r="255" spans="7:7" x14ac:dyDescent="0.2">
      <c r="G255" s="346"/>
    </row>
    <row r="256" spans="7:7" x14ac:dyDescent="0.2">
      <c r="G256" s="346"/>
    </row>
    <row r="257" spans="7:7" x14ac:dyDescent="0.2">
      <c r="G257" s="346"/>
    </row>
    <row r="258" spans="7:7" x14ac:dyDescent="0.2">
      <c r="G258" s="346"/>
    </row>
    <row r="259" spans="7:7" x14ac:dyDescent="0.2">
      <c r="G259" s="346"/>
    </row>
    <row r="260" spans="7:7" x14ac:dyDescent="0.2">
      <c r="G260" s="346"/>
    </row>
    <row r="261" spans="7:7" x14ac:dyDescent="0.2">
      <c r="G261" s="346"/>
    </row>
    <row r="262" spans="7:7" x14ac:dyDescent="0.2">
      <c r="G262" s="346"/>
    </row>
    <row r="263" spans="7:7" x14ac:dyDescent="0.2">
      <c r="G263" s="346"/>
    </row>
    <row r="264" spans="7:7" x14ac:dyDescent="0.2">
      <c r="G264" s="346"/>
    </row>
    <row r="265" spans="7:7" x14ac:dyDescent="0.2">
      <c r="G265" s="346"/>
    </row>
    <row r="266" spans="7:7" x14ac:dyDescent="0.2">
      <c r="G266" s="346"/>
    </row>
    <row r="267" spans="7:7" x14ac:dyDescent="0.2">
      <c r="G267" s="346"/>
    </row>
    <row r="268" spans="7:7" x14ac:dyDescent="0.2">
      <c r="G268" s="346"/>
    </row>
    <row r="269" spans="7:7" x14ac:dyDescent="0.2">
      <c r="G269" s="346"/>
    </row>
    <row r="270" spans="7:7" x14ac:dyDescent="0.2">
      <c r="G270" s="346"/>
    </row>
    <row r="271" spans="7:7" x14ac:dyDescent="0.2">
      <c r="G271" s="346"/>
    </row>
    <row r="272" spans="7:7" x14ac:dyDescent="0.2">
      <c r="G272" s="346"/>
    </row>
    <row r="273" spans="7:7" x14ac:dyDescent="0.2">
      <c r="G273" s="346"/>
    </row>
    <row r="274" spans="7:7" x14ac:dyDescent="0.2">
      <c r="G274" s="346"/>
    </row>
    <row r="275" spans="7:7" x14ac:dyDescent="0.2">
      <c r="G275" s="346"/>
    </row>
    <row r="276" spans="7:7" x14ac:dyDescent="0.2">
      <c r="G276" s="346"/>
    </row>
    <row r="277" spans="7:7" x14ac:dyDescent="0.2">
      <c r="G277" s="346"/>
    </row>
    <row r="278" spans="7:7" x14ac:dyDescent="0.2">
      <c r="G278" s="346"/>
    </row>
    <row r="279" spans="7:7" x14ac:dyDescent="0.2">
      <c r="G279" s="346"/>
    </row>
    <row r="280" spans="7:7" x14ac:dyDescent="0.2">
      <c r="G280" s="346"/>
    </row>
    <row r="281" spans="7:7" x14ac:dyDescent="0.2">
      <c r="G281" s="346"/>
    </row>
    <row r="282" spans="7:7" x14ac:dyDescent="0.2">
      <c r="G282" s="346"/>
    </row>
    <row r="283" spans="7:7" x14ac:dyDescent="0.2">
      <c r="G283" s="346"/>
    </row>
    <row r="284" spans="7:7" x14ac:dyDescent="0.2">
      <c r="G284" s="346"/>
    </row>
    <row r="285" spans="7:7" x14ac:dyDescent="0.2">
      <c r="G285" s="346"/>
    </row>
    <row r="286" spans="7:7" x14ac:dyDescent="0.2">
      <c r="G286" s="346"/>
    </row>
    <row r="287" spans="7:7" x14ac:dyDescent="0.2">
      <c r="G287" s="346"/>
    </row>
    <row r="288" spans="7:7" x14ac:dyDescent="0.2">
      <c r="G288" s="346"/>
    </row>
    <row r="289" spans="7:7" x14ac:dyDescent="0.2">
      <c r="G289" s="346"/>
    </row>
    <row r="290" spans="7:7" x14ac:dyDescent="0.2">
      <c r="G290" s="346"/>
    </row>
    <row r="291" spans="7:7" x14ac:dyDescent="0.2">
      <c r="G291" s="346"/>
    </row>
    <row r="292" spans="7:7" x14ac:dyDescent="0.2">
      <c r="G292" s="346"/>
    </row>
    <row r="293" spans="7:7" x14ac:dyDescent="0.2">
      <c r="G293" s="346"/>
    </row>
    <row r="294" spans="7:7" x14ac:dyDescent="0.2">
      <c r="G294" s="346"/>
    </row>
    <row r="295" spans="7:7" x14ac:dyDescent="0.2">
      <c r="G295" s="346"/>
    </row>
    <row r="296" spans="7:7" x14ac:dyDescent="0.2">
      <c r="G296" s="346"/>
    </row>
    <row r="297" spans="7:7" x14ac:dyDescent="0.2">
      <c r="G297" s="346"/>
    </row>
    <row r="298" spans="7:7" x14ac:dyDescent="0.2">
      <c r="G298" s="346"/>
    </row>
    <row r="299" spans="7:7" x14ac:dyDescent="0.2">
      <c r="G299" s="346"/>
    </row>
    <row r="300" spans="7:7" x14ac:dyDescent="0.2">
      <c r="G300" s="346"/>
    </row>
    <row r="301" spans="7:7" x14ac:dyDescent="0.2">
      <c r="G301" s="346"/>
    </row>
    <row r="302" spans="7:7" x14ac:dyDescent="0.2">
      <c r="G302" s="346"/>
    </row>
    <row r="303" spans="7:7" x14ac:dyDescent="0.2">
      <c r="G303" s="346"/>
    </row>
    <row r="304" spans="7:7" x14ac:dyDescent="0.2">
      <c r="G304" s="346"/>
    </row>
    <row r="305" spans="7:7" x14ac:dyDescent="0.2">
      <c r="G305" s="346"/>
    </row>
    <row r="306" spans="7:7" x14ac:dyDescent="0.2">
      <c r="G306" s="346"/>
    </row>
    <row r="307" spans="7:7" x14ac:dyDescent="0.2">
      <c r="G307" s="346"/>
    </row>
    <row r="308" spans="7:7" x14ac:dyDescent="0.2">
      <c r="G308" s="346"/>
    </row>
    <row r="309" spans="7:7" x14ac:dyDescent="0.2">
      <c r="G309" s="346"/>
    </row>
    <row r="310" spans="7:7" x14ac:dyDescent="0.2">
      <c r="G310" s="346"/>
    </row>
    <row r="311" spans="7:7" x14ac:dyDescent="0.2">
      <c r="G311" s="346"/>
    </row>
    <row r="312" spans="7:7" x14ac:dyDescent="0.2">
      <c r="G312" s="346"/>
    </row>
    <row r="313" spans="7:7" x14ac:dyDescent="0.2">
      <c r="G313" s="346"/>
    </row>
    <row r="314" spans="7:7" x14ac:dyDescent="0.2">
      <c r="G314" s="346"/>
    </row>
    <row r="315" spans="7:7" x14ac:dyDescent="0.2">
      <c r="G315" s="346"/>
    </row>
    <row r="316" spans="7:7" x14ac:dyDescent="0.2">
      <c r="G316" s="346"/>
    </row>
    <row r="317" spans="7:7" x14ac:dyDescent="0.2">
      <c r="G317" s="346"/>
    </row>
    <row r="318" spans="7:7" x14ac:dyDescent="0.2">
      <c r="G318" s="346"/>
    </row>
    <row r="319" spans="7:7" x14ac:dyDescent="0.2">
      <c r="G319" s="346"/>
    </row>
    <row r="320" spans="7:7" x14ac:dyDescent="0.2">
      <c r="G320" s="346"/>
    </row>
    <row r="321" spans="7:7" x14ac:dyDescent="0.2">
      <c r="G321" s="346"/>
    </row>
    <row r="322" spans="7:7" x14ac:dyDescent="0.2">
      <c r="G322" s="346"/>
    </row>
    <row r="323" spans="7:7" x14ac:dyDescent="0.2">
      <c r="G323" s="346"/>
    </row>
    <row r="324" spans="7:7" x14ac:dyDescent="0.2">
      <c r="G324" s="346"/>
    </row>
    <row r="325" spans="7:7" x14ac:dyDescent="0.2">
      <c r="G325" s="346"/>
    </row>
    <row r="326" spans="7:7" x14ac:dyDescent="0.2">
      <c r="G326" s="346"/>
    </row>
    <row r="327" spans="7:7" x14ac:dyDescent="0.2">
      <c r="G327" s="346"/>
    </row>
    <row r="328" spans="7:7" x14ac:dyDescent="0.2">
      <c r="G328" s="346"/>
    </row>
    <row r="329" spans="7:7" x14ac:dyDescent="0.2">
      <c r="G329" s="346"/>
    </row>
    <row r="330" spans="7:7" x14ac:dyDescent="0.2">
      <c r="G330" s="346"/>
    </row>
    <row r="331" spans="7:7" x14ac:dyDescent="0.2">
      <c r="G331" s="346"/>
    </row>
    <row r="332" spans="7:7" x14ac:dyDescent="0.2">
      <c r="G332" s="346"/>
    </row>
    <row r="333" spans="7:7" x14ac:dyDescent="0.2">
      <c r="G333" s="346"/>
    </row>
    <row r="334" spans="7:7" x14ac:dyDescent="0.2">
      <c r="G334" s="346"/>
    </row>
    <row r="335" spans="7:7" x14ac:dyDescent="0.2">
      <c r="G335" s="346"/>
    </row>
    <row r="336" spans="7:7" x14ac:dyDescent="0.2">
      <c r="G336" s="346"/>
    </row>
    <row r="337" spans="7:7" x14ac:dyDescent="0.2">
      <c r="G337" s="346"/>
    </row>
    <row r="338" spans="7:7" x14ac:dyDescent="0.2">
      <c r="G338" s="346"/>
    </row>
    <row r="339" spans="7:7" x14ac:dyDescent="0.2">
      <c r="G339" s="346"/>
    </row>
    <row r="340" spans="7:7" x14ac:dyDescent="0.2">
      <c r="G340" s="346"/>
    </row>
    <row r="341" spans="7:7" x14ac:dyDescent="0.2">
      <c r="G341" s="346"/>
    </row>
    <row r="342" spans="7:7" x14ac:dyDescent="0.2">
      <c r="G342" s="346"/>
    </row>
    <row r="343" spans="7:7" x14ac:dyDescent="0.2">
      <c r="G343" s="346"/>
    </row>
    <row r="344" spans="7:7" x14ac:dyDescent="0.2">
      <c r="G344" s="346"/>
    </row>
    <row r="345" spans="7:7" x14ac:dyDescent="0.2">
      <c r="G345" s="346"/>
    </row>
    <row r="346" spans="7:7" x14ac:dyDescent="0.2">
      <c r="G346" s="346"/>
    </row>
    <row r="347" spans="7:7" x14ac:dyDescent="0.2">
      <c r="G347" s="346"/>
    </row>
    <row r="348" spans="7:7" x14ac:dyDescent="0.2">
      <c r="G348" s="346"/>
    </row>
    <row r="349" spans="7:7" x14ac:dyDescent="0.2">
      <c r="G349" s="346"/>
    </row>
    <row r="350" spans="7:7" x14ac:dyDescent="0.2">
      <c r="G350" s="346"/>
    </row>
    <row r="351" spans="7:7" x14ac:dyDescent="0.2">
      <c r="G351" s="346"/>
    </row>
    <row r="352" spans="7:7" x14ac:dyDescent="0.2">
      <c r="G352" s="346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1" manualBreakCount="1">
    <brk id="18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B1:AR64"/>
  <sheetViews>
    <sheetView zoomScaleNormal="100" zoomScaleSheetLayoutView="100" workbookViewId="0">
      <selection activeCell="N28" sqref="N28"/>
    </sheetView>
  </sheetViews>
  <sheetFormatPr defaultRowHeight="12.75" x14ac:dyDescent="0.2"/>
  <cols>
    <col min="11" max="27" width="14.85546875" customWidth="1"/>
    <col min="29" max="29" width="47.28515625" customWidth="1"/>
    <col min="30" max="31" width="13.42578125" customWidth="1"/>
    <col min="32" max="32" width="12.28515625" customWidth="1"/>
    <col min="33" max="33" width="17.28515625" customWidth="1"/>
    <col min="34" max="37" width="9.140625" customWidth="1"/>
    <col min="38" max="38" width="47.28515625" customWidth="1"/>
    <col min="39" max="40" width="14.42578125" customWidth="1"/>
    <col min="41" max="41" width="13.42578125" customWidth="1"/>
    <col min="42" max="46" width="9.140625" customWidth="1"/>
  </cols>
  <sheetData>
    <row r="1" spans="29:30" x14ac:dyDescent="0.2">
      <c r="AC1" s="433" t="s">
        <v>109</v>
      </c>
      <c r="AD1" s="433" t="s">
        <v>377</v>
      </c>
    </row>
    <row r="2" spans="29:30" x14ac:dyDescent="0.2">
      <c r="AC2" t="s">
        <v>128</v>
      </c>
      <c r="AD2" s="434">
        <f t="shared" ref="AD2:AD14" si="0">INDEX($AD$20:$AD$43,MATCH(AC2,$AC$20:$AC$43,0),1)</f>
        <v>313.80599999999998</v>
      </c>
    </row>
    <row r="3" spans="29:30" x14ac:dyDescent="0.2">
      <c r="AC3" t="s">
        <v>266</v>
      </c>
      <c r="AD3" s="434">
        <f t="shared" si="0"/>
        <v>373.52600000000001</v>
      </c>
    </row>
    <row r="4" spans="29:30" x14ac:dyDescent="0.2">
      <c r="AC4" t="s">
        <v>433</v>
      </c>
      <c r="AD4" s="434">
        <f t="shared" si="0"/>
        <v>475.97800000000007</v>
      </c>
    </row>
    <row r="5" spans="29:30" x14ac:dyDescent="0.2">
      <c r="AC5" t="s">
        <v>136</v>
      </c>
      <c r="AD5" s="434">
        <f t="shared" si="0"/>
        <v>497.89400000000001</v>
      </c>
    </row>
    <row r="6" spans="29:30" x14ac:dyDescent="0.2">
      <c r="AC6" t="s">
        <v>378</v>
      </c>
      <c r="AD6" s="434">
        <f t="shared" si="0"/>
        <v>869.49599999999998</v>
      </c>
    </row>
    <row r="7" spans="29:30" x14ac:dyDescent="0.2">
      <c r="AC7" t="s">
        <v>132</v>
      </c>
      <c r="AD7" s="434">
        <f t="shared" si="0"/>
        <v>916.11900000000003</v>
      </c>
    </row>
    <row r="8" spans="29:30" x14ac:dyDescent="0.2">
      <c r="AC8" t="s">
        <v>122</v>
      </c>
      <c r="AD8" s="434">
        <f t="shared" si="0"/>
        <v>976.38599999999997</v>
      </c>
    </row>
    <row r="9" spans="29:30" x14ac:dyDescent="0.2">
      <c r="AC9" t="s">
        <v>126</v>
      </c>
      <c r="AD9" s="434">
        <f t="shared" si="0"/>
        <v>1101.3119999999999</v>
      </c>
    </row>
    <row r="10" spans="29:30" x14ac:dyDescent="0.2">
      <c r="AC10" t="s">
        <v>120</v>
      </c>
      <c r="AD10" s="434">
        <f t="shared" si="0"/>
        <v>1120.066</v>
      </c>
    </row>
    <row r="11" spans="29:30" x14ac:dyDescent="0.2">
      <c r="AC11" t="s">
        <v>124</v>
      </c>
      <c r="AD11" s="434">
        <f t="shared" si="0"/>
        <v>1393.2840000000001</v>
      </c>
    </row>
    <row r="12" spans="29:30" x14ac:dyDescent="0.2">
      <c r="AC12" t="s">
        <v>412</v>
      </c>
      <c r="AD12" s="434">
        <f t="shared" si="0"/>
        <v>2207.0050000000001</v>
      </c>
    </row>
    <row r="13" spans="29:30" x14ac:dyDescent="0.2">
      <c r="AC13" s="441" t="s">
        <v>139</v>
      </c>
      <c r="AD13" s="442">
        <f t="shared" si="0"/>
        <v>2333.0790000000002</v>
      </c>
    </row>
    <row r="14" spans="29:30" x14ac:dyDescent="0.2">
      <c r="AC14" s="455" t="s">
        <v>118</v>
      </c>
      <c r="AD14" s="434">
        <f t="shared" si="0"/>
        <v>4603.0910000000003</v>
      </c>
    </row>
    <row r="15" spans="29:30" x14ac:dyDescent="0.2">
      <c r="AC15" s="432" t="s">
        <v>107</v>
      </c>
      <c r="AD15" s="435">
        <f>SUM(AD2:AD14)</f>
        <v>17181.042000000001</v>
      </c>
    </row>
    <row r="16" spans="29:30" x14ac:dyDescent="0.2">
      <c r="AC16" s="432"/>
      <c r="AD16" s="435"/>
    </row>
    <row r="17" spans="28:44" x14ac:dyDescent="0.2">
      <c r="AD17" s="434"/>
      <c r="AE17" s="441"/>
      <c r="AF17" s="441"/>
      <c r="AG17" s="436" t="s">
        <v>382</v>
      </c>
      <c r="AH17" s="436"/>
      <c r="AI17" s="436"/>
      <c r="AM17" t="s">
        <v>379</v>
      </c>
      <c r="AN17" t="s">
        <v>380</v>
      </c>
      <c r="AO17" t="s">
        <v>381</v>
      </c>
    </row>
    <row r="18" spans="28:44" x14ac:dyDescent="0.2">
      <c r="AC18" s="441"/>
      <c r="AD18" s="442"/>
      <c r="AE18" s="441"/>
      <c r="AF18" s="441"/>
      <c r="AG18" s="447">
        <v>381346</v>
      </c>
      <c r="AH18" s="436"/>
      <c r="AI18" s="436"/>
      <c r="AK18" t="s">
        <v>117</v>
      </c>
      <c r="AL18" t="s">
        <v>118</v>
      </c>
      <c r="AM18" s="454">
        <f>AN18+AO18</f>
        <v>4603091</v>
      </c>
      <c r="AN18" s="454">
        <v>4293355</v>
      </c>
      <c r="AO18" s="454">
        <v>309736</v>
      </c>
      <c r="AP18" s="434">
        <f>AM18/1000</f>
        <v>4603.0910000000003</v>
      </c>
      <c r="AQ18" s="434">
        <f t="shared" ref="AQ18:AR32" si="1">AN18/1000</f>
        <v>4293.3549999999996</v>
      </c>
      <c r="AR18" s="434">
        <f t="shared" si="1"/>
        <v>309.73599999999999</v>
      </c>
    </row>
    <row r="19" spans="28:44" x14ac:dyDescent="0.2">
      <c r="AC19" s="433" t="s">
        <v>109</v>
      </c>
      <c r="AD19" s="433" t="s">
        <v>379</v>
      </c>
      <c r="AE19" s="433" t="s">
        <v>380</v>
      </c>
      <c r="AF19" s="433" t="s">
        <v>381</v>
      </c>
      <c r="AG19" s="443" t="s">
        <v>383</v>
      </c>
      <c r="AH19" s="443" t="s">
        <v>384</v>
      </c>
      <c r="AI19" s="443" t="s">
        <v>385</v>
      </c>
      <c r="AK19" t="s">
        <v>138</v>
      </c>
      <c r="AL19" t="s">
        <v>139</v>
      </c>
      <c r="AM19" s="454">
        <f>AN19+AO19</f>
        <v>2333079</v>
      </c>
      <c r="AN19" s="454">
        <v>1381847</v>
      </c>
      <c r="AO19" s="454">
        <v>951232</v>
      </c>
      <c r="AP19" s="434">
        <f>AM19/1000</f>
        <v>2333.0790000000002</v>
      </c>
      <c r="AQ19" s="434">
        <f>AN19/1000</f>
        <v>1381.847</v>
      </c>
      <c r="AR19" s="434">
        <f>AO19/1000</f>
        <v>951.23199999999997</v>
      </c>
    </row>
    <row r="20" spans="28:44" x14ac:dyDescent="0.2">
      <c r="AB20" s="464">
        <v>22</v>
      </c>
      <c r="AC20" t="s">
        <v>118</v>
      </c>
      <c r="AD20" s="434">
        <f>AM18/1000</f>
        <v>4603.0910000000003</v>
      </c>
      <c r="AE20" s="434">
        <f t="shared" ref="AE20:AF29" si="2">AN18/1000</f>
        <v>4293.3549999999996</v>
      </c>
      <c r="AF20" s="434">
        <f t="shared" si="2"/>
        <v>309.73599999999999</v>
      </c>
      <c r="AG20" s="437">
        <f t="shared" ref="AG20:AG33" si="3">AD20*1000000/$AG$18</f>
        <v>12070.641884273075</v>
      </c>
      <c r="AH20" s="437">
        <f>2139000000/AG18</f>
        <v>5609.0794186906378</v>
      </c>
      <c r="AI20" s="437">
        <f>AG20-AH20</f>
        <v>6461.5624655824367</v>
      </c>
      <c r="AK20" t="s">
        <v>129</v>
      </c>
      <c r="AL20" t="s">
        <v>259</v>
      </c>
      <c r="AM20" s="454">
        <f t="shared" ref="AM20:AM38" si="4">AN20+AO20</f>
        <v>2207005</v>
      </c>
      <c r="AN20" s="454">
        <v>1253414</v>
      </c>
      <c r="AO20" s="454">
        <v>953591</v>
      </c>
      <c r="AP20" s="434">
        <f t="shared" ref="AP20:AP38" si="5">AM20/1000</f>
        <v>2207.0050000000001</v>
      </c>
      <c r="AQ20" s="434">
        <f t="shared" si="1"/>
        <v>1253.414</v>
      </c>
      <c r="AR20" s="434">
        <f t="shared" si="1"/>
        <v>953.59100000000001</v>
      </c>
    </row>
    <row r="21" spans="28:44" x14ac:dyDescent="0.2">
      <c r="AB21" s="464">
        <v>61</v>
      </c>
      <c r="AC21" t="s">
        <v>139</v>
      </c>
      <c r="AD21" s="434">
        <f t="shared" ref="AD21:AD29" si="6">AM19/1000</f>
        <v>2333.0790000000002</v>
      </c>
      <c r="AE21" s="434">
        <f t="shared" si="2"/>
        <v>1381.847</v>
      </c>
      <c r="AF21" s="434">
        <f t="shared" si="2"/>
        <v>951.23199999999997</v>
      </c>
      <c r="AG21" s="437">
        <f t="shared" si="3"/>
        <v>6118.0109401960426</v>
      </c>
      <c r="AH21" s="436"/>
      <c r="AI21" s="436"/>
      <c r="AK21" t="s">
        <v>123</v>
      </c>
      <c r="AL21" t="s">
        <v>124</v>
      </c>
      <c r="AM21" s="454">
        <f t="shared" si="4"/>
        <v>1393284</v>
      </c>
      <c r="AN21" s="454">
        <v>1302781</v>
      </c>
      <c r="AO21" s="454">
        <v>90503</v>
      </c>
      <c r="AP21" s="434">
        <f t="shared" si="5"/>
        <v>1393.2840000000001</v>
      </c>
      <c r="AQ21" s="434">
        <f t="shared" si="1"/>
        <v>1302.7809999999999</v>
      </c>
      <c r="AR21" s="434">
        <f t="shared" si="1"/>
        <v>90.503</v>
      </c>
    </row>
    <row r="22" spans="28:44" x14ac:dyDescent="0.2">
      <c r="AB22" s="464">
        <v>36</v>
      </c>
      <c r="AC22" t="s">
        <v>412</v>
      </c>
      <c r="AD22" s="434">
        <f t="shared" si="6"/>
        <v>2207.0050000000001</v>
      </c>
      <c r="AE22" s="434">
        <f t="shared" si="2"/>
        <v>1253.414</v>
      </c>
      <c r="AF22" s="434">
        <f t="shared" si="2"/>
        <v>953.59100000000001</v>
      </c>
      <c r="AG22" s="437">
        <f t="shared" si="3"/>
        <v>5787.4082853891214</v>
      </c>
      <c r="AH22" s="436"/>
      <c r="AI22" s="436"/>
      <c r="AK22" t="s">
        <v>119</v>
      </c>
      <c r="AL22" t="s">
        <v>120</v>
      </c>
      <c r="AM22" s="454">
        <f>AN22+AO22</f>
        <v>1120066</v>
      </c>
      <c r="AN22" s="454">
        <v>1115826</v>
      </c>
      <c r="AO22" s="454">
        <v>4240</v>
      </c>
      <c r="AP22" s="434">
        <f t="shared" ref="AP22:AR25" si="7">AM22/1000</f>
        <v>1120.066</v>
      </c>
      <c r="AQ22" s="434">
        <f t="shared" si="7"/>
        <v>1115.826</v>
      </c>
      <c r="AR22" s="434">
        <f t="shared" si="7"/>
        <v>4.24</v>
      </c>
    </row>
    <row r="23" spans="28:44" x14ac:dyDescent="0.2">
      <c r="AB23" s="464">
        <v>33</v>
      </c>
      <c r="AC23" t="s">
        <v>124</v>
      </c>
      <c r="AD23" s="434">
        <f t="shared" si="6"/>
        <v>1393.2840000000001</v>
      </c>
      <c r="AE23" s="434">
        <f t="shared" si="2"/>
        <v>1302.7809999999999</v>
      </c>
      <c r="AF23" s="434">
        <f t="shared" si="2"/>
        <v>90.503</v>
      </c>
      <c r="AG23" s="437">
        <f t="shared" si="3"/>
        <v>3653.5954225296714</v>
      </c>
      <c r="AH23" s="436"/>
      <c r="AI23" s="436"/>
      <c r="AK23" t="s">
        <v>125</v>
      </c>
      <c r="AL23" t="s">
        <v>126</v>
      </c>
      <c r="AM23" s="454">
        <f>AN23+AO23</f>
        <v>1101312</v>
      </c>
      <c r="AN23" s="454">
        <v>982792</v>
      </c>
      <c r="AO23" s="454">
        <v>118520</v>
      </c>
      <c r="AP23" s="434">
        <f t="shared" si="7"/>
        <v>1101.3119999999999</v>
      </c>
      <c r="AQ23" s="434">
        <f t="shared" si="7"/>
        <v>982.79200000000003</v>
      </c>
      <c r="AR23" s="434">
        <f t="shared" si="7"/>
        <v>118.52</v>
      </c>
    </row>
    <row r="24" spans="28:44" x14ac:dyDescent="0.2">
      <c r="AB24" s="464">
        <v>23</v>
      </c>
      <c r="AC24" t="s">
        <v>120</v>
      </c>
      <c r="AD24" s="434">
        <f t="shared" si="6"/>
        <v>1120.066</v>
      </c>
      <c r="AE24" s="434">
        <f t="shared" si="2"/>
        <v>1115.826</v>
      </c>
      <c r="AF24" s="434">
        <f t="shared" si="2"/>
        <v>4.24</v>
      </c>
      <c r="AG24" s="437">
        <f t="shared" si="3"/>
        <v>2937.1384516947865</v>
      </c>
      <c r="AH24" s="436"/>
      <c r="AI24" s="436"/>
      <c r="AK24" t="s">
        <v>121</v>
      </c>
      <c r="AL24" t="s">
        <v>122</v>
      </c>
      <c r="AM24" s="454">
        <f>AN24+AO24</f>
        <v>976386</v>
      </c>
      <c r="AN24" s="454">
        <v>191682</v>
      </c>
      <c r="AO24" s="454">
        <v>784704</v>
      </c>
      <c r="AP24" s="434">
        <f t="shared" si="7"/>
        <v>976.38599999999997</v>
      </c>
      <c r="AQ24" s="434">
        <f t="shared" si="7"/>
        <v>191.68199999999999</v>
      </c>
      <c r="AR24" s="434">
        <f t="shared" si="7"/>
        <v>784.70399999999995</v>
      </c>
    </row>
    <row r="25" spans="28:44" x14ac:dyDescent="0.2">
      <c r="AB25" s="464">
        <v>34</v>
      </c>
      <c r="AC25" t="s">
        <v>126</v>
      </c>
      <c r="AD25" s="434">
        <f t="shared" si="6"/>
        <v>1101.3119999999999</v>
      </c>
      <c r="AE25" s="434">
        <f t="shared" si="2"/>
        <v>982.79200000000003</v>
      </c>
      <c r="AF25" s="434">
        <f t="shared" si="2"/>
        <v>118.52</v>
      </c>
      <c r="AG25" s="437">
        <f t="shared" si="3"/>
        <v>2887.9600153141764</v>
      </c>
      <c r="AH25" s="436"/>
      <c r="AI25" s="436"/>
      <c r="AK25" t="s">
        <v>131</v>
      </c>
      <c r="AL25" t="s">
        <v>132</v>
      </c>
      <c r="AM25" s="454">
        <f>AN25+AO25</f>
        <v>916119</v>
      </c>
      <c r="AN25" s="454">
        <v>613957</v>
      </c>
      <c r="AO25" s="454">
        <v>302162</v>
      </c>
      <c r="AP25" s="434">
        <f t="shared" si="7"/>
        <v>916.11900000000003</v>
      </c>
      <c r="AQ25" s="434">
        <f t="shared" si="7"/>
        <v>613.95699999999999</v>
      </c>
      <c r="AR25" s="434">
        <f t="shared" si="7"/>
        <v>302.16199999999998</v>
      </c>
    </row>
    <row r="26" spans="28:44" x14ac:dyDescent="0.2">
      <c r="AB26" s="463" t="s">
        <v>121</v>
      </c>
      <c r="AC26" t="s">
        <v>122</v>
      </c>
      <c r="AD26" s="434">
        <f t="shared" si="6"/>
        <v>976.38599999999997</v>
      </c>
      <c r="AE26" s="434">
        <f t="shared" si="2"/>
        <v>191.68199999999999</v>
      </c>
      <c r="AF26" s="434">
        <f t="shared" si="2"/>
        <v>784.70399999999995</v>
      </c>
      <c r="AG26" s="437">
        <f t="shared" si="3"/>
        <v>2560.3677500222893</v>
      </c>
      <c r="AH26" s="436"/>
      <c r="AI26" s="436"/>
      <c r="AK26" t="s">
        <v>133</v>
      </c>
      <c r="AL26" t="s">
        <v>378</v>
      </c>
      <c r="AM26" s="454">
        <f t="shared" si="4"/>
        <v>869496</v>
      </c>
      <c r="AN26" s="454">
        <v>849266</v>
      </c>
      <c r="AO26" s="454">
        <v>20230</v>
      </c>
      <c r="AP26" s="434">
        <f t="shared" si="5"/>
        <v>869.49599999999998</v>
      </c>
      <c r="AQ26" s="434">
        <f t="shared" si="1"/>
        <v>849.26599999999996</v>
      </c>
      <c r="AR26" s="434">
        <f t="shared" si="1"/>
        <v>20.23</v>
      </c>
    </row>
    <row r="27" spans="28:44" x14ac:dyDescent="0.2">
      <c r="AB27" s="464">
        <v>37</v>
      </c>
      <c r="AC27" t="s">
        <v>132</v>
      </c>
      <c r="AD27" s="434">
        <f t="shared" si="6"/>
        <v>916.11900000000003</v>
      </c>
      <c r="AE27" s="434">
        <f t="shared" si="2"/>
        <v>613.95699999999999</v>
      </c>
      <c r="AF27" s="434">
        <f t="shared" si="2"/>
        <v>302.16199999999998</v>
      </c>
      <c r="AG27" s="437">
        <f t="shared" si="3"/>
        <v>2402.3301673545807</v>
      </c>
      <c r="AH27" s="436"/>
      <c r="AI27" s="436"/>
      <c r="AK27" t="s">
        <v>135</v>
      </c>
      <c r="AL27" t="s">
        <v>136</v>
      </c>
      <c r="AM27" s="454">
        <f t="shared" si="4"/>
        <v>497894</v>
      </c>
      <c r="AN27" s="454">
        <v>496299</v>
      </c>
      <c r="AO27" s="454">
        <v>1595</v>
      </c>
      <c r="AP27" s="434">
        <f t="shared" si="5"/>
        <v>497.89400000000001</v>
      </c>
      <c r="AQ27" s="434">
        <f t="shared" si="1"/>
        <v>496.29899999999998</v>
      </c>
      <c r="AR27" s="434">
        <f t="shared" si="1"/>
        <v>1.595</v>
      </c>
    </row>
    <row r="28" spans="28:44" x14ac:dyDescent="0.2">
      <c r="AB28" s="464">
        <v>43</v>
      </c>
      <c r="AC28" t="s">
        <v>378</v>
      </c>
      <c r="AD28" s="434">
        <f t="shared" si="6"/>
        <v>869.49599999999998</v>
      </c>
      <c r="AE28" s="434">
        <f t="shared" si="2"/>
        <v>849.26599999999996</v>
      </c>
      <c r="AF28" s="434">
        <f t="shared" si="2"/>
        <v>20.23</v>
      </c>
      <c r="AG28" s="437">
        <f t="shared" si="3"/>
        <v>2280.0711165188568</v>
      </c>
      <c r="AH28" s="436"/>
      <c r="AI28" s="436"/>
      <c r="AK28" t="s">
        <v>142</v>
      </c>
      <c r="AL28" t="s">
        <v>266</v>
      </c>
      <c r="AM28" s="454">
        <v>373526</v>
      </c>
      <c r="AN28" s="454">
        <v>2192276</v>
      </c>
      <c r="AO28" s="454">
        <v>87502</v>
      </c>
      <c r="AP28" s="434">
        <f t="shared" si="5"/>
        <v>373.52600000000001</v>
      </c>
      <c r="AQ28" s="434">
        <f t="shared" si="1"/>
        <v>2192.2759999999998</v>
      </c>
      <c r="AR28" s="434">
        <f t="shared" si="1"/>
        <v>87.501999999999995</v>
      </c>
    </row>
    <row r="29" spans="28:44" x14ac:dyDescent="0.2">
      <c r="AB29" s="464">
        <v>53</v>
      </c>
      <c r="AC29" t="s">
        <v>136</v>
      </c>
      <c r="AD29" s="434">
        <f t="shared" si="6"/>
        <v>497.89400000000001</v>
      </c>
      <c r="AE29" s="434">
        <f t="shared" si="2"/>
        <v>496.29899999999998</v>
      </c>
      <c r="AF29" s="434">
        <f t="shared" si="2"/>
        <v>1.595</v>
      </c>
      <c r="AG29" s="437">
        <f t="shared" si="3"/>
        <v>1305.622715329386</v>
      </c>
      <c r="AH29" s="436"/>
      <c r="AI29" s="436"/>
      <c r="AK29" t="s">
        <v>127</v>
      </c>
      <c r="AL29" t="s">
        <v>128</v>
      </c>
      <c r="AM29" s="454">
        <f>AN29+AO29</f>
        <v>313806</v>
      </c>
      <c r="AN29" s="454">
        <v>295088</v>
      </c>
      <c r="AO29" s="454">
        <v>18718</v>
      </c>
      <c r="AP29" s="434">
        <f>AM29/1000</f>
        <v>313.80599999999998</v>
      </c>
      <c r="AQ29" s="434">
        <f>AN29/1000</f>
        <v>295.08800000000002</v>
      </c>
      <c r="AR29" s="434">
        <f>AO29/1000</f>
        <v>18.718</v>
      </c>
    </row>
    <row r="30" spans="28:44" x14ac:dyDescent="0.2">
      <c r="AB30" s="463"/>
      <c r="AC30" t="s">
        <v>433</v>
      </c>
      <c r="AD30" s="434">
        <f>AD43</f>
        <v>475.97800000000007</v>
      </c>
      <c r="AE30" s="434">
        <f>AE43</f>
        <v>307.23400000000004</v>
      </c>
      <c r="AF30" s="434">
        <f>AF43</f>
        <v>168.744</v>
      </c>
      <c r="AG30" s="437">
        <f t="shared" si="3"/>
        <v>1248.1525963298423</v>
      </c>
      <c r="AH30" s="436"/>
      <c r="AI30" s="436"/>
      <c r="AK30" t="s">
        <v>267</v>
      </c>
      <c r="AL30" t="s">
        <v>268</v>
      </c>
      <c r="AM30" s="454">
        <f t="shared" si="4"/>
        <v>222829</v>
      </c>
      <c r="AN30" s="454">
        <v>96620</v>
      </c>
      <c r="AO30" s="454">
        <v>126209</v>
      </c>
      <c r="AP30" s="434">
        <f t="shared" si="5"/>
        <v>222.82900000000001</v>
      </c>
      <c r="AQ30" s="434">
        <f t="shared" si="1"/>
        <v>96.62</v>
      </c>
      <c r="AR30" s="434">
        <f t="shared" si="1"/>
        <v>126.209</v>
      </c>
    </row>
    <row r="31" spans="28:44" x14ac:dyDescent="0.2">
      <c r="AB31" s="464">
        <v>63</v>
      </c>
      <c r="AC31" t="s">
        <v>266</v>
      </c>
      <c r="AD31" s="434">
        <f>AM28/1000</f>
        <v>373.52600000000001</v>
      </c>
      <c r="AE31" s="434">
        <f t="shared" ref="AE31:AF31" si="8">AN28/1000</f>
        <v>2192.2759999999998</v>
      </c>
      <c r="AF31" s="434">
        <f t="shared" si="8"/>
        <v>87.501999999999995</v>
      </c>
      <c r="AG31" s="437">
        <f t="shared" si="3"/>
        <v>979.49368814672243</v>
      </c>
      <c r="AH31" s="436"/>
      <c r="AI31" s="436"/>
      <c r="AK31" t="s">
        <v>115</v>
      </c>
      <c r="AL31" t="s">
        <v>116</v>
      </c>
      <c r="AM31" s="454">
        <f>AN31+AO31</f>
        <v>78645</v>
      </c>
      <c r="AN31" s="454">
        <v>72720</v>
      </c>
      <c r="AO31" s="454">
        <v>5925</v>
      </c>
      <c r="AP31" s="434">
        <f>AM31/1000</f>
        <v>78.644999999999996</v>
      </c>
      <c r="AQ31" s="434">
        <f>AN31/1000</f>
        <v>72.72</v>
      </c>
      <c r="AR31" s="434">
        <f>AO31/1000</f>
        <v>5.9249999999999998</v>
      </c>
    </row>
    <row r="32" spans="28:44" x14ac:dyDescent="0.2">
      <c r="AB32" s="465">
        <v>35</v>
      </c>
      <c r="AC32" s="441" t="s">
        <v>128</v>
      </c>
      <c r="AD32" s="442">
        <f>AM29/1000</f>
        <v>313.80599999999998</v>
      </c>
      <c r="AE32" s="442">
        <f t="shared" ref="AE32" si="9">AN29/1000</f>
        <v>295.08800000000002</v>
      </c>
      <c r="AF32" s="442">
        <f t="shared" ref="AF32" si="10">AO29/1000</f>
        <v>18.718</v>
      </c>
      <c r="AG32" s="437">
        <f t="shared" si="3"/>
        <v>822.89049839253596</v>
      </c>
      <c r="AH32" s="436"/>
      <c r="AI32" s="436"/>
      <c r="AK32" t="s">
        <v>265</v>
      </c>
      <c r="AL32" t="s">
        <v>137</v>
      </c>
      <c r="AM32" s="454">
        <f t="shared" si="4"/>
        <v>56564</v>
      </c>
      <c r="AN32" s="454">
        <v>23500</v>
      </c>
      <c r="AO32" s="454">
        <v>33064</v>
      </c>
      <c r="AP32" s="434">
        <f t="shared" si="5"/>
        <v>56.564</v>
      </c>
      <c r="AQ32" s="434">
        <f t="shared" si="1"/>
        <v>23.5</v>
      </c>
      <c r="AR32" s="434">
        <f t="shared" si="1"/>
        <v>33.064</v>
      </c>
    </row>
    <row r="33" spans="28:44" x14ac:dyDescent="0.2">
      <c r="AB33" s="463"/>
      <c r="AC33" s="432" t="s">
        <v>107</v>
      </c>
      <c r="AD33" s="435">
        <f>SUM(AD20:AD32)</f>
        <v>17181.042000000001</v>
      </c>
      <c r="AE33" s="435">
        <f>SUM(AE20:AE32)</f>
        <v>15275.816999999997</v>
      </c>
      <c r="AF33" s="435">
        <f>SUM(AF20:AF32)</f>
        <v>3811.4769999999994</v>
      </c>
      <c r="AG33" s="444">
        <f t="shared" si="3"/>
        <v>45053.683531491086</v>
      </c>
      <c r="AH33" s="436"/>
      <c r="AI33" s="436"/>
      <c r="AK33" s="467">
        <v>39</v>
      </c>
      <c r="AL33" t="s">
        <v>262</v>
      </c>
      <c r="AM33" s="454">
        <f t="shared" si="4"/>
        <v>42266</v>
      </c>
      <c r="AN33" s="454">
        <v>41621</v>
      </c>
      <c r="AO33" s="454">
        <v>645</v>
      </c>
      <c r="AP33" s="434">
        <f t="shared" si="5"/>
        <v>42.265999999999998</v>
      </c>
      <c r="AQ33" s="434">
        <f t="shared" ref="AQ33:AQ38" si="11">AN33/1000</f>
        <v>41.621000000000002</v>
      </c>
      <c r="AR33" s="434">
        <f t="shared" ref="AR33:AR38" si="12">AO33/1000</f>
        <v>0.64500000000000002</v>
      </c>
    </row>
    <row r="34" spans="28:44" x14ac:dyDescent="0.2">
      <c r="AB34" s="464">
        <v>64</v>
      </c>
      <c r="AC34" s="438" t="s">
        <v>268</v>
      </c>
      <c r="AD34" s="439">
        <f>AM30/1000</f>
        <v>222.82900000000001</v>
      </c>
      <c r="AE34" s="439">
        <f t="shared" ref="AE34:AF42" si="13">AN30/1000</f>
        <v>96.62</v>
      </c>
      <c r="AF34" s="439">
        <f t="shared" si="13"/>
        <v>126.209</v>
      </c>
      <c r="AH34" s="441"/>
      <c r="AI34" s="441"/>
      <c r="AK34" t="s">
        <v>260</v>
      </c>
      <c r="AL34" t="s">
        <v>261</v>
      </c>
      <c r="AM34" s="454">
        <f>AN34+AO34</f>
        <v>37690</v>
      </c>
      <c r="AN34" s="454">
        <v>37690</v>
      </c>
      <c r="AO34" s="454">
        <v>0</v>
      </c>
      <c r="AP34" s="434">
        <f>AM34/1000</f>
        <v>37.69</v>
      </c>
      <c r="AQ34" s="434">
        <f>AN34/1000</f>
        <v>37.69</v>
      </c>
      <c r="AR34" s="434">
        <f>AO34/1000</f>
        <v>0</v>
      </c>
    </row>
    <row r="35" spans="28:44" x14ac:dyDescent="0.2">
      <c r="AB35" s="464">
        <v>21</v>
      </c>
      <c r="AC35" s="438" t="s">
        <v>116</v>
      </c>
      <c r="AD35" s="439">
        <f t="shared" ref="AD35:AD42" si="14">AM31/1000</f>
        <v>78.644999999999996</v>
      </c>
      <c r="AE35" s="439">
        <f t="shared" si="13"/>
        <v>72.72</v>
      </c>
      <c r="AF35" s="439">
        <f t="shared" si="13"/>
        <v>5.9249999999999998</v>
      </c>
      <c r="AK35" t="s">
        <v>140</v>
      </c>
      <c r="AL35" t="s">
        <v>141</v>
      </c>
      <c r="AM35" s="454">
        <f t="shared" si="4"/>
        <v>18946</v>
      </c>
      <c r="AN35" s="454">
        <v>18899</v>
      </c>
      <c r="AO35" s="454">
        <v>47</v>
      </c>
      <c r="AP35" s="434">
        <f t="shared" si="5"/>
        <v>18.946000000000002</v>
      </c>
      <c r="AQ35" s="434">
        <f t="shared" si="11"/>
        <v>18.899000000000001</v>
      </c>
      <c r="AR35" s="434">
        <f t="shared" si="12"/>
        <v>4.7E-2</v>
      </c>
    </row>
    <row r="36" spans="28:44" x14ac:dyDescent="0.2">
      <c r="AB36" s="464">
        <v>55</v>
      </c>
      <c r="AC36" s="438" t="s">
        <v>137</v>
      </c>
      <c r="AD36" s="439">
        <f t="shared" si="14"/>
        <v>56.564</v>
      </c>
      <c r="AE36" s="439">
        <f t="shared" si="13"/>
        <v>23.5</v>
      </c>
      <c r="AF36" s="439">
        <f t="shared" si="13"/>
        <v>33.064</v>
      </c>
      <c r="AK36" t="s">
        <v>113</v>
      </c>
      <c r="AL36" t="s">
        <v>114</v>
      </c>
      <c r="AM36" s="454">
        <f t="shared" si="4"/>
        <v>13400</v>
      </c>
      <c r="AN36" s="454">
        <v>12884</v>
      </c>
      <c r="AO36" s="454">
        <v>516</v>
      </c>
      <c r="AP36" s="434">
        <f t="shared" si="5"/>
        <v>13.4</v>
      </c>
      <c r="AQ36" s="434">
        <f t="shared" si="11"/>
        <v>12.884</v>
      </c>
      <c r="AR36" s="434">
        <f t="shared" si="12"/>
        <v>0.51600000000000001</v>
      </c>
    </row>
    <row r="37" spans="28:44" x14ac:dyDescent="0.2">
      <c r="AB37" s="463">
        <v>39</v>
      </c>
      <c r="AC37" s="438" t="s">
        <v>262</v>
      </c>
      <c r="AD37" s="439">
        <f t="shared" si="14"/>
        <v>42.265999999999998</v>
      </c>
      <c r="AE37" s="439">
        <f t="shared" si="13"/>
        <v>41.621000000000002</v>
      </c>
      <c r="AF37" s="439">
        <f t="shared" si="13"/>
        <v>0.64500000000000002</v>
      </c>
      <c r="AK37" t="s">
        <v>263</v>
      </c>
      <c r="AL37" t="s">
        <v>264</v>
      </c>
      <c r="AM37" s="454">
        <f t="shared" si="4"/>
        <v>5628</v>
      </c>
      <c r="AN37" s="454">
        <v>3300</v>
      </c>
      <c r="AO37" s="454">
        <v>2328</v>
      </c>
      <c r="AP37" s="434">
        <f t="shared" si="5"/>
        <v>5.6280000000000001</v>
      </c>
      <c r="AQ37" s="434">
        <f t="shared" si="11"/>
        <v>3.3</v>
      </c>
      <c r="AR37" s="434">
        <f t="shared" si="12"/>
        <v>2.3279999999999998</v>
      </c>
    </row>
    <row r="38" spans="28:44" x14ac:dyDescent="0.2">
      <c r="AB38" s="464">
        <v>38</v>
      </c>
      <c r="AC38" s="438" t="s">
        <v>261</v>
      </c>
      <c r="AD38" s="439">
        <f t="shared" si="14"/>
        <v>37.69</v>
      </c>
      <c r="AE38" s="439">
        <f t="shared" si="13"/>
        <v>37.69</v>
      </c>
      <c r="AF38" s="439">
        <f t="shared" si="13"/>
        <v>0</v>
      </c>
      <c r="AK38" s="467">
        <v>24</v>
      </c>
      <c r="AL38" t="s">
        <v>395</v>
      </c>
      <c r="AM38" s="454">
        <f t="shared" si="4"/>
        <v>10</v>
      </c>
      <c r="AN38" s="454">
        <v>0</v>
      </c>
      <c r="AO38" s="454">
        <v>10</v>
      </c>
      <c r="AP38" s="434">
        <f t="shared" si="5"/>
        <v>0.01</v>
      </c>
      <c r="AQ38" s="434">
        <f t="shared" si="11"/>
        <v>0</v>
      </c>
      <c r="AR38" s="434">
        <f t="shared" si="12"/>
        <v>0.01</v>
      </c>
    </row>
    <row r="39" spans="28:44" x14ac:dyDescent="0.2">
      <c r="AB39" s="464">
        <v>62</v>
      </c>
      <c r="AC39" s="438" t="s">
        <v>141</v>
      </c>
      <c r="AD39" s="439">
        <f t="shared" si="14"/>
        <v>18.946000000000002</v>
      </c>
      <c r="AE39" s="439">
        <f t="shared" si="13"/>
        <v>18.899000000000001</v>
      </c>
      <c r="AF39" s="439">
        <f t="shared" si="13"/>
        <v>4.7E-2</v>
      </c>
      <c r="AM39" s="479">
        <f>SUM(AM18:AM38)</f>
        <v>17181042</v>
      </c>
      <c r="AN39" s="479">
        <f>SUM(AN18:AN38)</f>
        <v>15275817</v>
      </c>
      <c r="AO39" s="479">
        <f>SUM(AO18:AO38)</f>
        <v>3811477</v>
      </c>
    </row>
    <row r="40" spans="28:44" x14ac:dyDescent="0.2">
      <c r="AB40" s="464">
        <v>10</v>
      </c>
      <c r="AC40" s="438" t="s">
        <v>114</v>
      </c>
      <c r="AD40" s="439">
        <f t="shared" si="14"/>
        <v>13.4</v>
      </c>
      <c r="AE40" s="439">
        <f t="shared" si="13"/>
        <v>12.884</v>
      </c>
      <c r="AF40" s="439">
        <f t="shared" si="13"/>
        <v>0.51600000000000001</v>
      </c>
    </row>
    <row r="41" spans="28:44" x14ac:dyDescent="0.2">
      <c r="AB41" s="464">
        <v>52</v>
      </c>
      <c r="AC41" s="438" t="s">
        <v>264</v>
      </c>
      <c r="AD41" s="439">
        <f t="shared" si="14"/>
        <v>5.6280000000000001</v>
      </c>
      <c r="AE41" s="439">
        <f t="shared" si="13"/>
        <v>3.3</v>
      </c>
      <c r="AF41" s="439">
        <f t="shared" si="13"/>
        <v>2.3279999999999998</v>
      </c>
    </row>
    <row r="42" spans="28:44" x14ac:dyDescent="0.2">
      <c r="AB42" s="463">
        <v>24</v>
      </c>
      <c r="AC42" s="438" t="s">
        <v>395</v>
      </c>
      <c r="AD42" s="439">
        <f t="shared" si="14"/>
        <v>0.01</v>
      </c>
      <c r="AE42" s="439">
        <f t="shared" si="13"/>
        <v>0</v>
      </c>
      <c r="AF42" s="439">
        <f t="shared" si="13"/>
        <v>0.01</v>
      </c>
    </row>
    <row r="43" spans="28:44" x14ac:dyDescent="0.2">
      <c r="AC43" s="438" t="s">
        <v>107</v>
      </c>
      <c r="AD43" s="440">
        <f>AE43+AF43</f>
        <v>475.97800000000007</v>
      </c>
      <c r="AE43" s="440">
        <f>SUM(AE34:AE42)</f>
        <v>307.23400000000004</v>
      </c>
      <c r="AF43" s="440">
        <f>SUM(AF34:AF42)</f>
        <v>168.744</v>
      </c>
    </row>
    <row r="44" spans="28:44" x14ac:dyDescent="0.2">
      <c r="AD44" s="435"/>
      <c r="AE44" s="435"/>
      <c r="AF44" s="435"/>
    </row>
    <row r="46" spans="28:44" x14ac:dyDescent="0.2">
      <c r="AD46" s="435"/>
      <c r="AE46" s="435"/>
      <c r="AF46" s="435"/>
    </row>
    <row r="64" spans="39:41" x14ac:dyDescent="0.2">
      <c r="AM64" s="435"/>
      <c r="AN64" s="435"/>
      <c r="AO64" s="435"/>
    </row>
  </sheetData>
  <sortState xmlns:xlrd2="http://schemas.microsoft.com/office/spreadsheetml/2017/richdata2" ref="AC2:AD15">
    <sortCondition ref="AD2:AD15"/>
  </sortState>
  <printOptions horizontalCentered="1"/>
  <pageMargins left="0.39370078740157483" right="0.31496062992125984" top="0.5699999999999999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10</Rok>
    <Etapa xmlns="d20cc51e-6db9-45f5-b340-116c7bf7f9f0">8</Etapa>
    <_dlc_DocId xmlns="fc3156d0-6477-4e59-85db-677a3ac3ddef">K6F56YJ4D42X-542-4647</_dlc_DocId>
    <_dlc_DocIdUrl xmlns="fc3156d0-6477-4e59-85db-677a3ac3ddef">
      <Url>https://sharepoint.brno.cz/ORF/rozpocet/_layouts/15/DocIdRedir.aspx?ID=K6F56YJ4D42X-542-4647</Url>
      <Description>K6F56YJ4D42X-542-4647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5" ma:contentTypeDescription="Vytvoří nový dokument" ma:contentTypeScope="" ma:versionID="cb463ddaad1ec5ee1f692cb99fa55c2a">
  <xsd:schema xmlns:xsd="http://www.w3.org/2001/XMLSchema" xmlns:xs="http://www.w3.org/2001/XMLSchema" xmlns:p="http://schemas.microsoft.com/office/2006/metadata/properties" xmlns:ns2="d20cc51e-6db9-45f5-b340-116c7bf7f9f0" xmlns:ns3="fc3156d0-6477-4e59-85db-677a3ac3ddef" xmlns:ns4="f84d82ce-040e-4862-b8a1-65b7d5461d79" targetNamespace="http://schemas.microsoft.com/office/2006/metadata/properties" ma:root="true" ma:fieldsID="cf957cd05e914c8ced77375d1b96d417" ns2:_="" ns3:_="" ns4:_="">
    <xsd:import namespace="d20cc51e-6db9-45f5-b340-116c7bf7f9f0"/>
    <xsd:import namespace="fc3156d0-6477-4e59-85db-677a3ac3ddef"/>
    <xsd:import namespace="f84d82ce-040e-4862-b8a1-65b7d5461d79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ma:displayName="Etapa" ma:list="{4661d655-69a6-47d3-b52d-dd184a6614f4}" ma:internalName="Etapa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82ce-040e-4862-b8a1-65b7d5461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2B2F9E-B407-47B4-947A-7F91CF99E1A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fc3156d0-6477-4e59-85db-677a3ac3ddef"/>
    <ds:schemaRef ds:uri="f84d82ce-040e-4862-b8a1-65b7d5461d79"/>
    <ds:schemaRef ds:uri="d20cc51e-6db9-45f5-b340-116c7bf7f9f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E8722D1-0022-4559-8A11-BB84FF6D7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f84d82ce-040e-4862-b8a1-65b7d5461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Příjmy_G</vt:lpstr>
      <vt:lpstr>Výdaje</vt:lpstr>
      <vt:lpstr>B a K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2021-03-30T08:00:29Z</cp:lastPrinted>
  <dcterms:created xsi:type="dcterms:W3CDTF">2016-02-22T09:14:34Z</dcterms:created>
  <dcterms:modified xsi:type="dcterms:W3CDTF">2021-03-30T08:00:36Z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cfa61c18-9431-4bb2-88e8-0b9e1aee66e3</vt:lpwstr>
  </property>
  <property fmtid="{D5CDD505-2E9C-101B-9397-08002B2CF9AE}" pid="3" name="ContentTypeId">
    <vt:lpwstr>0x010100537EAB05C8125F43BFAC70B5765BD22D</vt:lpwstr>
  </property>
</Properties>
</file>