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activeTab="0"/>
  </bookViews>
  <sheets>
    <sheet name="Neinvestiční dotace" sheetId="1" r:id="rId1"/>
    <sheet name="Investiční dotace" sheetId="2" r:id="rId2"/>
  </sheets>
  <definedNames>
    <definedName name="_xlnm.Print_Titles" localSheetId="1">'Investiční dotace'!$3:$4</definedName>
    <definedName name="_xlnm.Print_Titles" localSheetId="0">'Neinvestiční dotace'!$6:$7</definedName>
    <definedName name="_xlnm.Print_Area" localSheetId="1">'Investiční dotace'!$A$3:$D$108</definedName>
    <definedName name="_xlnm.Print_Area" localSheetId="0">'Neinvestiční dotace'!$A$3:$D$149</definedName>
  </definedNames>
  <calcPr fullCalcOnLoad="1"/>
</workbook>
</file>

<file path=xl/sharedStrings.xml><?xml version="1.0" encoding="utf-8"?>
<sst xmlns="http://schemas.openxmlformats.org/spreadsheetml/2006/main" count="422" uniqueCount="273">
  <si>
    <t>Bytové jednotky a TI Cihelna, Řečkovice</t>
  </si>
  <si>
    <t>Bytové jednotky Žebětín</t>
  </si>
  <si>
    <t>Datum</t>
  </si>
  <si>
    <t>MINISTERSTVO KULTURY ČR</t>
  </si>
  <si>
    <t>Činnost odborného lesního hospodáře</t>
  </si>
  <si>
    <t>29008</t>
  </si>
  <si>
    <t>98107</t>
  </si>
  <si>
    <t>TI Cihelna, Řečkovice</t>
  </si>
  <si>
    <t>17075</t>
  </si>
  <si>
    <t>HZS - odchodné</t>
  </si>
  <si>
    <t>98077</t>
  </si>
  <si>
    <t>Rekonstrukce objektu pro Muzeum romské kultury</t>
  </si>
  <si>
    <t>MČ Komín - Dům s pečovatelskou službou</t>
  </si>
  <si>
    <t>MČ Řečkovice - aktivní politika zaměstnanosti</t>
  </si>
  <si>
    <t>MČ Jehnice - aktivní politika zaměstnanosti</t>
  </si>
  <si>
    <t>MČ Bystrc - aktivní politika zaměstnanosti</t>
  </si>
  <si>
    <t>MČ Líšeň - aktivní politika zaměstnanosti</t>
  </si>
  <si>
    <t>98076</t>
  </si>
  <si>
    <t>Pozemkové úpravy</t>
  </si>
  <si>
    <t>MČ Slatina - aktivní politika zaměstnanosti</t>
  </si>
  <si>
    <t>34515</t>
  </si>
  <si>
    <t>MČ Židenice - Dům s pečovatelskou službou</t>
  </si>
  <si>
    <t>Dotace na HIV/AIDS</t>
  </si>
  <si>
    <t>34109</t>
  </si>
  <si>
    <t>98031</t>
  </si>
  <si>
    <t>CED - projekt Archa 2000</t>
  </si>
  <si>
    <t>34070</t>
  </si>
  <si>
    <t>Protiradonová opatření</t>
  </si>
  <si>
    <t>98035</t>
  </si>
  <si>
    <t>98112</t>
  </si>
  <si>
    <t>13101</t>
  </si>
  <si>
    <t>MČ Líšeň - Holzova - TI</t>
  </si>
  <si>
    <t>Muzeum města Brna - restaurování sochy</t>
  </si>
  <si>
    <t>25. 5. 2000</t>
  </si>
  <si>
    <t>11. 5. 2000</t>
  </si>
  <si>
    <t>98063</t>
  </si>
  <si>
    <t>98138</t>
  </si>
  <si>
    <t>Dům umění - výstava J. Kozlowski</t>
  </si>
  <si>
    <t>8. 2. 2000</t>
  </si>
  <si>
    <t>6. 4. 2000</t>
  </si>
  <si>
    <t>26. 4. 2000</t>
  </si>
  <si>
    <t>4. 5. 2000</t>
  </si>
  <si>
    <t>30. 5. 2000</t>
  </si>
  <si>
    <t>22. 6. 2000</t>
  </si>
  <si>
    <t>28. 6.2000</t>
  </si>
  <si>
    <t>MČ Vinohrady - aktivní politika zaměstnanosti</t>
  </si>
  <si>
    <t>MČ Bosonohy - aktivní politika zaměstnanosti</t>
  </si>
  <si>
    <t>28. 2. 2000</t>
  </si>
  <si>
    <t>16. 5. 2000</t>
  </si>
  <si>
    <t>7. 6. 2000</t>
  </si>
  <si>
    <t>19. 6. 2000</t>
  </si>
  <si>
    <t>20. 6. 2000</t>
  </si>
  <si>
    <t>8. 3. 2000</t>
  </si>
  <si>
    <t>27. 1. 2000</t>
  </si>
  <si>
    <t>23. 2. 2000</t>
  </si>
  <si>
    <t>29. 2. 2000</t>
  </si>
  <si>
    <t>7. 3. 2000</t>
  </si>
  <si>
    <t>16. 3. 2000</t>
  </si>
  <si>
    <t>28. 3. 2000</t>
  </si>
  <si>
    <t xml:space="preserve"> 13. 4. 2000</t>
  </si>
  <si>
    <t>14. 4. 2000</t>
  </si>
  <si>
    <t>9. 5. 2000</t>
  </si>
  <si>
    <t>22. 5. 2000</t>
  </si>
  <si>
    <t>29. 5. 2000</t>
  </si>
  <si>
    <t>13. 6. 2000</t>
  </si>
  <si>
    <t>15. 6. 2000</t>
  </si>
  <si>
    <t>31. 5. 2000</t>
  </si>
  <si>
    <t>3. 4. 2000</t>
  </si>
  <si>
    <t>29. 6. 2000</t>
  </si>
  <si>
    <t>Sociální ochrana dětí</t>
  </si>
  <si>
    <t>Poštovné a poukázečné soc. dávek - 1. záloha</t>
  </si>
  <si>
    <t>Protidrogová politika</t>
  </si>
  <si>
    <t>Integrace romské komunity</t>
  </si>
  <si>
    <t>Provoz střediska záchranné služby</t>
  </si>
  <si>
    <t>Aktivní politika zaměstnanosti</t>
  </si>
  <si>
    <t>MČ Židenice - Projekt podpory zdraví</t>
  </si>
  <si>
    <t>Bytové jednotky Štouračova, Bystrc</t>
  </si>
  <si>
    <t>ÚZ</t>
  </si>
  <si>
    <t>NEINVESTIČNÍ DOTACE</t>
  </si>
  <si>
    <t>INVESTIČNÍ DOTACE</t>
  </si>
  <si>
    <t xml:space="preserve">Rekonstrukce objektu pro Muzeum romské kultury </t>
  </si>
  <si>
    <t>DOTACE    CELKEM</t>
  </si>
  <si>
    <t>DOTACE  INVESTIČNÍ CELKEM  *)</t>
  </si>
  <si>
    <t xml:space="preserve">DOTACE  NEINVESTIČNÍ CELKEM  </t>
  </si>
  <si>
    <t>REKAPITULACE  POSKYTNUTÝCH DOTACÍ</t>
  </si>
  <si>
    <t>Částka v Kč</t>
  </si>
  <si>
    <t xml:space="preserve">DOTACE  INVESTIČNÍ CELKEM *) </t>
  </si>
  <si>
    <t>10.7.2000</t>
  </si>
  <si>
    <t>11.7.2000</t>
  </si>
  <si>
    <t>26.7.2000</t>
  </si>
  <si>
    <t>5.9.2000</t>
  </si>
  <si>
    <t>MČ Ivanovice - aktivní polotika zaměstnanosti</t>
  </si>
  <si>
    <t>DOTACE  NEINVESTIČNÍ  CELKEM</t>
  </si>
  <si>
    <t xml:space="preserve">MINISTERSTVO  FINANCÍ  ČR </t>
  </si>
  <si>
    <t>MINISTERSTVO  KULTURY  ČR</t>
  </si>
  <si>
    <r>
      <t>MINISTERSTVO  ZEMĚDĚLSTVÍ  ČR</t>
    </r>
    <r>
      <rPr>
        <sz val="12"/>
        <rFont val="Times New Roman CE"/>
        <family val="1"/>
      </rPr>
      <t xml:space="preserve"> </t>
    </r>
  </si>
  <si>
    <t xml:space="preserve">ÚŘAD  PRÁCE </t>
  </si>
  <si>
    <t>3.7.2000</t>
  </si>
  <si>
    <t>Účelová dotace pro zoologickou zahradu</t>
  </si>
  <si>
    <t>MČ Ořešín - TI</t>
  </si>
  <si>
    <t>MČ Líšeň - Popelákova - b.j.</t>
  </si>
  <si>
    <t>MČ Bystrc - Štouračova - TI</t>
  </si>
  <si>
    <t>MČ Černovice - Kneslova - b.j.</t>
  </si>
  <si>
    <t>MČ Černovice - Kneslova -  TI</t>
  </si>
  <si>
    <t>MČ Černovice - Dvouřádky - TI</t>
  </si>
  <si>
    <t>MČ Řečkovice - Novoměstská - b.j.</t>
  </si>
  <si>
    <t>MČ Brno - střed - Francouzská -  b.j.</t>
  </si>
  <si>
    <t>MČ Brno - střed - Francouzská -  TI</t>
  </si>
  <si>
    <t>MČ Brno - střed - Milady Horákové -  b.j.</t>
  </si>
  <si>
    <t>15.8.2000</t>
  </si>
  <si>
    <t>Bytové jednotky Holzova, Líšeň</t>
  </si>
  <si>
    <t>Bytové jednotky Opálkova, Bystrc</t>
  </si>
  <si>
    <t>MČ Židenice - státní finanční podpora na stavební práce</t>
  </si>
  <si>
    <t>26.9.2000</t>
  </si>
  <si>
    <t>Podpora na výsadbu dřevin</t>
  </si>
  <si>
    <t>29004</t>
  </si>
  <si>
    <t>31.8.2000</t>
  </si>
  <si>
    <t>Knihovna Jiřího Mahena - internet pro nevidomé</t>
  </si>
  <si>
    <t>17.7.2000</t>
  </si>
  <si>
    <t>Dům umění - výstava Mies van der Rohe</t>
  </si>
  <si>
    <t>21.7.2000</t>
  </si>
  <si>
    <t>Kulturní a informační centrum - Tmavomodrý festival</t>
  </si>
  <si>
    <t>8.9.2000</t>
  </si>
  <si>
    <t>12.9.2000</t>
  </si>
  <si>
    <t>Loutkové divadlo Radost - vlastní umělecká činnost</t>
  </si>
  <si>
    <t>34108</t>
  </si>
  <si>
    <t>CED - financování vlastní umělec. činnosti</t>
  </si>
  <si>
    <t>Městské divadlo - financování vlastní umělecké činnosti</t>
  </si>
  <si>
    <t>ND Brno - financování vlastní umělecké činnosti</t>
  </si>
  <si>
    <t>MČ Slatina - Projekt podpory zdraví</t>
  </si>
  <si>
    <t>4.7.2000</t>
  </si>
  <si>
    <t>11.9.2000</t>
  </si>
  <si>
    <t>24.7.2000</t>
  </si>
  <si>
    <t>12.7.2000</t>
  </si>
  <si>
    <t>Protidrogová politika - SZZ III</t>
  </si>
  <si>
    <t>18.8.2000</t>
  </si>
  <si>
    <t>27.9.2000</t>
  </si>
  <si>
    <t>Projekt vývoje a výzkumu Nemocnice Mil. bratří</t>
  </si>
  <si>
    <t>15.9.2000</t>
  </si>
  <si>
    <t>28.8.2000</t>
  </si>
  <si>
    <t>Poštovné a poukázečné soc. dávek - 2. záloha</t>
  </si>
  <si>
    <t>14.8.2000</t>
  </si>
  <si>
    <t>31.7.2000</t>
  </si>
  <si>
    <t>Program prevence kriminality</t>
  </si>
  <si>
    <t>98064</t>
  </si>
  <si>
    <t>29.8.2000</t>
  </si>
  <si>
    <t>Posílení sociálních dávek</t>
  </si>
  <si>
    <t>98072</t>
  </si>
  <si>
    <t>MINISTERSTVO  FINANCÍ   ČR</t>
  </si>
  <si>
    <t>20.7.2000</t>
  </si>
  <si>
    <t>Příjezdová cesta k DPS Bystrc</t>
  </si>
  <si>
    <t>MINISTERSTVO PRO MÍSTNÍ ROZVOJ  ČR</t>
  </si>
  <si>
    <t>STÁTNÍ  FOND  ŽIVOTNÍHO  PROSTŘEDÍ ČR</t>
  </si>
  <si>
    <t>MČ - Královo Pole - techn. zhodnocení kotelen</t>
  </si>
  <si>
    <t>Odchodné a ztráta platu přísl. HZS</t>
  </si>
  <si>
    <t>Příprava voleb do senátu a zastupitel</t>
  </si>
  <si>
    <t>Sčítání lidu, domů a bytů v roce 2001</t>
  </si>
  <si>
    <t>Posílení dávek sociální péče</t>
  </si>
  <si>
    <t xml:space="preserve">Dotace na pobyt uprchlíků </t>
  </si>
  <si>
    <t>6.10.2000</t>
  </si>
  <si>
    <t>98026</t>
  </si>
  <si>
    <t>Státní filharmonie - financ. vl.činnosti</t>
  </si>
  <si>
    <t>Státní filh. - doprava do Vatikánu</t>
  </si>
  <si>
    <t>22.11.2000</t>
  </si>
  <si>
    <t>9.10.2000</t>
  </si>
  <si>
    <t>Dotace HIV/AIDS</t>
  </si>
  <si>
    <t>17.10.2000</t>
  </si>
  <si>
    <t>27.10.2000</t>
  </si>
  <si>
    <t>Účelová dotace MHS</t>
  </si>
  <si>
    <t>HIV/AIDS</t>
  </si>
  <si>
    <t>Zdravá těhotenství - zdravá generace</t>
  </si>
  <si>
    <t>Projekty HIV/AIDS</t>
  </si>
  <si>
    <t>7.11.2000</t>
  </si>
  <si>
    <t>STÁTNÍ ÚŘAD PRO JADERNOU BEZPEČNOST</t>
  </si>
  <si>
    <t>Radonový program</t>
  </si>
  <si>
    <t>6.11.2000</t>
  </si>
  <si>
    <t>NMB - pavilon akutní medicíny</t>
  </si>
  <si>
    <t>MČ Židenice - opravy vad panel. technologií</t>
  </si>
  <si>
    <t>MČ Brno - Kohoutovice - opravy vad panel. technologií</t>
  </si>
  <si>
    <t>MČ Brno - Řečkovice - opravy vad panel. technologií</t>
  </si>
  <si>
    <t>MČ Brno - Žabovřesky - opravy vad panel. technologií</t>
  </si>
  <si>
    <t>MČ Brno - Kr. Pole - opravy vad panel. technologií</t>
  </si>
  <si>
    <t>Péče o hroby válečných veteránů</t>
  </si>
  <si>
    <t>Bytové jednotky V Újezdech - 50 b.j., Medlánky</t>
  </si>
  <si>
    <t>Bytové jednotky  Opálkova - 29 b.j., Bystrc</t>
  </si>
  <si>
    <t>Bytové jednotky Bezručova 19 - 39 b.j., Brno - střed</t>
  </si>
  <si>
    <t>Bytové jednotky Blanenská - 50 b.j., Jehnice</t>
  </si>
  <si>
    <t>Bytové jendotky  Hlaváčova - 4 b.j., Obřany</t>
  </si>
  <si>
    <t>Bytové jednotkyTábors. nábřeží - 57 b.j., Brno - střed</t>
  </si>
  <si>
    <t>MČ Komín - Štompil - TI pro 29 b.j.</t>
  </si>
  <si>
    <t>MČ Brno - sever - 80 b.j.</t>
  </si>
  <si>
    <t>MČ Brno - sever - 33 b.j., Brechtova</t>
  </si>
  <si>
    <t>MČ Líšeň - Habří - TI pro 74 b.j.</t>
  </si>
  <si>
    <t>MČ Brno - střed - Táborského nábřeží - TI pro 57 b.j.</t>
  </si>
  <si>
    <t>MČ Brno - střed - Cejl 49 - 51 b.j.</t>
  </si>
  <si>
    <t>MČ Brno - střed - Bratislavská 41 - 59 b.j.</t>
  </si>
  <si>
    <t>MČ Brno - střed - Bezručova 19 - TI pro 39 b.j.</t>
  </si>
  <si>
    <t>MČ Brno - střed - Francouzská 56 - 58 - 31 b.j.</t>
  </si>
  <si>
    <t>MČ Maloměřice a Obřany - Hlaváčova -  TI pro 19 b.j.</t>
  </si>
  <si>
    <t>MČ Medlánky - V Újezdech -  TI pro 50 b.j.</t>
  </si>
  <si>
    <t>MČ Útěchov - U Horky - TI pro 24 b.j.</t>
  </si>
  <si>
    <t>MČ Jehnice - jih - TI pro 50 b.j.</t>
  </si>
  <si>
    <t>MČ Kohoutovice - Bellova</t>
  </si>
  <si>
    <t>MČ Kníničky - TI pro 115 b.j.</t>
  </si>
  <si>
    <t>MČ Brno - jih - Černov., Roháčk., Dornych</t>
  </si>
  <si>
    <t>MČ Žabovřesky - Vychodilova - TI pro 35 b.j.</t>
  </si>
  <si>
    <t>MČ Žabovřesky - Stránského- TI pro 21 b.j.</t>
  </si>
  <si>
    <t>14.12.2000</t>
  </si>
  <si>
    <t>MINISTERSTVO PRŮMYSLU A OBCHODU</t>
  </si>
  <si>
    <t>22094</t>
  </si>
  <si>
    <t>Knihovna J. Mahena - prezentace knih. fondů a inf. zdrojů</t>
  </si>
  <si>
    <t>34544</t>
  </si>
  <si>
    <t>MINISTERSTVO VNITRA</t>
  </si>
  <si>
    <t>14502</t>
  </si>
  <si>
    <t>Hasičský záchr. sbor - technická obnova CAS</t>
  </si>
  <si>
    <t>Hasičský záchr. sbor - vybavení sboru technikou</t>
  </si>
  <si>
    <t>26.10.2000</t>
  </si>
  <si>
    <t>MČ Brno - Bystrc - Laštůvkova - 36 b.j.</t>
  </si>
  <si>
    <t>MČ Brno - Bystrc - Heyrovského - 18 b.j.</t>
  </si>
  <si>
    <t>MČ Brno - střed - Bratislavská 40 - TI pro 4 b.j.</t>
  </si>
  <si>
    <t>24.8.2000</t>
  </si>
  <si>
    <t>Hala pro míčové hry - Královo Pole</t>
  </si>
  <si>
    <t>33549</t>
  </si>
  <si>
    <t>23.10.2000</t>
  </si>
  <si>
    <t>20.12.2000</t>
  </si>
  <si>
    <t>5.12.2000</t>
  </si>
  <si>
    <t>12.12.2000</t>
  </si>
  <si>
    <t>25.9.2000</t>
  </si>
  <si>
    <t>MINISTERSTVO OBRANY</t>
  </si>
  <si>
    <t>SZZ II - energetický audit - prostřednictvím ČEA</t>
  </si>
  <si>
    <t>Nem. Milosrd. bratří - energet. audit - prostřednictvím ČEA</t>
  </si>
  <si>
    <t>MČ Židenice - regenerace byt. domů  - Stará osada</t>
  </si>
  <si>
    <t xml:space="preserve">MČ Žabovřesky - regenerace byt. domů  </t>
  </si>
  <si>
    <t>MČ Líšeň - energet. audit MŠ Hochm., Masar., Michal.,Strn.</t>
  </si>
  <si>
    <t>MČ Nový Lískovec - energ.audit - Kamínky. Oblá</t>
  </si>
  <si>
    <t>MČ Bystrc - regenerace byt. domů - Opálkova</t>
  </si>
  <si>
    <t>MČ Brno - sever - regenerace byt. domů - Brechtova</t>
  </si>
  <si>
    <t>MČ Starý Lískovec - energet. audit - Sevast., Kurská, Kyjev.</t>
  </si>
  <si>
    <t>MINISTERSTVO  ŽIVOTNÍHO  PROSTŘEDÍ  ČR</t>
  </si>
  <si>
    <t>7.12.2000</t>
  </si>
  <si>
    <t>MČ prostřednictvím ČEA</t>
  </si>
  <si>
    <t>MINISTERSTVO  ZDRAVOTNICTVÍ ČR</t>
  </si>
  <si>
    <t>HZS - odchodné a náhrady ztrát na platu</t>
  </si>
  <si>
    <t>Prostředky spojené s  převodem agendy policie</t>
  </si>
  <si>
    <t>Státní filharmonie - financování vl. umělecké činnosti</t>
  </si>
  <si>
    <t>Loutkové divadlo Radost - financ.vlastní umělecké činnosti</t>
  </si>
  <si>
    <t>CED - finanování  vlastní umělecké činnosti</t>
  </si>
  <si>
    <t>Městs. div. Brno - financování vlastní umělecké  činnosti</t>
  </si>
  <si>
    <t>ND Brno - financ. vlastní umělecké činnosti</t>
  </si>
  <si>
    <t>MČ Brno - střed - aktivní politika zaměstnanosti</t>
  </si>
  <si>
    <t>MČ Brno - sever - aktivní politika zaměstnanosti</t>
  </si>
  <si>
    <t>Dotace MHS - prevence nádor. onem. a zdravá těhotenství</t>
  </si>
  <si>
    <t>Projekt vývoje a výzkumu  - Nemocnice Mil. bratří</t>
  </si>
  <si>
    <t>Projekt vývoje a výzkumu -  Nemocnice Mil. bratří</t>
  </si>
  <si>
    <t xml:space="preserve">Protidrogová politika - SZZ III </t>
  </si>
  <si>
    <t>Projekt výzkumu a vývoje -  Nemocnice Mil. bratří</t>
  </si>
  <si>
    <t>Projekt vývoje a výzkumu - Nemocnice Mil. bratří</t>
  </si>
  <si>
    <t>MČ Brno - sever - opravy vad panel. technologií</t>
  </si>
  <si>
    <t>Stavební investice v Nemocnici  Nový Lískovec</t>
  </si>
  <si>
    <t>Městské divadlo -  Nová scéna</t>
  </si>
  <si>
    <t>Bytové jednotky Brno - Líšeň</t>
  </si>
  <si>
    <t>Dům umění - výstava 90 let Domu umění</t>
  </si>
  <si>
    <t>Městs. divadlo  Brno - doprava do Bratislavy</t>
  </si>
  <si>
    <t>MČ Brno - sever - Cacovická - TI pro 122 b.j.</t>
  </si>
  <si>
    <t>Poštovné sociálních dávek - 3. záloha</t>
  </si>
  <si>
    <t xml:space="preserve">Dům umění - výstava 90 let Domu umění </t>
  </si>
  <si>
    <t>Petrov - areál katedrály (statika a oprava zdí)</t>
  </si>
  <si>
    <t xml:space="preserve">MINISTERSTVO OBCHODU A PRŮMYSLU </t>
  </si>
  <si>
    <t>Energet. audit domů na ul. Kremlič., Renčova (prostředn. ČEA)</t>
  </si>
  <si>
    <t>Energet. audit domů na ul. Záhřebská (prostřednictvím ČEA)</t>
  </si>
  <si>
    <t>*)  Investiční   dotace   (mimo dotací ze Státního fondu životního prostředí a dotací z Ministerstve financí  označené účelovým znakem 98526)  představují  poskytnutou výši limitů čerpacích účtů u České spořitelny.</t>
  </si>
  <si>
    <t>Přehled poskytnutých dotací z resortních ministerstev a Státního fondu životního prostředí k 31.12.2000</t>
  </si>
  <si>
    <t>MINISTERSTVO ŠKOLSTVÍ, MLÁDEŽE A TĚLOV.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</si>
</sst>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);\(#,##0.00\)"/>
  </numFmts>
  <fonts count="6">
    <font>
      <sz val="10"/>
      <name val="Arial CE"/>
      <family val="0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sz val="12"/>
      <color indexed="8"/>
      <name val="Times New Roman CE"/>
      <family val="1"/>
    </font>
    <font>
      <u val="single"/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3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/>
    </xf>
    <xf numFmtId="14" fontId="1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/>
    </xf>
    <xf numFmtId="0" fontId="1" fillId="2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3"/>
  <sheetViews>
    <sheetView tabSelected="1" zoomScaleSheetLayoutView="75" workbookViewId="0" topLeftCell="A1">
      <selection activeCell="H10" sqref="H10"/>
    </sheetView>
  </sheetViews>
  <sheetFormatPr defaultColWidth="9.00390625" defaultRowHeight="12.75"/>
  <cols>
    <col min="1" max="1" width="16.25390625" style="25" customWidth="1"/>
    <col min="2" max="2" width="58.75390625" style="25" customWidth="1"/>
    <col min="3" max="3" width="19.625" style="25" customWidth="1"/>
    <col min="4" max="4" width="16.375" style="25" customWidth="1"/>
    <col min="5" max="5" width="15.25390625" style="25" hidden="1" customWidth="1"/>
    <col min="6" max="6" width="10.375" style="25" bestFit="1" customWidth="1"/>
    <col min="7" max="16384" width="9.125" style="25" customWidth="1"/>
  </cols>
  <sheetData>
    <row r="3" spans="1:4" ht="15.75">
      <c r="A3" s="59" t="s">
        <v>271</v>
      </c>
      <c r="B3" s="42"/>
      <c r="C3" s="42"/>
      <c r="D3" s="43"/>
    </row>
    <row r="4" spans="1:4" ht="15.75">
      <c r="A4" s="61"/>
      <c r="B4" s="62"/>
      <c r="C4" s="62"/>
      <c r="D4" s="16"/>
    </row>
    <row r="5" spans="1:4" ht="16.5" customHeight="1" thickBot="1">
      <c r="A5" s="44"/>
      <c r="B5" s="45"/>
      <c r="C5" s="45"/>
      <c r="D5" s="46"/>
    </row>
    <row r="6" spans="1:4" ht="16.5" customHeight="1">
      <c r="A6" s="47"/>
      <c r="B6" s="47"/>
      <c r="C6" s="47"/>
      <c r="D6" s="47"/>
    </row>
    <row r="7" spans="1:4" ht="16.5" customHeight="1" thickBot="1">
      <c r="A7" s="48" t="s">
        <v>2</v>
      </c>
      <c r="B7" s="48" t="s">
        <v>78</v>
      </c>
      <c r="C7" s="48" t="s">
        <v>85</v>
      </c>
      <c r="D7" s="48" t="s">
        <v>77</v>
      </c>
    </row>
    <row r="8" spans="1:5" ht="18" customHeight="1">
      <c r="A8" s="31"/>
      <c r="B8" s="32" t="s">
        <v>93</v>
      </c>
      <c r="C8" s="33">
        <f>SUM(C9:C31)</f>
        <v>155610559</v>
      </c>
      <c r="D8" s="34"/>
      <c r="E8" s="49">
        <f>C8-101188000</f>
        <v>54422559</v>
      </c>
    </row>
    <row r="9" spans="1:5" ht="16.5" customHeight="1">
      <c r="A9" s="2" t="s">
        <v>38</v>
      </c>
      <c r="B9" s="14" t="s">
        <v>18</v>
      </c>
      <c r="C9" s="4">
        <v>1200000</v>
      </c>
      <c r="D9" s="2">
        <v>98076</v>
      </c>
      <c r="E9" s="49">
        <f>C18-2047000</f>
        <v>538000</v>
      </c>
    </row>
    <row r="10" spans="1:5" ht="16.5" customHeight="1">
      <c r="A10" s="2" t="s">
        <v>39</v>
      </c>
      <c r="B10" s="14" t="s">
        <v>69</v>
      </c>
      <c r="C10" s="4">
        <v>182700</v>
      </c>
      <c r="D10" s="2" t="s">
        <v>6</v>
      </c>
      <c r="E10" s="49">
        <v>19000</v>
      </c>
    </row>
    <row r="11" spans="1:5" ht="16.5" customHeight="1">
      <c r="A11" s="2" t="s">
        <v>40</v>
      </c>
      <c r="B11" s="14" t="s">
        <v>9</v>
      </c>
      <c r="C11" s="4">
        <v>412000</v>
      </c>
      <c r="D11" s="2" t="s">
        <v>10</v>
      </c>
      <c r="E11" s="49">
        <v>43084000</v>
      </c>
    </row>
    <row r="12" spans="1:5" ht="16.5" customHeight="1">
      <c r="A12" s="2" t="s">
        <v>41</v>
      </c>
      <c r="B12" s="14" t="s">
        <v>18</v>
      </c>
      <c r="C12" s="5">
        <v>2800000</v>
      </c>
      <c r="D12" s="2" t="s">
        <v>17</v>
      </c>
      <c r="E12" s="49">
        <v>6933000</v>
      </c>
    </row>
    <row r="13" spans="1:5" ht="16.5" customHeight="1">
      <c r="A13" s="2" t="s">
        <v>42</v>
      </c>
      <c r="B13" s="14" t="s">
        <v>70</v>
      </c>
      <c r="C13" s="5">
        <v>3079510</v>
      </c>
      <c r="D13" s="2" t="s">
        <v>24</v>
      </c>
      <c r="E13" s="49">
        <v>5800</v>
      </c>
    </row>
    <row r="14" spans="1:5" ht="16.5" customHeight="1">
      <c r="A14" s="2" t="s">
        <v>33</v>
      </c>
      <c r="B14" s="14" t="s">
        <v>27</v>
      </c>
      <c r="C14" s="5">
        <v>12000</v>
      </c>
      <c r="D14" s="2" t="s">
        <v>28</v>
      </c>
      <c r="E14" s="49">
        <v>1050000</v>
      </c>
    </row>
    <row r="15" spans="1:5" ht="16.5" customHeight="1">
      <c r="A15" s="2" t="s">
        <v>34</v>
      </c>
      <c r="B15" s="14" t="s">
        <v>71</v>
      </c>
      <c r="C15" s="5">
        <v>987445</v>
      </c>
      <c r="D15" s="2" t="s">
        <v>35</v>
      </c>
      <c r="E15" s="49">
        <f>E8-E9-E10-E11-E12-E13-E14</f>
        <v>2792759</v>
      </c>
    </row>
    <row r="16" spans="1:5" ht="16.5" customHeight="1">
      <c r="A16" s="2" t="s">
        <v>43</v>
      </c>
      <c r="B16" s="14" t="s">
        <v>72</v>
      </c>
      <c r="C16" s="5">
        <v>200000</v>
      </c>
      <c r="D16" s="2" t="s">
        <v>36</v>
      </c>
      <c r="E16" s="49">
        <v>-2033000</v>
      </c>
    </row>
    <row r="17" spans="1:5" ht="16.5" customHeight="1">
      <c r="A17" s="2" t="s">
        <v>44</v>
      </c>
      <c r="B17" s="14" t="s">
        <v>73</v>
      </c>
      <c r="C17" s="5">
        <v>4000000</v>
      </c>
      <c r="D17" s="2" t="s">
        <v>29</v>
      </c>
      <c r="E17" s="49">
        <f>E15+E16</f>
        <v>759759</v>
      </c>
    </row>
    <row r="18" spans="1:4" ht="16.5" customHeight="1">
      <c r="A18" s="2" t="s">
        <v>142</v>
      </c>
      <c r="B18" s="14" t="s">
        <v>143</v>
      </c>
      <c r="C18" s="5">
        <f>538000+2047000</f>
        <v>2585000</v>
      </c>
      <c r="D18" s="2" t="s">
        <v>144</v>
      </c>
    </row>
    <row r="19" spans="1:4" ht="16.5" customHeight="1">
      <c r="A19" s="2" t="s">
        <v>139</v>
      </c>
      <c r="B19" s="14" t="s">
        <v>140</v>
      </c>
      <c r="C19" s="5">
        <v>1884330</v>
      </c>
      <c r="D19" s="2" t="s">
        <v>24</v>
      </c>
    </row>
    <row r="20" spans="1:4" ht="16.5" customHeight="1">
      <c r="A20" s="2" t="s">
        <v>141</v>
      </c>
      <c r="B20" s="14" t="s">
        <v>71</v>
      </c>
      <c r="C20" s="5">
        <v>579587</v>
      </c>
      <c r="D20" s="2" t="s">
        <v>35</v>
      </c>
    </row>
    <row r="21" spans="1:4" ht="16.5" customHeight="1">
      <c r="A21" s="2" t="s">
        <v>145</v>
      </c>
      <c r="B21" s="14" t="s">
        <v>146</v>
      </c>
      <c r="C21" s="5">
        <f>1017000+59216000</f>
        <v>60233000</v>
      </c>
      <c r="D21" s="2" t="s">
        <v>147</v>
      </c>
    </row>
    <row r="22" spans="1:4" ht="16.5" customHeight="1">
      <c r="A22" s="2" t="s">
        <v>145</v>
      </c>
      <c r="B22" s="14" t="s">
        <v>18</v>
      </c>
      <c r="C22" s="5">
        <v>1500000</v>
      </c>
      <c r="D22" s="2" t="s">
        <v>17</v>
      </c>
    </row>
    <row r="23" spans="1:4" ht="16.5" customHeight="1">
      <c r="A23" s="2" t="s">
        <v>159</v>
      </c>
      <c r="B23" s="14" t="s">
        <v>242</v>
      </c>
      <c r="C23" s="5">
        <v>354000</v>
      </c>
      <c r="D23" s="2">
        <v>98077</v>
      </c>
    </row>
    <row r="24" spans="1:4" ht="16.5" customHeight="1">
      <c r="A24" s="35">
        <v>36810</v>
      </c>
      <c r="B24" s="14" t="s">
        <v>71</v>
      </c>
      <c r="C24" s="5">
        <v>579587</v>
      </c>
      <c r="D24" s="2">
        <v>98063</v>
      </c>
    </row>
    <row r="25" spans="1:4" ht="16.5" customHeight="1">
      <c r="A25" s="35">
        <v>36811</v>
      </c>
      <c r="B25" s="14" t="s">
        <v>243</v>
      </c>
      <c r="C25" s="5">
        <v>4002000</v>
      </c>
      <c r="D25" s="2">
        <v>98142</v>
      </c>
    </row>
    <row r="26" spans="1:4" ht="16.5" customHeight="1">
      <c r="A26" s="36">
        <v>36818</v>
      </c>
      <c r="B26" s="14" t="s">
        <v>155</v>
      </c>
      <c r="C26" s="5">
        <f>9000000</f>
        <v>9000000</v>
      </c>
      <c r="D26" s="2">
        <v>98136</v>
      </c>
    </row>
    <row r="27" spans="1:4" ht="16.5" customHeight="1">
      <c r="A27" s="36">
        <v>36832</v>
      </c>
      <c r="B27" s="14" t="s">
        <v>156</v>
      </c>
      <c r="C27" s="5">
        <f>19400+5800</f>
        <v>25200</v>
      </c>
      <c r="D27" s="2">
        <v>98143</v>
      </c>
    </row>
    <row r="28" spans="1:4" ht="16.5" customHeight="1">
      <c r="A28" s="36">
        <v>36843</v>
      </c>
      <c r="B28" s="14" t="s">
        <v>157</v>
      </c>
      <c r="C28" s="5">
        <f>55555000</f>
        <v>55555000</v>
      </c>
      <c r="D28" s="2">
        <v>98072</v>
      </c>
    </row>
    <row r="29" spans="1:4" ht="16.5" customHeight="1">
      <c r="A29" s="36">
        <v>36861</v>
      </c>
      <c r="B29" s="14" t="s">
        <v>154</v>
      </c>
      <c r="C29" s="5">
        <v>959000</v>
      </c>
      <c r="D29" s="2">
        <v>98077</v>
      </c>
    </row>
    <row r="30" spans="1:4" ht="16.5" customHeight="1">
      <c r="A30" s="36">
        <v>36864</v>
      </c>
      <c r="B30" s="14" t="s">
        <v>264</v>
      </c>
      <c r="C30" s="5">
        <v>4430200</v>
      </c>
      <c r="D30" s="2">
        <v>98031</v>
      </c>
    </row>
    <row r="31" spans="1:4" ht="16.5" customHeight="1">
      <c r="A31" s="36">
        <v>36871</v>
      </c>
      <c r="B31" s="14" t="s">
        <v>158</v>
      </c>
      <c r="C31" s="5">
        <v>1050000</v>
      </c>
      <c r="D31" s="2" t="s">
        <v>160</v>
      </c>
    </row>
    <row r="32" spans="1:4" ht="16.5" customHeight="1">
      <c r="A32" s="36"/>
      <c r="B32" s="14"/>
      <c r="C32" s="5"/>
      <c r="D32" s="2"/>
    </row>
    <row r="33" spans="1:4" ht="18" customHeight="1">
      <c r="A33" s="26"/>
      <c r="B33" s="37" t="s">
        <v>94</v>
      </c>
      <c r="C33" s="38">
        <f>SUM(C34:C59)</f>
        <v>16534000</v>
      </c>
      <c r="D33" s="2"/>
    </row>
    <row r="34" spans="1:4" ht="16.5" customHeight="1">
      <c r="A34" s="2" t="s">
        <v>49</v>
      </c>
      <c r="B34" s="3" t="s">
        <v>244</v>
      </c>
      <c r="C34" s="5">
        <v>750000</v>
      </c>
      <c r="D34" s="2" t="s">
        <v>23</v>
      </c>
    </row>
    <row r="35" spans="1:4" ht="16.5" customHeight="1">
      <c r="A35" s="2" t="s">
        <v>50</v>
      </c>
      <c r="B35" s="3" t="s">
        <v>32</v>
      </c>
      <c r="C35" s="5">
        <v>10000</v>
      </c>
      <c r="D35" s="2" t="s">
        <v>26</v>
      </c>
    </row>
    <row r="36" spans="1:4" ht="16.5" customHeight="1">
      <c r="A36" s="2" t="s">
        <v>51</v>
      </c>
      <c r="B36" s="3" t="s">
        <v>25</v>
      </c>
      <c r="C36" s="5">
        <v>150000</v>
      </c>
      <c r="D36" s="2" t="s">
        <v>26</v>
      </c>
    </row>
    <row r="37" spans="1:4" ht="16.5" customHeight="1">
      <c r="A37" s="2" t="s">
        <v>51</v>
      </c>
      <c r="B37" s="3" t="s">
        <v>37</v>
      </c>
      <c r="C37" s="5">
        <v>150000</v>
      </c>
      <c r="D37" s="6" t="s">
        <v>26</v>
      </c>
    </row>
    <row r="38" spans="1:4" ht="16.5" customHeight="1">
      <c r="A38" s="2" t="s">
        <v>87</v>
      </c>
      <c r="B38" s="3" t="s">
        <v>117</v>
      </c>
      <c r="C38" s="5">
        <v>100000</v>
      </c>
      <c r="D38" s="6" t="s">
        <v>26</v>
      </c>
    </row>
    <row r="39" spans="1:4" ht="16.5" customHeight="1">
      <c r="A39" s="2" t="s">
        <v>118</v>
      </c>
      <c r="B39" s="3" t="s">
        <v>119</v>
      </c>
      <c r="C39" s="5">
        <v>150000</v>
      </c>
      <c r="D39" s="6" t="s">
        <v>26</v>
      </c>
    </row>
    <row r="40" spans="1:4" ht="16.5" customHeight="1">
      <c r="A40" s="2" t="s">
        <v>120</v>
      </c>
      <c r="B40" s="3" t="s">
        <v>121</v>
      </c>
      <c r="C40" s="5">
        <v>30000</v>
      </c>
      <c r="D40" s="6" t="s">
        <v>26</v>
      </c>
    </row>
    <row r="41" spans="1:4" ht="16.5" customHeight="1">
      <c r="A41" s="2" t="s">
        <v>89</v>
      </c>
      <c r="B41" s="3" t="s">
        <v>124</v>
      </c>
      <c r="C41" s="5">
        <v>228000</v>
      </c>
      <c r="D41" s="6" t="s">
        <v>125</v>
      </c>
    </row>
    <row r="42" spans="1:4" ht="16.5" customHeight="1">
      <c r="A42" s="2" t="s">
        <v>89</v>
      </c>
      <c r="B42" s="3" t="s">
        <v>126</v>
      </c>
      <c r="C42" s="5">
        <v>456000</v>
      </c>
      <c r="D42" s="6" t="s">
        <v>125</v>
      </c>
    </row>
    <row r="43" spans="1:4" ht="16.5" customHeight="1">
      <c r="A43" s="2" t="s">
        <v>89</v>
      </c>
      <c r="B43" s="3" t="s">
        <v>127</v>
      </c>
      <c r="C43" s="5">
        <v>760000</v>
      </c>
      <c r="D43" s="6" t="s">
        <v>125</v>
      </c>
    </row>
    <row r="44" spans="1:5" ht="16.5" customHeight="1">
      <c r="A44" s="2" t="s">
        <v>89</v>
      </c>
      <c r="B44" s="3" t="s">
        <v>128</v>
      </c>
      <c r="C44" s="5">
        <v>4063000</v>
      </c>
      <c r="D44" s="6" t="s">
        <v>125</v>
      </c>
      <c r="E44" s="49"/>
    </row>
    <row r="45" spans="1:4" ht="16.5" customHeight="1">
      <c r="A45" s="2" t="s">
        <v>122</v>
      </c>
      <c r="B45" s="3" t="s">
        <v>124</v>
      </c>
      <c r="C45" s="5">
        <v>76000</v>
      </c>
      <c r="D45" s="6" t="s">
        <v>125</v>
      </c>
    </row>
    <row r="46" spans="1:4" ht="16.5" customHeight="1">
      <c r="A46" s="2" t="s">
        <v>122</v>
      </c>
      <c r="B46" s="3" t="s">
        <v>127</v>
      </c>
      <c r="C46" s="5">
        <v>253000</v>
      </c>
      <c r="D46" s="6" t="s">
        <v>125</v>
      </c>
    </row>
    <row r="47" spans="1:4" ht="16.5" customHeight="1">
      <c r="A47" s="2" t="s">
        <v>122</v>
      </c>
      <c r="B47" s="3" t="s">
        <v>128</v>
      </c>
      <c r="C47" s="5">
        <v>1355000</v>
      </c>
      <c r="D47" s="6" t="s">
        <v>125</v>
      </c>
    </row>
    <row r="48" spans="1:4" ht="16.5" customHeight="1">
      <c r="A48" s="2" t="s">
        <v>122</v>
      </c>
      <c r="B48" s="3" t="s">
        <v>244</v>
      </c>
      <c r="C48" s="5">
        <v>424000</v>
      </c>
      <c r="D48" s="6" t="s">
        <v>23</v>
      </c>
    </row>
    <row r="49" spans="1:4" ht="16.5" customHeight="1">
      <c r="A49" s="2" t="s">
        <v>123</v>
      </c>
      <c r="B49" s="14" t="s">
        <v>126</v>
      </c>
      <c r="C49" s="5">
        <v>153000</v>
      </c>
      <c r="D49" s="6" t="s">
        <v>125</v>
      </c>
    </row>
    <row r="50" spans="1:4" ht="16.5" customHeight="1">
      <c r="A50" s="35">
        <v>36811</v>
      </c>
      <c r="B50" s="14" t="s">
        <v>265</v>
      </c>
      <c r="C50" s="5">
        <v>200000</v>
      </c>
      <c r="D50" s="6">
        <v>34070</v>
      </c>
    </row>
    <row r="51" spans="1:4" ht="16.5" customHeight="1">
      <c r="A51" s="36">
        <v>36823</v>
      </c>
      <c r="B51" s="14" t="s">
        <v>266</v>
      </c>
      <c r="C51" s="5">
        <v>3540000</v>
      </c>
      <c r="D51" s="6">
        <v>34054</v>
      </c>
    </row>
    <row r="52" spans="1:4" ht="16.5" customHeight="1">
      <c r="A52" s="36">
        <v>36840</v>
      </c>
      <c r="B52" s="14" t="s">
        <v>161</v>
      </c>
      <c r="C52" s="5">
        <v>457000</v>
      </c>
      <c r="D52" s="6">
        <v>34109</v>
      </c>
    </row>
    <row r="53" spans="1:4" ht="16.5" customHeight="1">
      <c r="A53" s="36">
        <v>36853</v>
      </c>
      <c r="B53" s="14" t="s">
        <v>245</v>
      </c>
      <c r="C53" s="5">
        <v>119000</v>
      </c>
      <c r="D53" s="6">
        <v>34108</v>
      </c>
    </row>
    <row r="54" spans="1:4" ht="16.5" customHeight="1">
      <c r="A54" s="36">
        <v>36853</v>
      </c>
      <c r="B54" s="14" t="s">
        <v>246</v>
      </c>
      <c r="C54" s="5">
        <v>237000</v>
      </c>
      <c r="D54" s="6">
        <v>34108</v>
      </c>
    </row>
    <row r="55" spans="1:4" ht="16.5" customHeight="1">
      <c r="A55" s="36">
        <v>36853</v>
      </c>
      <c r="B55" s="14" t="s">
        <v>247</v>
      </c>
      <c r="C55" s="5">
        <v>395000</v>
      </c>
      <c r="D55" s="6">
        <v>34108</v>
      </c>
    </row>
    <row r="56" spans="1:4" ht="16.5" customHeight="1">
      <c r="A56" s="36">
        <v>36853</v>
      </c>
      <c r="B56" s="14" t="s">
        <v>248</v>
      </c>
      <c r="C56" s="5">
        <v>2107000</v>
      </c>
      <c r="D56" s="6">
        <v>34108</v>
      </c>
    </row>
    <row r="57" spans="1:4" ht="16.5" customHeight="1">
      <c r="A57" s="36">
        <v>36857</v>
      </c>
      <c r="B57" s="14" t="s">
        <v>162</v>
      </c>
      <c r="C57" s="5">
        <v>300000</v>
      </c>
      <c r="D57" s="6">
        <v>34070</v>
      </c>
    </row>
    <row r="58" spans="1:4" ht="16.5" customHeight="1">
      <c r="A58" s="26" t="s">
        <v>207</v>
      </c>
      <c r="B58" s="50" t="s">
        <v>262</v>
      </c>
      <c r="C58" s="5">
        <v>41000</v>
      </c>
      <c r="D58" s="6" t="s">
        <v>26</v>
      </c>
    </row>
    <row r="59" spans="1:6" ht="16.5" customHeight="1">
      <c r="A59" s="36">
        <v>36878</v>
      </c>
      <c r="B59" s="51" t="s">
        <v>261</v>
      </c>
      <c r="C59" s="5">
        <v>30000</v>
      </c>
      <c r="D59" s="6" t="s">
        <v>26</v>
      </c>
      <c r="E59" s="49"/>
      <c r="F59" s="49"/>
    </row>
    <row r="60" spans="1:4" ht="16.5" customHeight="1">
      <c r="A60" s="2"/>
      <c r="B60" s="3"/>
      <c r="C60" s="5"/>
      <c r="D60" s="6"/>
    </row>
    <row r="61" spans="1:4" ht="18" customHeight="1">
      <c r="A61" s="2"/>
      <c r="B61" s="37" t="s">
        <v>95</v>
      </c>
      <c r="C61" s="38">
        <f>SUM(C62:C66)</f>
        <v>234198</v>
      </c>
      <c r="D61" s="2"/>
    </row>
    <row r="62" spans="1:4" ht="16.5" customHeight="1">
      <c r="A62" s="2" t="s">
        <v>52</v>
      </c>
      <c r="B62" s="3" t="s">
        <v>4</v>
      </c>
      <c r="C62" s="5">
        <v>53112</v>
      </c>
      <c r="D62" s="2" t="s">
        <v>5</v>
      </c>
    </row>
    <row r="63" spans="1:4" ht="16.5" customHeight="1">
      <c r="A63" s="2" t="s">
        <v>40</v>
      </c>
      <c r="B63" s="3" t="s">
        <v>4</v>
      </c>
      <c r="C63" s="5">
        <v>53112</v>
      </c>
      <c r="D63" s="2" t="s">
        <v>5</v>
      </c>
    </row>
    <row r="64" spans="1:4" ht="16.5" customHeight="1">
      <c r="A64" s="2" t="s">
        <v>116</v>
      </c>
      <c r="B64" s="3" t="s">
        <v>4</v>
      </c>
      <c r="C64" s="5">
        <v>53112</v>
      </c>
      <c r="D64" s="2" t="s">
        <v>5</v>
      </c>
    </row>
    <row r="65" spans="1:4" ht="16.5" customHeight="1">
      <c r="A65" s="2" t="s">
        <v>113</v>
      </c>
      <c r="B65" s="3" t="s">
        <v>114</v>
      </c>
      <c r="C65" s="5">
        <v>21750</v>
      </c>
      <c r="D65" s="2" t="s">
        <v>115</v>
      </c>
    </row>
    <row r="66" spans="1:4" ht="16.5" customHeight="1">
      <c r="A66" s="2" t="s">
        <v>163</v>
      </c>
      <c r="B66" s="3" t="s">
        <v>4</v>
      </c>
      <c r="C66" s="5">
        <v>53112</v>
      </c>
      <c r="D66" s="2" t="s">
        <v>5</v>
      </c>
    </row>
    <row r="67" spans="1:4" ht="16.5" customHeight="1">
      <c r="A67" s="2"/>
      <c r="B67" s="3"/>
      <c r="C67" s="5"/>
      <c r="D67" s="2"/>
    </row>
    <row r="68" spans="1:4" ht="18" customHeight="1">
      <c r="A68" s="27"/>
      <c r="B68" s="37" t="s">
        <v>96</v>
      </c>
      <c r="C68" s="38">
        <f>SUM(C69:C97)</f>
        <v>794831</v>
      </c>
      <c r="D68" s="2"/>
    </row>
    <row r="69" spans="1:4" ht="16.5" customHeight="1">
      <c r="A69" s="2" t="s">
        <v>53</v>
      </c>
      <c r="B69" s="3" t="s">
        <v>74</v>
      </c>
      <c r="C69" s="5">
        <v>5000</v>
      </c>
      <c r="D69" s="2">
        <v>13101</v>
      </c>
    </row>
    <row r="70" spans="1:4" ht="16.5" customHeight="1">
      <c r="A70" s="2" t="s">
        <v>54</v>
      </c>
      <c r="B70" s="3" t="s">
        <v>74</v>
      </c>
      <c r="C70" s="5">
        <v>5000</v>
      </c>
      <c r="D70" s="2">
        <v>13101</v>
      </c>
    </row>
    <row r="71" spans="1:4" ht="16.5" customHeight="1">
      <c r="A71" s="2" t="s">
        <v>55</v>
      </c>
      <c r="B71" s="3" t="s">
        <v>74</v>
      </c>
      <c r="C71" s="5">
        <v>5000</v>
      </c>
      <c r="D71" s="2">
        <v>13101</v>
      </c>
    </row>
    <row r="72" spans="1:4" ht="16.5" customHeight="1">
      <c r="A72" s="2" t="s">
        <v>56</v>
      </c>
      <c r="B72" s="3" t="s">
        <v>74</v>
      </c>
      <c r="C72" s="5">
        <v>10000</v>
      </c>
      <c r="D72" s="2">
        <v>13101</v>
      </c>
    </row>
    <row r="73" spans="1:4" ht="16.5" customHeight="1">
      <c r="A73" s="2" t="s">
        <v>57</v>
      </c>
      <c r="B73" s="3" t="s">
        <v>74</v>
      </c>
      <c r="C73" s="5">
        <v>30583</v>
      </c>
      <c r="D73" s="2">
        <v>13101</v>
      </c>
    </row>
    <row r="74" spans="1:4" ht="16.5" customHeight="1">
      <c r="A74" s="2" t="s">
        <v>58</v>
      </c>
      <c r="B74" s="3" t="s">
        <v>74</v>
      </c>
      <c r="C74" s="5">
        <v>3006</v>
      </c>
      <c r="D74" s="2">
        <v>13101</v>
      </c>
    </row>
    <row r="75" spans="1:4" ht="16.5" customHeight="1">
      <c r="A75" s="2" t="s">
        <v>59</v>
      </c>
      <c r="B75" s="3" t="s">
        <v>74</v>
      </c>
      <c r="C75" s="5">
        <v>10000</v>
      </c>
      <c r="D75" s="2">
        <v>13101</v>
      </c>
    </row>
    <row r="76" spans="1:4" ht="16.5" customHeight="1">
      <c r="A76" s="2" t="s">
        <v>60</v>
      </c>
      <c r="B76" s="3" t="s">
        <v>74</v>
      </c>
      <c r="C76" s="5">
        <v>54904</v>
      </c>
      <c r="D76" s="2">
        <v>13101</v>
      </c>
    </row>
    <row r="77" spans="1:4" ht="16.5" customHeight="1">
      <c r="A77" s="2" t="s">
        <v>61</v>
      </c>
      <c r="B77" s="3" t="s">
        <v>74</v>
      </c>
      <c r="C77" s="5">
        <v>5000</v>
      </c>
      <c r="D77" s="6">
        <v>13101</v>
      </c>
    </row>
    <row r="78" spans="1:4" ht="16.5" customHeight="1">
      <c r="A78" s="2" t="s">
        <v>34</v>
      </c>
      <c r="B78" s="3" t="s">
        <v>74</v>
      </c>
      <c r="C78" s="5">
        <v>9941</v>
      </c>
      <c r="D78" s="6">
        <v>13101</v>
      </c>
    </row>
    <row r="79" spans="1:4" ht="16.5" customHeight="1">
      <c r="A79" s="2" t="s">
        <v>62</v>
      </c>
      <c r="B79" s="3" t="s">
        <v>74</v>
      </c>
      <c r="C79" s="5">
        <v>22571</v>
      </c>
      <c r="D79" s="6">
        <v>13101</v>
      </c>
    </row>
    <row r="80" spans="1:4" ht="16.5" customHeight="1">
      <c r="A80" s="2" t="s">
        <v>63</v>
      </c>
      <c r="B80" s="3" t="s">
        <v>74</v>
      </c>
      <c r="C80" s="5">
        <v>5000</v>
      </c>
      <c r="D80" s="6">
        <v>13101</v>
      </c>
    </row>
    <row r="81" spans="1:4" ht="16.5" customHeight="1">
      <c r="A81" s="2" t="s">
        <v>64</v>
      </c>
      <c r="B81" s="3" t="s">
        <v>74</v>
      </c>
      <c r="C81" s="5">
        <v>10000</v>
      </c>
      <c r="D81" s="6">
        <v>13101</v>
      </c>
    </row>
    <row r="82" spans="1:4" ht="16.5" customHeight="1">
      <c r="A82" s="2" t="s">
        <v>65</v>
      </c>
      <c r="B82" s="3" t="s">
        <v>74</v>
      </c>
      <c r="C82" s="5">
        <v>10125</v>
      </c>
      <c r="D82" s="6">
        <v>13101</v>
      </c>
    </row>
    <row r="83" spans="1:4" ht="16.5" customHeight="1">
      <c r="A83" s="2" t="s">
        <v>87</v>
      </c>
      <c r="B83" s="3" t="s">
        <v>74</v>
      </c>
      <c r="C83" s="5">
        <v>9725</v>
      </c>
      <c r="D83" s="6" t="s">
        <v>30</v>
      </c>
    </row>
    <row r="84" spans="1:4" ht="16.5" customHeight="1">
      <c r="A84" s="2" t="s">
        <v>88</v>
      </c>
      <c r="B84" s="3" t="s">
        <v>74</v>
      </c>
      <c r="C84" s="5">
        <v>10000</v>
      </c>
      <c r="D84" s="6" t="s">
        <v>30</v>
      </c>
    </row>
    <row r="85" spans="1:4" ht="16.5" customHeight="1">
      <c r="A85" s="2" t="s">
        <v>89</v>
      </c>
      <c r="B85" s="3" t="s">
        <v>74</v>
      </c>
      <c r="C85" s="5">
        <v>5000</v>
      </c>
      <c r="D85" s="6" t="s">
        <v>30</v>
      </c>
    </row>
    <row r="86" spans="1:4" ht="16.5" customHeight="1">
      <c r="A86" s="2" t="s">
        <v>90</v>
      </c>
      <c r="B86" s="3" t="s">
        <v>74</v>
      </c>
      <c r="C86" s="5">
        <v>5000</v>
      </c>
      <c r="D86" s="6" t="s">
        <v>30</v>
      </c>
    </row>
    <row r="87" spans="1:4" ht="16.5" customHeight="1">
      <c r="A87" s="35">
        <v>36812</v>
      </c>
      <c r="B87" s="3" t="s">
        <v>74</v>
      </c>
      <c r="C87" s="5">
        <v>6504</v>
      </c>
      <c r="D87" s="6" t="s">
        <v>30</v>
      </c>
    </row>
    <row r="88" spans="1:4" ht="16.5" customHeight="1">
      <c r="A88" s="2"/>
      <c r="B88" s="3" t="s">
        <v>13</v>
      </c>
      <c r="C88" s="5">
        <v>12000</v>
      </c>
      <c r="D88" s="2">
        <v>13101</v>
      </c>
    </row>
    <row r="89" spans="1:4" ht="16.5" customHeight="1">
      <c r="A89" s="2"/>
      <c r="B89" s="3" t="s">
        <v>14</v>
      </c>
      <c r="C89" s="5">
        <f>18258+5400+5400</f>
        <v>29058</v>
      </c>
      <c r="D89" s="2">
        <v>13101</v>
      </c>
    </row>
    <row r="90" spans="1:4" ht="16.5" customHeight="1">
      <c r="A90" s="2"/>
      <c r="B90" s="3" t="s">
        <v>249</v>
      </c>
      <c r="C90" s="5">
        <f>21600+16200+39590</f>
        <v>77390</v>
      </c>
      <c r="D90" s="2">
        <v>13101</v>
      </c>
    </row>
    <row r="91" spans="1:4" ht="16.5" customHeight="1">
      <c r="A91" s="2"/>
      <c r="B91" s="3" t="s">
        <v>15</v>
      </c>
      <c r="C91" s="5">
        <v>44403</v>
      </c>
      <c r="D91" s="2">
        <v>13101</v>
      </c>
    </row>
    <row r="92" spans="1:4" ht="16.5" customHeight="1">
      <c r="A92" s="2"/>
      <c r="B92" s="3" t="s">
        <v>250</v>
      </c>
      <c r="C92" s="5">
        <v>30760</v>
      </c>
      <c r="D92" s="2">
        <v>13101</v>
      </c>
    </row>
    <row r="93" spans="1:4" ht="16.5" customHeight="1">
      <c r="A93" s="2"/>
      <c r="B93" s="3" t="s">
        <v>16</v>
      </c>
      <c r="C93" s="5">
        <f>29827+10800+5400+5400</f>
        <v>51427</v>
      </c>
      <c r="D93" s="2">
        <v>13101</v>
      </c>
    </row>
    <row r="94" spans="1:4" ht="16.5" customHeight="1">
      <c r="A94" s="2"/>
      <c r="B94" s="3" t="s">
        <v>19</v>
      </c>
      <c r="C94" s="5">
        <f>12000+135460+20747+20925+21874</f>
        <v>211006</v>
      </c>
      <c r="D94" s="2" t="s">
        <v>30</v>
      </c>
    </row>
    <row r="95" spans="1:4" ht="16.5" customHeight="1">
      <c r="A95" s="2"/>
      <c r="B95" s="3" t="s">
        <v>45</v>
      </c>
      <c r="C95" s="5">
        <v>51862</v>
      </c>
      <c r="D95" s="2" t="s">
        <v>30</v>
      </c>
    </row>
    <row r="96" spans="1:4" ht="16.5" customHeight="1">
      <c r="A96" s="2"/>
      <c r="B96" s="3" t="s">
        <v>46</v>
      </c>
      <c r="C96" s="5">
        <f>5400+16200+10800</f>
        <v>32400</v>
      </c>
      <c r="D96" s="2" t="s">
        <v>30</v>
      </c>
    </row>
    <row r="97" spans="1:4" ht="16.5" customHeight="1">
      <c r="A97" s="7"/>
      <c r="B97" s="3" t="s">
        <v>91</v>
      </c>
      <c r="C97" s="5">
        <v>32166</v>
      </c>
      <c r="D97" s="3">
        <v>13101</v>
      </c>
    </row>
    <row r="98" spans="1:4" ht="16.5" customHeight="1">
      <c r="A98" s="7"/>
      <c r="B98" s="3"/>
      <c r="C98" s="5"/>
      <c r="D98" s="3"/>
    </row>
    <row r="99" spans="1:4" ht="16.5" customHeight="1">
      <c r="A99" s="7"/>
      <c r="B99" s="9" t="s">
        <v>241</v>
      </c>
      <c r="C99" s="10">
        <f>SUM(C100:C121)</f>
        <v>467900</v>
      </c>
      <c r="D99" s="3"/>
    </row>
    <row r="100" spans="1:4" ht="16.5" customHeight="1">
      <c r="A100" s="2" t="s">
        <v>66</v>
      </c>
      <c r="B100" s="3" t="s">
        <v>22</v>
      </c>
      <c r="C100" s="5">
        <v>2600</v>
      </c>
      <c r="D100" s="3">
        <v>35050</v>
      </c>
    </row>
    <row r="101" spans="1:4" ht="16.5" customHeight="1">
      <c r="A101" s="2" t="s">
        <v>130</v>
      </c>
      <c r="B101" s="3" t="s">
        <v>251</v>
      </c>
      <c r="C101" s="5">
        <v>56166</v>
      </c>
      <c r="D101" s="3">
        <v>35049</v>
      </c>
    </row>
    <row r="102" spans="1:4" ht="16.5" customHeight="1">
      <c r="A102" s="2" t="s">
        <v>133</v>
      </c>
      <c r="B102" s="3" t="s">
        <v>134</v>
      </c>
      <c r="C102" s="5">
        <v>108000</v>
      </c>
      <c r="D102" s="3">
        <v>35063</v>
      </c>
    </row>
    <row r="103" spans="1:4" ht="16.5" customHeight="1">
      <c r="A103" s="2" t="s">
        <v>132</v>
      </c>
      <c r="B103" s="3" t="s">
        <v>22</v>
      </c>
      <c r="C103" s="5">
        <v>910</v>
      </c>
      <c r="D103" s="3">
        <v>35050</v>
      </c>
    </row>
    <row r="104" spans="1:4" ht="16.5" customHeight="1">
      <c r="A104" s="2" t="s">
        <v>132</v>
      </c>
      <c r="B104" s="3" t="s">
        <v>137</v>
      </c>
      <c r="C104" s="5">
        <v>4910</v>
      </c>
      <c r="D104" s="3">
        <v>35067</v>
      </c>
    </row>
    <row r="105" spans="1:4" ht="16.5" customHeight="1">
      <c r="A105" s="2" t="s">
        <v>135</v>
      </c>
      <c r="B105" s="3" t="s">
        <v>134</v>
      </c>
      <c r="C105" s="5">
        <v>20000</v>
      </c>
      <c r="D105" s="3">
        <v>35063</v>
      </c>
    </row>
    <row r="106" spans="1:4" ht="16.5" customHeight="1">
      <c r="A106" s="2" t="s">
        <v>135</v>
      </c>
      <c r="B106" s="3" t="s">
        <v>252</v>
      </c>
      <c r="C106" s="5">
        <v>780</v>
      </c>
      <c r="D106" s="3">
        <v>35067</v>
      </c>
    </row>
    <row r="107" spans="1:4" ht="16.5" customHeight="1">
      <c r="A107" s="2" t="s">
        <v>131</v>
      </c>
      <c r="B107" s="3" t="s">
        <v>251</v>
      </c>
      <c r="C107" s="5">
        <v>31746</v>
      </c>
      <c r="D107" s="3">
        <v>35049</v>
      </c>
    </row>
    <row r="108" spans="1:4" ht="16.5" customHeight="1">
      <c r="A108" s="2" t="s">
        <v>138</v>
      </c>
      <c r="B108" s="3" t="s">
        <v>253</v>
      </c>
      <c r="C108" s="5">
        <v>790</v>
      </c>
      <c r="D108" s="3">
        <v>35067</v>
      </c>
    </row>
    <row r="109" spans="1:4" ht="16.5" customHeight="1">
      <c r="A109" s="2" t="s">
        <v>136</v>
      </c>
      <c r="B109" s="3" t="s">
        <v>134</v>
      </c>
      <c r="C109" s="5">
        <v>16000</v>
      </c>
      <c r="D109" s="3">
        <v>35063</v>
      </c>
    </row>
    <row r="110" spans="1:4" ht="16.5" customHeight="1">
      <c r="A110" s="2" t="s">
        <v>164</v>
      </c>
      <c r="B110" s="3" t="s">
        <v>255</v>
      </c>
      <c r="C110" s="5">
        <v>1020</v>
      </c>
      <c r="D110" s="3">
        <v>35067</v>
      </c>
    </row>
    <row r="111" spans="1:4" ht="16.5" customHeight="1">
      <c r="A111" s="2" t="s">
        <v>166</v>
      </c>
      <c r="B111" s="3" t="s">
        <v>165</v>
      </c>
      <c r="C111" s="5">
        <v>1890</v>
      </c>
      <c r="D111" s="3">
        <v>35050</v>
      </c>
    </row>
    <row r="112" spans="1:4" ht="16.5" customHeight="1">
      <c r="A112" s="2" t="s">
        <v>167</v>
      </c>
      <c r="B112" s="3" t="s">
        <v>254</v>
      </c>
      <c r="C112" s="5">
        <v>20000</v>
      </c>
      <c r="D112" s="3">
        <v>35063</v>
      </c>
    </row>
    <row r="113" spans="1:4" ht="16.5" customHeight="1">
      <c r="A113" s="36">
        <v>36844</v>
      </c>
      <c r="B113" s="3" t="s">
        <v>255</v>
      </c>
      <c r="C113" s="5">
        <v>740</v>
      </c>
      <c r="D113" s="3">
        <v>35067</v>
      </c>
    </row>
    <row r="114" spans="1:4" ht="16.5" customHeight="1">
      <c r="A114" s="36">
        <v>36845</v>
      </c>
      <c r="B114" s="3" t="s">
        <v>168</v>
      </c>
      <c r="C114" s="5">
        <v>24420</v>
      </c>
      <c r="D114" s="3">
        <v>35049</v>
      </c>
    </row>
    <row r="115" spans="1:4" ht="16.5" customHeight="1">
      <c r="A115" s="36">
        <v>36846</v>
      </c>
      <c r="B115" s="3" t="s">
        <v>169</v>
      </c>
      <c r="C115" s="5">
        <v>580</v>
      </c>
      <c r="D115" s="3">
        <v>35050</v>
      </c>
    </row>
    <row r="116" spans="1:4" ht="16.5" customHeight="1">
      <c r="A116" s="36">
        <v>36867</v>
      </c>
      <c r="B116" s="3" t="s">
        <v>170</v>
      </c>
      <c r="C116" s="5">
        <f>1792+7976</f>
        <v>9768</v>
      </c>
      <c r="D116" s="3">
        <v>35049</v>
      </c>
    </row>
    <row r="117" spans="1:4" ht="16.5" customHeight="1">
      <c r="A117" s="36">
        <v>36871</v>
      </c>
      <c r="B117" s="3" t="s">
        <v>256</v>
      </c>
      <c r="C117" s="5">
        <v>760</v>
      </c>
      <c r="D117" s="3">
        <v>35067</v>
      </c>
    </row>
    <row r="118" spans="1:4" ht="16.5" customHeight="1">
      <c r="A118" s="36">
        <v>36871</v>
      </c>
      <c r="B118" s="3" t="s">
        <v>134</v>
      </c>
      <c r="C118" s="5">
        <v>36000</v>
      </c>
      <c r="D118" s="3">
        <v>35063</v>
      </c>
    </row>
    <row r="119" spans="1:4" ht="16.5" customHeight="1">
      <c r="A119" s="36">
        <v>36875</v>
      </c>
      <c r="B119" s="3" t="s">
        <v>171</v>
      </c>
      <c r="C119" s="5">
        <v>520</v>
      </c>
      <c r="D119" s="3">
        <v>35050</v>
      </c>
    </row>
    <row r="120" spans="1:4" ht="16.5" customHeight="1">
      <c r="A120" s="3"/>
      <c r="B120" s="3" t="s">
        <v>75</v>
      </c>
      <c r="C120" s="5">
        <v>35300</v>
      </c>
      <c r="D120" s="3">
        <v>35049</v>
      </c>
    </row>
    <row r="121" spans="1:4" ht="16.5" customHeight="1">
      <c r="A121" s="7"/>
      <c r="B121" s="3" t="s">
        <v>129</v>
      </c>
      <c r="C121" s="5">
        <v>95000</v>
      </c>
      <c r="D121" s="3">
        <v>35049</v>
      </c>
    </row>
    <row r="122" spans="1:4" ht="16.5" customHeight="1">
      <c r="A122" s="7"/>
      <c r="B122" s="3"/>
      <c r="C122" s="5"/>
      <c r="D122" s="3"/>
    </row>
    <row r="123" spans="1:4" ht="16.5" customHeight="1">
      <c r="A123" s="27"/>
      <c r="B123" s="9" t="s">
        <v>238</v>
      </c>
      <c r="C123" s="10">
        <f>SUM(C124+C125)</f>
        <v>942000</v>
      </c>
      <c r="D123" s="3"/>
    </row>
    <row r="124" spans="1:4" ht="16.5" customHeight="1">
      <c r="A124" s="2" t="s">
        <v>97</v>
      </c>
      <c r="B124" s="3" t="s">
        <v>98</v>
      </c>
      <c r="C124" s="5">
        <v>433320</v>
      </c>
      <c r="D124" s="3">
        <v>15065</v>
      </c>
    </row>
    <row r="125" spans="1:4" ht="16.5" customHeight="1">
      <c r="A125" s="2" t="s">
        <v>172</v>
      </c>
      <c r="B125" s="3" t="s">
        <v>98</v>
      </c>
      <c r="C125" s="5">
        <v>508680</v>
      </c>
      <c r="D125" s="3">
        <v>15065</v>
      </c>
    </row>
    <row r="126" spans="1:4" ht="16.5" customHeight="1">
      <c r="A126" s="2"/>
      <c r="B126" s="3"/>
      <c r="C126" s="5"/>
      <c r="D126" s="3"/>
    </row>
    <row r="127" spans="1:4" ht="16.5" customHeight="1">
      <c r="A127" s="7"/>
      <c r="B127" s="37" t="s">
        <v>151</v>
      </c>
      <c r="C127" s="10">
        <f>SUM(C128:C134)</f>
        <v>12308612</v>
      </c>
      <c r="D127" s="3"/>
    </row>
    <row r="128" spans="1:4" ht="16.5" customHeight="1">
      <c r="A128" s="7"/>
      <c r="B128" s="39" t="s">
        <v>112</v>
      </c>
      <c r="C128" s="5">
        <v>573612</v>
      </c>
      <c r="D128" s="3">
        <v>17117</v>
      </c>
    </row>
    <row r="129" spans="1:4" ht="16.5" customHeight="1">
      <c r="A129" s="7"/>
      <c r="B129" s="39" t="s">
        <v>177</v>
      </c>
      <c r="C129" s="5">
        <f>1800000+450000</f>
        <v>2250000</v>
      </c>
      <c r="D129" s="3">
        <v>17044</v>
      </c>
    </row>
    <row r="130" spans="1:4" ht="16.5" customHeight="1">
      <c r="A130" s="7"/>
      <c r="B130" s="39" t="s">
        <v>257</v>
      </c>
      <c r="C130" s="5">
        <v>1531000</v>
      </c>
      <c r="D130" s="3">
        <v>17044</v>
      </c>
    </row>
    <row r="131" spans="1:4" ht="16.5" customHeight="1">
      <c r="A131" s="7"/>
      <c r="B131" s="39" t="s">
        <v>178</v>
      </c>
      <c r="C131" s="5">
        <v>1920000</v>
      </c>
      <c r="D131" s="3">
        <v>17044</v>
      </c>
    </row>
    <row r="132" spans="1:4" ht="16.5" customHeight="1">
      <c r="A132" s="7"/>
      <c r="B132" s="39" t="s">
        <v>179</v>
      </c>
      <c r="C132" s="5">
        <v>3322000</v>
      </c>
      <c r="D132" s="3">
        <v>17044</v>
      </c>
    </row>
    <row r="133" spans="1:4" ht="16.5" customHeight="1">
      <c r="A133" s="7"/>
      <c r="B133" s="39" t="s">
        <v>181</v>
      </c>
      <c r="C133" s="5">
        <v>1440000</v>
      </c>
      <c r="D133" s="3">
        <v>17044</v>
      </c>
    </row>
    <row r="134" spans="1:4" ht="16.5" customHeight="1">
      <c r="A134" s="7"/>
      <c r="B134" s="39" t="s">
        <v>180</v>
      </c>
      <c r="C134" s="5">
        <f>424000+848000</f>
        <v>1272000</v>
      </c>
      <c r="D134" s="3">
        <v>17044</v>
      </c>
    </row>
    <row r="135" spans="1:4" ht="16.5" customHeight="1">
      <c r="A135" s="7"/>
      <c r="B135" s="37"/>
      <c r="C135" s="5"/>
      <c r="D135" s="3"/>
    </row>
    <row r="136" spans="1:4" ht="16.5" customHeight="1">
      <c r="A136" s="7"/>
      <c r="B136" s="37" t="s">
        <v>173</v>
      </c>
      <c r="C136" s="10">
        <f>SUM(C137)</f>
        <v>3750</v>
      </c>
      <c r="D136" s="3"/>
    </row>
    <row r="137" spans="1:4" ht="16.5" customHeight="1">
      <c r="A137" s="2" t="s">
        <v>175</v>
      </c>
      <c r="B137" s="39" t="s">
        <v>174</v>
      </c>
      <c r="C137" s="5">
        <v>3750</v>
      </c>
      <c r="D137" s="3">
        <v>75115</v>
      </c>
    </row>
    <row r="138" spans="1:4" ht="16.5" customHeight="1">
      <c r="A138" s="7"/>
      <c r="B138" s="37"/>
      <c r="C138" s="5"/>
      <c r="D138" s="3"/>
    </row>
    <row r="139" spans="1:4" ht="16.5" customHeight="1">
      <c r="A139" s="7"/>
      <c r="B139" s="37" t="s">
        <v>228</v>
      </c>
      <c r="C139" s="10">
        <f>SUM(C140)</f>
        <v>500000</v>
      </c>
      <c r="D139" s="3"/>
    </row>
    <row r="140" spans="1:4" ht="16.5" customHeight="1">
      <c r="A140" s="2" t="s">
        <v>159</v>
      </c>
      <c r="B140" s="39" t="s">
        <v>182</v>
      </c>
      <c r="C140" s="5">
        <v>500000</v>
      </c>
      <c r="D140" s="3">
        <v>7121</v>
      </c>
    </row>
    <row r="141" spans="1:4" ht="16.5" customHeight="1">
      <c r="A141" s="2"/>
      <c r="B141" s="39"/>
      <c r="C141" s="5"/>
      <c r="D141" s="3"/>
    </row>
    <row r="142" spans="1:4" ht="16.5" customHeight="1">
      <c r="A142" s="2"/>
      <c r="B142" s="37" t="s">
        <v>267</v>
      </c>
      <c r="C142" s="10">
        <f>C145+C143+C144</f>
        <v>313000</v>
      </c>
      <c r="D142" s="3"/>
    </row>
    <row r="143" spans="1:4" ht="16.5" customHeight="1">
      <c r="A143" s="2" t="s">
        <v>239</v>
      </c>
      <c r="B143" s="41" t="s">
        <v>268</v>
      </c>
      <c r="C143" s="5">
        <v>54000</v>
      </c>
      <c r="D143" s="3">
        <v>22059</v>
      </c>
    </row>
    <row r="144" spans="1:4" ht="16.5" customHeight="1">
      <c r="A144" s="2" t="s">
        <v>239</v>
      </c>
      <c r="B144" s="41" t="s">
        <v>269</v>
      </c>
      <c r="C144" s="5">
        <v>23000</v>
      </c>
      <c r="D144" s="3">
        <v>22059</v>
      </c>
    </row>
    <row r="145" spans="1:4" ht="16.5" customHeight="1">
      <c r="A145" s="2"/>
      <c r="B145" s="39" t="s">
        <v>240</v>
      </c>
      <c r="C145" s="5">
        <f>36000+25000+113000+39000+23000</f>
        <v>236000</v>
      </c>
      <c r="D145" s="3">
        <v>22059</v>
      </c>
    </row>
    <row r="146" spans="1:4" ht="16.5" customHeight="1">
      <c r="A146" s="2"/>
      <c r="B146" s="39"/>
      <c r="C146" s="5"/>
      <c r="D146" s="3">
        <v>22059</v>
      </c>
    </row>
    <row r="147" spans="1:4" ht="16.5" customHeight="1">
      <c r="A147" s="2"/>
      <c r="B147" s="9" t="s">
        <v>92</v>
      </c>
      <c r="C147" s="10">
        <f>C8+C33+C61+C68+C99+C123+C127+C137+C139+C142</f>
        <v>187708850</v>
      </c>
      <c r="D147" s="2"/>
    </row>
    <row r="148" spans="1:4" ht="16.5" customHeight="1" thickBot="1">
      <c r="A148" s="11"/>
      <c r="B148" s="12"/>
      <c r="C148" s="29"/>
      <c r="D148" s="12"/>
    </row>
    <row r="149" spans="1:4" ht="16.5" customHeight="1">
      <c r="A149" s="15"/>
      <c r="B149" s="16"/>
      <c r="C149" s="17"/>
      <c r="D149" s="16"/>
    </row>
    <row r="263" ht="16.5" customHeight="1">
      <c r="C263" s="28"/>
    </row>
    <row r="264" ht="16.5" customHeight="1">
      <c r="C264" s="28"/>
    </row>
    <row r="265" ht="16.5" customHeight="1">
      <c r="C265" s="28"/>
    </row>
    <row r="266" ht="16.5" customHeight="1">
      <c r="C266" s="28"/>
    </row>
    <row r="267" ht="16.5" customHeight="1">
      <c r="C267" s="28"/>
    </row>
    <row r="268" ht="16.5" customHeight="1">
      <c r="C268" s="28"/>
    </row>
    <row r="269" ht="15.75">
      <c r="C269" s="28"/>
    </row>
    <row r="270" ht="15.75">
      <c r="C270" s="28"/>
    </row>
    <row r="271" ht="15.75">
      <c r="C271" s="28"/>
    </row>
    <row r="272" ht="15.75">
      <c r="C272" s="28"/>
    </row>
    <row r="273" ht="15.75">
      <c r="C273" s="28"/>
    </row>
    <row r="274" ht="15.75">
      <c r="C274" s="28"/>
    </row>
    <row r="275" ht="15.75">
      <c r="C275" s="28"/>
    </row>
    <row r="276" ht="15.75">
      <c r="C276" s="28"/>
    </row>
    <row r="277" ht="15.75">
      <c r="C277" s="28"/>
    </row>
    <row r="278" ht="15.75">
      <c r="C278" s="28"/>
    </row>
    <row r="279" ht="15.75">
      <c r="C279" s="28"/>
    </row>
    <row r="280" ht="15.75">
      <c r="C280" s="28"/>
    </row>
    <row r="281" ht="15.75">
      <c r="C281" s="28"/>
    </row>
    <row r="282" ht="15.75">
      <c r="C282" s="28"/>
    </row>
    <row r="283" ht="15.75">
      <c r="C283" s="28"/>
    </row>
    <row r="284" ht="15.75">
      <c r="C284" s="28"/>
    </row>
    <row r="285" ht="15.75">
      <c r="C285" s="28"/>
    </row>
    <row r="286" ht="15.75">
      <c r="C286" s="28"/>
    </row>
    <row r="287" ht="15.75">
      <c r="C287" s="28"/>
    </row>
    <row r="288" ht="15.75">
      <c r="C288" s="28"/>
    </row>
    <row r="289" ht="15.75">
      <c r="C289" s="28"/>
    </row>
    <row r="290" ht="15.75">
      <c r="C290" s="28"/>
    </row>
    <row r="291" ht="15.75">
      <c r="C291" s="28"/>
    </row>
    <row r="292" ht="15.75">
      <c r="C292" s="28"/>
    </row>
    <row r="293" ht="15.75">
      <c r="C293" s="28"/>
    </row>
    <row r="294" ht="15.75">
      <c r="C294" s="28"/>
    </row>
    <row r="295" ht="15.75">
      <c r="C295" s="28"/>
    </row>
    <row r="296" ht="15.75">
      <c r="C296" s="28"/>
    </row>
    <row r="297" ht="15.75">
      <c r="C297" s="28"/>
    </row>
    <row r="298" ht="15.75">
      <c r="C298" s="28"/>
    </row>
    <row r="299" ht="15.75">
      <c r="C299" s="28"/>
    </row>
    <row r="300" ht="15.75">
      <c r="C300" s="28"/>
    </row>
    <row r="301" ht="15.75">
      <c r="C301" s="28"/>
    </row>
    <row r="302" ht="15.75">
      <c r="C302" s="28"/>
    </row>
    <row r="303" ht="15.75">
      <c r="C303" s="28"/>
    </row>
    <row r="304" ht="15.75">
      <c r="C304" s="28"/>
    </row>
    <row r="305" ht="15.75">
      <c r="C305" s="28"/>
    </row>
    <row r="306" ht="15.75">
      <c r="C306" s="28"/>
    </row>
    <row r="307" ht="15.75">
      <c r="C307" s="28"/>
    </row>
    <row r="308" ht="15.75">
      <c r="C308" s="28"/>
    </row>
    <row r="309" ht="15.75">
      <c r="C309" s="28"/>
    </row>
    <row r="310" ht="15.75">
      <c r="C310" s="28"/>
    </row>
    <row r="311" ht="15.75">
      <c r="C311" s="28"/>
    </row>
    <row r="312" ht="15.75">
      <c r="C312" s="28"/>
    </row>
    <row r="313" ht="15.75">
      <c r="C313" s="28"/>
    </row>
    <row r="314" ht="15.75">
      <c r="C314" s="28"/>
    </row>
    <row r="315" ht="15.75">
      <c r="C315" s="28"/>
    </row>
    <row r="316" ht="15.75">
      <c r="C316" s="28"/>
    </row>
    <row r="317" ht="15.75">
      <c r="C317" s="28"/>
    </row>
    <row r="318" ht="15.75">
      <c r="C318" s="28"/>
    </row>
    <row r="319" ht="15.75">
      <c r="C319" s="28"/>
    </row>
    <row r="320" ht="15.75">
      <c r="C320" s="28"/>
    </row>
    <row r="321" ht="15.75">
      <c r="C321" s="28"/>
    </row>
    <row r="322" ht="15.75">
      <c r="C322" s="28"/>
    </row>
    <row r="323" ht="15.75">
      <c r="C323" s="28"/>
    </row>
    <row r="324" ht="15.75">
      <c r="C324" s="28"/>
    </row>
    <row r="325" ht="15.75">
      <c r="C325" s="28"/>
    </row>
    <row r="326" ht="15.75">
      <c r="C326" s="28"/>
    </row>
    <row r="327" ht="15.75">
      <c r="C327" s="28"/>
    </row>
    <row r="328" ht="15.75">
      <c r="C328" s="28"/>
    </row>
    <row r="329" ht="15.75">
      <c r="C329" s="28"/>
    </row>
    <row r="330" ht="15.75">
      <c r="C330" s="28"/>
    </row>
    <row r="331" ht="15.75">
      <c r="C331" s="28"/>
    </row>
    <row r="332" ht="15.75">
      <c r="C332" s="28"/>
    </row>
    <row r="333" ht="15.75">
      <c r="C333" s="28"/>
    </row>
    <row r="334" ht="15.75">
      <c r="C334" s="28"/>
    </row>
    <row r="335" ht="15.75">
      <c r="C335" s="28"/>
    </row>
    <row r="336" ht="15.75">
      <c r="C336" s="28"/>
    </row>
    <row r="337" ht="15.75">
      <c r="C337" s="28"/>
    </row>
    <row r="338" ht="15.75">
      <c r="C338" s="28"/>
    </row>
    <row r="339" ht="15.75">
      <c r="C339" s="28"/>
    </row>
    <row r="340" ht="15.75">
      <c r="C340" s="28"/>
    </row>
    <row r="341" ht="15.75">
      <c r="C341" s="28"/>
    </row>
    <row r="342" ht="15.75">
      <c r="C342" s="28"/>
    </row>
    <row r="343" ht="15.75">
      <c r="C343" s="28"/>
    </row>
    <row r="344" ht="15.75">
      <c r="C344" s="28"/>
    </row>
    <row r="345" ht="15.75">
      <c r="C345" s="28"/>
    </row>
    <row r="346" ht="15.75">
      <c r="C346" s="28"/>
    </row>
    <row r="347" ht="15.75">
      <c r="C347" s="28"/>
    </row>
    <row r="348" ht="15.75">
      <c r="C348" s="28"/>
    </row>
    <row r="349" ht="15.75">
      <c r="C349" s="28"/>
    </row>
    <row r="350" ht="15.75">
      <c r="C350" s="28"/>
    </row>
    <row r="351" ht="15.75">
      <c r="C351" s="28"/>
    </row>
    <row r="352" ht="15.75">
      <c r="C352" s="28"/>
    </row>
    <row r="353" ht="15.75">
      <c r="C353" s="28"/>
    </row>
    <row r="354" ht="15.75">
      <c r="C354" s="28"/>
    </row>
    <row r="355" ht="15.75">
      <c r="C355" s="28"/>
    </row>
    <row r="356" ht="15.75">
      <c r="C356" s="28"/>
    </row>
    <row r="357" ht="15.75">
      <c r="C357" s="28"/>
    </row>
    <row r="358" ht="15.75">
      <c r="C358" s="28"/>
    </row>
    <row r="359" ht="15.75">
      <c r="C359" s="28"/>
    </row>
    <row r="360" ht="15.75">
      <c r="C360" s="28"/>
    </row>
    <row r="361" ht="15.75">
      <c r="C361" s="28"/>
    </row>
    <row r="362" ht="15.75">
      <c r="C362" s="28"/>
    </row>
    <row r="363" ht="15.75">
      <c r="C363" s="28"/>
    </row>
    <row r="364" ht="15.75">
      <c r="C364" s="28"/>
    </row>
    <row r="365" ht="15.75">
      <c r="C365" s="28"/>
    </row>
    <row r="366" ht="15.75">
      <c r="C366" s="28"/>
    </row>
    <row r="367" ht="15.75">
      <c r="C367" s="28"/>
    </row>
    <row r="368" ht="15.75">
      <c r="C368" s="28"/>
    </row>
    <row r="369" ht="15.75">
      <c r="C369" s="28"/>
    </row>
    <row r="370" ht="15.75">
      <c r="C370" s="28"/>
    </row>
    <row r="371" ht="15.75">
      <c r="C371" s="28"/>
    </row>
    <row r="372" ht="15.75">
      <c r="C372" s="28"/>
    </row>
    <row r="373" ht="15.75">
      <c r="C373" s="28"/>
    </row>
    <row r="374" ht="15.75">
      <c r="C374" s="28"/>
    </row>
    <row r="375" ht="15.75">
      <c r="C375" s="28"/>
    </row>
    <row r="376" ht="15.75">
      <c r="C376" s="28"/>
    </row>
    <row r="377" ht="15.75">
      <c r="C377" s="28"/>
    </row>
    <row r="378" ht="15.75">
      <c r="C378" s="28"/>
    </row>
    <row r="379" ht="15.75">
      <c r="C379" s="28"/>
    </row>
    <row r="380" ht="15.75">
      <c r="C380" s="28"/>
    </row>
    <row r="381" ht="15.75">
      <c r="C381" s="28"/>
    </row>
    <row r="382" ht="15.75">
      <c r="C382" s="28"/>
    </row>
    <row r="383" ht="15.75">
      <c r="C383" s="28"/>
    </row>
    <row r="384" ht="15.75">
      <c r="C384" s="28"/>
    </row>
    <row r="385" ht="15.75">
      <c r="C385" s="28"/>
    </row>
    <row r="386" ht="15.75">
      <c r="C386" s="28"/>
    </row>
    <row r="387" ht="15.75">
      <c r="C387" s="28"/>
    </row>
    <row r="388" ht="15.75">
      <c r="C388" s="28"/>
    </row>
    <row r="389" ht="15.75">
      <c r="C389" s="28"/>
    </row>
    <row r="390" ht="15.75">
      <c r="C390" s="28"/>
    </row>
    <row r="391" ht="15.75">
      <c r="C391" s="28"/>
    </row>
    <row r="392" ht="15.75">
      <c r="C392" s="28"/>
    </row>
    <row r="393" ht="15.75">
      <c r="C393" s="28"/>
    </row>
    <row r="394" ht="15.75">
      <c r="C394" s="28"/>
    </row>
    <row r="395" ht="15.75">
      <c r="C395" s="28"/>
    </row>
    <row r="396" ht="15.75">
      <c r="C396" s="28"/>
    </row>
    <row r="397" ht="15.75">
      <c r="C397" s="28"/>
    </row>
    <row r="398" ht="15.75">
      <c r="C398" s="28"/>
    </row>
    <row r="399" ht="15.75">
      <c r="C399" s="28"/>
    </row>
    <row r="400" ht="15.75">
      <c r="C400" s="28"/>
    </row>
    <row r="401" ht="15.75">
      <c r="C401" s="28"/>
    </row>
    <row r="402" ht="15.75">
      <c r="C402" s="28"/>
    </row>
    <row r="403" ht="15.75">
      <c r="C403" s="28"/>
    </row>
    <row r="404" ht="15.75">
      <c r="C404" s="28"/>
    </row>
    <row r="405" ht="15.75">
      <c r="C405" s="28"/>
    </row>
    <row r="406" ht="15.75">
      <c r="C406" s="28"/>
    </row>
    <row r="407" ht="15.75">
      <c r="C407" s="28"/>
    </row>
    <row r="408" ht="15.75">
      <c r="C408" s="28"/>
    </row>
    <row r="409" ht="15.75">
      <c r="C409" s="28"/>
    </row>
    <row r="410" ht="15.75">
      <c r="C410" s="28"/>
    </row>
    <row r="411" ht="15.75">
      <c r="C411" s="28"/>
    </row>
    <row r="412" ht="15.75">
      <c r="C412" s="28"/>
    </row>
    <row r="413" ht="15.75">
      <c r="C413" s="28"/>
    </row>
    <row r="414" ht="15.75">
      <c r="C414" s="28"/>
    </row>
    <row r="415" ht="15.75">
      <c r="C415" s="28"/>
    </row>
    <row r="416" ht="15.75">
      <c r="C416" s="28"/>
    </row>
    <row r="417" ht="15.75">
      <c r="C417" s="28"/>
    </row>
    <row r="418" ht="15.75">
      <c r="C418" s="28"/>
    </row>
    <row r="419" ht="15.75">
      <c r="C419" s="28"/>
    </row>
    <row r="420" ht="15.75">
      <c r="C420" s="28"/>
    </row>
    <row r="421" ht="15.75">
      <c r="C421" s="28"/>
    </row>
    <row r="422" ht="15.75">
      <c r="C422" s="28"/>
    </row>
    <row r="423" ht="15.75">
      <c r="C423" s="28"/>
    </row>
    <row r="424" ht="15.75">
      <c r="C424" s="28"/>
    </row>
    <row r="425" ht="15.75">
      <c r="C425" s="28"/>
    </row>
    <row r="426" ht="15.75">
      <c r="C426" s="28"/>
    </row>
    <row r="427" ht="15.75">
      <c r="C427" s="28"/>
    </row>
    <row r="428" ht="15.75">
      <c r="C428" s="28"/>
    </row>
    <row r="429" ht="15.75">
      <c r="C429" s="28"/>
    </row>
    <row r="430" ht="15.75">
      <c r="C430" s="28"/>
    </row>
    <row r="431" ht="15.75">
      <c r="C431" s="28"/>
    </row>
    <row r="432" ht="15.75">
      <c r="C432" s="28"/>
    </row>
    <row r="433" ht="15.75">
      <c r="C433" s="28"/>
    </row>
  </sheetData>
  <mergeCells count="1">
    <mergeCell ref="A4:C4"/>
  </mergeCells>
  <printOptions horizontalCentered="1"/>
  <pageMargins left="0.7874015748031497" right="0.7874015748031497" top="0.5905511811023623" bottom="0.5905511811023623" header="0.5118110236220472" footer="0.5118110236220472"/>
  <pageSetup fitToHeight="5" horizontalDpi="360" verticalDpi="360" orientation="portrait" paperSize="9" scale="76" r:id="rId1"/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zoomScale="75" zoomScaleNormal="75" workbookViewId="0" topLeftCell="A1">
      <selection activeCell="A2" sqref="A2"/>
    </sheetView>
  </sheetViews>
  <sheetFormatPr defaultColWidth="9.00390625" defaultRowHeight="12.75" outlineLevelRow="2"/>
  <cols>
    <col min="1" max="1" width="16.375" style="0" customWidth="1"/>
    <col min="2" max="2" width="58.75390625" style="0" customWidth="1"/>
    <col min="3" max="3" width="19.625" style="0" customWidth="1"/>
    <col min="4" max="4" width="16.375" style="0" customWidth="1"/>
  </cols>
  <sheetData>
    <row r="1" spans="1:4" s="25" customFormat="1" ht="16.5" customHeight="1">
      <c r="A1" s="15"/>
      <c r="B1" s="16"/>
      <c r="C1" s="17"/>
      <c r="D1" s="16"/>
    </row>
    <row r="2" spans="1:4" s="25" customFormat="1" ht="16.5" customHeight="1" thickBot="1">
      <c r="A2" s="15"/>
      <c r="B2" s="16"/>
      <c r="C2" s="17"/>
      <c r="D2" s="16"/>
    </row>
    <row r="3" spans="1:4" s="25" customFormat="1" ht="16.5" customHeight="1">
      <c r="A3" s="47"/>
      <c r="B3" s="47"/>
      <c r="C3" s="47"/>
      <c r="D3" s="47"/>
    </row>
    <row r="4" spans="1:4" s="25" customFormat="1" ht="16.5" customHeight="1" thickBot="1">
      <c r="A4" s="48" t="s">
        <v>2</v>
      </c>
      <c r="B4" s="48" t="s">
        <v>79</v>
      </c>
      <c r="C4" s="48" t="s">
        <v>85</v>
      </c>
      <c r="D4" s="48" t="s">
        <v>77</v>
      </c>
    </row>
    <row r="5" spans="1:4" s="25" customFormat="1" ht="16.5" customHeight="1">
      <c r="A5" s="7"/>
      <c r="B5" s="1" t="s">
        <v>148</v>
      </c>
      <c r="C5" s="8">
        <f>SUM(C6:C9)</f>
        <v>26693000</v>
      </c>
      <c r="D5" s="3"/>
    </row>
    <row r="6" spans="1:4" s="25" customFormat="1" ht="16.5" customHeight="1">
      <c r="A6" s="2" t="s">
        <v>149</v>
      </c>
      <c r="B6" s="3" t="s">
        <v>150</v>
      </c>
      <c r="C6" s="30">
        <v>500000</v>
      </c>
      <c r="D6" s="3">
        <v>98526</v>
      </c>
    </row>
    <row r="7" spans="1:4" s="25" customFormat="1" ht="16.5" customHeight="1">
      <c r="A7" s="2" t="s">
        <v>149</v>
      </c>
      <c r="B7" s="3" t="s">
        <v>258</v>
      </c>
      <c r="C7" s="30">
        <v>1200000</v>
      </c>
      <c r="D7" s="3">
        <v>98526</v>
      </c>
    </row>
    <row r="8" spans="1:4" s="25" customFormat="1" ht="16.5" customHeight="1">
      <c r="A8" s="2" t="s">
        <v>220</v>
      </c>
      <c r="B8" s="3" t="s">
        <v>259</v>
      </c>
      <c r="C8" s="30">
        <v>20000000</v>
      </c>
      <c r="D8" s="3">
        <v>98069</v>
      </c>
    </row>
    <row r="9" spans="1:4" s="52" customFormat="1" ht="15.75">
      <c r="A9" s="60"/>
      <c r="B9" s="3" t="s">
        <v>176</v>
      </c>
      <c r="C9" s="30">
        <v>4993000</v>
      </c>
      <c r="D9" s="3">
        <v>98511</v>
      </c>
    </row>
    <row r="10" spans="1:4" s="25" customFormat="1" ht="15.75">
      <c r="A10" s="3"/>
      <c r="B10" s="3"/>
      <c r="C10" s="3"/>
      <c r="D10" s="3"/>
    </row>
    <row r="11" spans="1:4" s="25" customFormat="1" ht="16.5" customHeight="1">
      <c r="A11" s="7"/>
      <c r="B11" s="37" t="s">
        <v>152</v>
      </c>
      <c r="C11" s="10">
        <f>SUM(C12)</f>
        <v>688066</v>
      </c>
      <c r="D11" s="3"/>
    </row>
    <row r="12" spans="1:4" s="25" customFormat="1" ht="16.5" customHeight="1">
      <c r="A12" s="7"/>
      <c r="B12" s="41" t="s">
        <v>153</v>
      </c>
      <c r="C12" s="30">
        <v>688066</v>
      </c>
      <c r="D12" s="3">
        <v>90103</v>
      </c>
    </row>
    <row r="13" spans="1:4" s="25" customFormat="1" ht="16.5" customHeight="1">
      <c r="A13" s="7"/>
      <c r="B13" s="3"/>
      <c r="C13" s="40"/>
      <c r="D13" s="3"/>
    </row>
    <row r="14" spans="1:4" s="25" customFormat="1" ht="16.5" customHeight="1">
      <c r="A14" s="26"/>
      <c r="B14" s="37" t="s">
        <v>3</v>
      </c>
      <c r="C14" s="38">
        <f>SUM(C15:C17)</f>
        <v>22885000</v>
      </c>
      <c r="D14" s="2"/>
    </row>
    <row r="15" spans="1:4" s="25" customFormat="1" ht="16.5" customHeight="1">
      <c r="A15" s="2" t="s">
        <v>47</v>
      </c>
      <c r="B15" s="3" t="s">
        <v>11</v>
      </c>
      <c r="C15" s="5">
        <v>4509000</v>
      </c>
      <c r="D15" s="2">
        <v>34515</v>
      </c>
    </row>
    <row r="16" spans="1:4" s="25" customFormat="1" ht="16.5" customHeight="1">
      <c r="A16" s="2" t="s">
        <v>48</v>
      </c>
      <c r="B16" s="3" t="s">
        <v>80</v>
      </c>
      <c r="C16" s="5">
        <v>18036000</v>
      </c>
      <c r="D16" s="2" t="s">
        <v>20</v>
      </c>
    </row>
    <row r="17" spans="1:4" s="25" customFormat="1" ht="16.5" customHeight="1">
      <c r="A17" s="2" t="s">
        <v>227</v>
      </c>
      <c r="B17" s="3" t="s">
        <v>210</v>
      </c>
      <c r="C17" s="5">
        <v>340000</v>
      </c>
      <c r="D17" s="2" t="s">
        <v>211</v>
      </c>
    </row>
    <row r="18" spans="1:4" s="25" customFormat="1" ht="16.5" customHeight="1">
      <c r="A18" s="2"/>
      <c r="B18" s="3"/>
      <c r="C18" s="5"/>
      <c r="D18" s="2"/>
    </row>
    <row r="19" spans="1:5" s="25" customFormat="1" ht="16.5" customHeight="1">
      <c r="A19" s="7"/>
      <c r="B19" s="37" t="s">
        <v>151</v>
      </c>
      <c r="C19" s="38">
        <f>SUM(C20:C71)</f>
        <v>190310000</v>
      </c>
      <c r="D19" s="2"/>
      <c r="E19" s="49"/>
    </row>
    <row r="20" spans="1:4" s="25" customFormat="1" ht="16.5" customHeight="1">
      <c r="A20" s="2"/>
      <c r="B20" s="3" t="s">
        <v>12</v>
      </c>
      <c r="C20" s="30">
        <v>2500000</v>
      </c>
      <c r="D20" s="2">
        <v>17040</v>
      </c>
    </row>
    <row r="21" spans="1:5" s="25" customFormat="1" ht="16.5" customHeight="1">
      <c r="A21" s="7"/>
      <c r="B21" s="3" t="s">
        <v>21</v>
      </c>
      <c r="C21" s="30">
        <v>9500000</v>
      </c>
      <c r="D21" s="2">
        <v>17040</v>
      </c>
      <c r="E21" s="49"/>
    </row>
    <row r="22" spans="1:5" s="25" customFormat="1" ht="16.5" customHeight="1">
      <c r="A22" s="2" t="s">
        <v>67</v>
      </c>
      <c r="B22" s="3" t="s">
        <v>76</v>
      </c>
      <c r="C22" s="30">
        <v>7000000</v>
      </c>
      <c r="D22" s="2" t="s">
        <v>8</v>
      </c>
      <c r="E22" s="49"/>
    </row>
    <row r="23" spans="1:5" s="25" customFormat="1" ht="16.5" customHeight="1">
      <c r="A23" s="2" t="s">
        <v>67</v>
      </c>
      <c r="B23" s="3" t="s">
        <v>0</v>
      </c>
      <c r="C23" s="30">
        <v>7000000</v>
      </c>
      <c r="D23" s="2" t="s">
        <v>8</v>
      </c>
      <c r="E23" s="49"/>
    </row>
    <row r="24" spans="1:4" s="25" customFormat="1" ht="16.5" customHeight="1">
      <c r="A24" s="2" t="s">
        <v>67</v>
      </c>
      <c r="B24" s="3" t="s">
        <v>7</v>
      </c>
      <c r="C24" s="30">
        <v>2700000</v>
      </c>
      <c r="D24" s="2" t="s">
        <v>8</v>
      </c>
    </row>
    <row r="25" spans="1:4" s="25" customFormat="1" ht="16.5" customHeight="1">
      <c r="A25" s="2" t="s">
        <v>67</v>
      </c>
      <c r="B25" s="3" t="s">
        <v>1</v>
      </c>
      <c r="C25" s="30">
        <v>7000000</v>
      </c>
      <c r="D25" s="2" t="s">
        <v>8</v>
      </c>
    </row>
    <row r="26" spans="1:4" s="25" customFormat="1" ht="16.5" customHeight="1">
      <c r="A26" s="2" t="s">
        <v>67</v>
      </c>
      <c r="B26" s="3" t="s">
        <v>260</v>
      </c>
      <c r="C26" s="30">
        <v>5000000</v>
      </c>
      <c r="D26" s="2" t="s">
        <v>8</v>
      </c>
    </row>
    <row r="27" spans="1:4" s="25" customFormat="1" ht="16.5" customHeight="1">
      <c r="A27" s="2" t="s">
        <v>66</v>
      </c>
      <c r="B27" s="3" t="s">
        <v>0</v>
      </c>
      <c r="C27" s="30">
        <v>10000000</v>
      </c>
      <c r="D27" s="2" t="s">
        <v>8</v>
      </c>
    </row>
    <row r="28" spans="1:4" s="25" customFormat="1" ht="16.5" customHeight="1">
      <c r="A28" s="2" t="s">
        <v>66</v>
      </c>
      <c r="B28" s="3" t="s">
        <v>76</v>
      </c>
      <c r="C28" s="30">
        <v>5500000</v>
      </c>
      <c r="D28" s="2" t="s">
        <v>8</v>
      </c>
    </row>
    <row r="29" spans="1:4" s="25" customFormat="1" ht="16.5" customHeight="1">
      <c r="A29" s="2" t="s">
        <v>68</v>
      </c>
      <c r="B29" s="3" t="s">
        <v>1</v>
      </c>
      <c r="C29" s="30">
        <v>5000000</v>
      </c>
      <c r="D29" s="2" t="s">
        <v>8</v>
      </c>
    </row>
    <row r="30" spans="1:4" s="25" customFormat="1" ht="16.5" customHeight="1">
      <c r="A30" s="2" t="s">
        <v>109</v>
      </c>
      <c r="B30" s="3" t="s">
        <v>110</v>
      </c>
      <c r="C30" s="30">
        <v>3000000</v>
      </c>
      <c r="D30" s="2" t="s">
        <v>8</v>
      </c>
    </row>
    <row r="31" spans="1:4" s="25" customFormat="1" ht="16.5" customHeight="1">
      <c r="A31" s="2" t="s">
        <v>90</v>
      </c>
      <c r="B31" s="3" t="s">
        <v>76</v>
      </c>
      <c r="C31" s="30">
        <v>3840000</v>
      </c>
      <c r="D31" s="2" t="s">
        <v>8</v>
      </c>
    </row>
    <row r="32" spans="1:4" s="25" customFormat="1" ht="16.5" customHeight="1">
      <c r="A32" s="2" t="s">
        <v>90</v>
      </c>
      <c r="B32" s="3" t="s">
        <v>111</v>
      </c>
      <c r="C32" s="30">
        <v>1000000</v>
      </c>
      <c r="D32" s="2" t="s">
        <v>8</v>
      </c>
    </row>
    <row r="33" spans="1:4" s="25" customFormat="1" ht="16.5" customHeight="1">
      <c r="A33" s="2" t="s">
        <v>216</v>
      </c>
      <c r="B33" s="3" t="s">
        <v>186</v>
      </c>
      <c r="C33" s="30">
        <v>7680000</v>
      </c>
      <c r="D33" s="2">
        <v>17075</v>
      </c>
    </row>
    <row r="34" spans="1:4" s="52" customFormat="1" ht="15.75" outlineLevel="2">
      <c r="A34" s="36">
        <v>36832</v>
      </c>
      <c r="B34" s="3" t="s">
        <v>183</v>
      </c>
      <c r="C34" s="30">
        <v>1000000</v>
      </c>
      <c r="D34" s="2" t="s">
        <v>8</v>
      </c>
    </row>
    <row r="35" spans="1:4" s="52" customFormat="1" ht="15.75" outlineLevel="2">
      <c r="A35" s="36">
        <v>36850</v>
      </c>
      <c r="B35" s="3" t="s">
        <v>184</v>
      </c>
      <c r="C35" s="30">
        <v>3200000</v>
      </c>
      <c r="D35" s="2">
        <v>17075</v>
      </c>
    </row>
    <row r="36" spans="1:4" s="52" customFormat="1" ht="15.75" outlineLevel="2">
      <c r="A36" s="36">
        <v>36850</v>
      </c>
      <c r="B36" s="3" t="s">
        <v>187</v>
      </c>
      <c r="C36" s="30">
        <v>1600000</v>
      </c>
      <c r="D36" s="2">
        <v>17075</v>
      </c>
    </row>
    <row r="37" spans="1:4" s="52" customFormat="1" ht="15.75" outlineLevel="2">
      <c r="A37" s="36">
        <v>36852</v>
      </c>
      <c r="B37" s="3" t="s">
        <v>188</v>
      </c>
      <c r="C37" s="30">
        <v>1000000</v>
      </c>
      <c r="D37" s="2">
        <v>17075</v>
      </c>
    </row>
    <row r="38" spans="1:4" s="52" customFormat="1" ht="15.75" outlineLevel="2">
      <c r="A38" s="36">
        <v>36882</v>
      </c>
      <c r="B38" s="3" t="s">
        <v>185</v>
      </c>
      <c r="C38" s="30">
        <v>2000000</v>
      </c>
      <c r="D38" s="2">
        <v>17075</v>
      </c>
    </row>
    <row r="39" spans="1:4" s="25" customFormat="1" ht="16.5" customHeight="1">
      <c r="A39" s="2"/>
      <c r="B39" s="3" t="s">
        <v>263</v>
      </c>
      <c r="C39" s="30">
        <v>1100000</v>
      </c>
      <c r="D39" s="6">
        <v>17075</v>
      </c>
    </row>
    <row r="40" spans="1:4" s="25" customFormat="1" ht="16.5" customHeight="1">
      <c r="A40" s="2"/>
      <c r="B40" s="3" t="s">
        <v>190</v>
      </c>
      <c r="C40" s="30">
        <v>4800000</v>
      </c>
      <c r="D40" s="2" t="s">
        <v>8</v>
      </c>
    </row>
    <row r="41" spans="1:4" s="25" customFormat="1" ht="16.5" customHeight="1">
      <c r="A41" s="2"/>
      <c r="B41" s="3" t="s">
        <v>191</v>
      </c>
      <c r="C41" s="30">
        <v>2060000</v>
      </c>
      <c r="D41" s="6">
        <v>17075</v>
      </c>
    </row>
    <row r="42" spans="1:4" s="25" customFormat="1" ht="16.5" customHeight="1">
      <c r="A42" s="2"/>
      <c r="B42" s="3" t="s">
        <v>31</v>
      </c>
      <c r="C42" s="30">
        <v>800000</v>
      </c>
      <c r="D42" s="2" t="s">
        <v>8</v>
      </c>
    </row>
    <row r="43" spans="1:4" s="25" customFormat="1" ht="16.5" customHeight="1">
      <c r="A43" s="2"/>
      <c r="B43" s="3" t="s">
        <v>100</v>
      </c>
      <c r="C43" s="30">
        <f>7440000+6000000</f>
        <v>13440000</v>
      </c>
      <c r="D43" s="2" t="s">
        <v>8</v>
      </c>
    </row>
    <row r="44" spans="1:4" s="25" customFormat="1" ht="16.5" customHeight="1">
      <c r="A44" s="2"/>
      <c r="B44" s="3" t="s">
        <v>192</v>
      </c>
      <c r="C44" s="30">
        <v>3000000</v>
      </c>
      <c r="D44" s="2" t="s">
        <v>8</v>
      </c>
    </row>
    <row r="45" spans="1:4" s="25" customFormat="1" ht="16.5" customHeight="1">
      <c r="A45" s="2"/>
      <c r="B45" s="3" t="s">
        <v>203</v>
      </c>
      <c r="C45" s="30">
        <v>1000000</v>
      </c>
      <c r="D45" s="2" t="s">
        <v>8</v>
      </c>
    </row>
    <row r="46" spans="1:4" s="25" customFormat="1" ht="16.5" customHeight="1">
      <c r="A46" s="2"/>
      <c r="B46" s="3" t="s">
        <v>200</v>
      </c>
      <c r="C46" s="30">
        <v>1200000</v>
      </c>
      <c r="D46" s="2" t="s">
        <v>8</v>
      </c>
    </row>
    <row r="47" spans="1:4" s="25" customFormat="1" ht="16.5" customHeight="1">
      <c r="A47" s="2"/>
      <c r="B47" s="3" t="s">
        <v>201</v>
      </c>
      <c r="C47" s="30">
        <v>3450000</v>
      </c>
      <c r="D47" s="2" t="s">
        <v>8</v>
      </c>
    </row>
    <row r="48" spans="1:4" s="25" customFormat="1" ht="16.5" customHeight="1">
      <c r="A48" s="26"/>
      <c r="B48" s="3" t="s">
        <v>217</v>
      </c>
      <c r="C48" s="30">
        <v>1000000</v>
      </c>
      <c r="D48" s="2" t="s">
        <v>8</v>
      </c>
    </row>
    <row r="49" spans="1:4" s="25" customFormat="1" ht="16.5" customHeight="1">
      <c r="A49" s="2"/>
      <c r="B49" s="3" t="s">
        <v>218</v>
      </c>
      <c r="C49" s="30">
        <v>1000000</v>
      </c>
      <c r="D49" s="2" t="s">
        <v>8</v>
      </c>
    </row>
    <row r="50" spans="1:4" s="25" customFormat="1" ht="16.5" customHeight="1">
      <c r="A50" s="3"/>
      <c r="B50" s="3" t="s">
        <v>202</v>
      </c>
      <c r="C50" s="30">
        <v>3200000</v>
      </c>
      <c r="D50" s="3">
        <v>17075</v>
      </c>
    </row>
    <row r="51" spans="1:4" s="25" customFormat="1" ht="16.5" customHeight="1">
      <c r="A51" s="2"/>
      <c r="B51" s="3" t="s">
        <v>101</v>
      </c>
      <c r="C51" s="30">
        <v>3550000</v>
      </c>
      <c r="D51" s="2" t="s">
        <v>8</v>
      </c>
    </row>
    <row r="52" spans="1:4" s="25" customFormat="1" ht="16.5" customHeight="1">
      <c r="A52" s="2"/>
      <c r="B52" s="3" t="s">
        <v>99</v>
      </c>
      <c r="C52" s="30">
        <v>1680000</v>
      </c>
      <c r="D52" s="2" t="s">
        <v>8</v>
      </c>
    </row>
    <row r="53" spans="1:4" s="25" customFormat="1" ht="16.5" customHeight="1">
      <c r="A53" s="2"/>
      <c r="B53" s="3" t="s">
        <v>102</v>
      </c>
      <c r="C53" s="30">
        <v>15680000</v>
      </c>
      <c r="D53" s="2" t="s">
        <v>8</v>
      </c>
    </row>
    <row r="54" spans="1:4" s="25" customFormat="1" ht="16.5" customHeight="1">
      <c r="A54" s="2"/>
      <c r="B54" s="3" t="s">
        <v>103</v>
      </c>
      <c r="C54" s="30">
        <v>2450000</v>
      </c>
      <c r="D54" s="2" t="s">
        <v>8</v>
      </c>
    </row>
    <row r="55" spans="1:4" s="25" customFormat="1" ht="16.5" customHeight="1">
      <c r="A55" s="2"/>
      <c r="B55" s="3" t="s">
        <v>104</v>
      </c>
      <c r="C55" s="30">
        <v>1000000</v>
      </c>
      <c r="D55" s="2" t="s">
        <v>8</v>
      </c>
    </row>
    <row r="56" spans="1:4" s="25" customFormat="1" ht="16.5" customHeight="1">
      <c r="A56" s="2"/>
      <c r="B56" s="3" t="s">
        <v>105</v>
      </c>
      <c r="C56" s="30">
        <v>10000000</v>
      </c>
      <c r="D56" s="2" t="s">
        <v>8</v>
      </c>
    </row>
    <row r="57" spans="1:4" s="25" customFormat="1" ht="16.5" customHeight="1">
      <c r="A57" s="2"/>
      <c r="B57" s="3" t="s">
        <v>106</v>
      </c>
      <c r="C57" s="30">
        <v>1920000</v>
      </c>
      <c r="D57" s="2" t="s">
        <v>8</v>
      </c>
    </row>
    <row r="58" spans="1:4" s="25" customFormat="1" ht="16.5" customHeight="1">
      <c r="A58" s="2"/>
      <c r="B58" s="3" t="s">
        <v>107</v>
      </c>
      <c r="C58" s="30">
        <v>1550000</v>
      </c>
      <c r="D58" s="2" t="s">
        <v>8</v>
      </c>
    </row>
    <row r="59" spans="1:4" s="25" customFormat="1" ht="16.5" customHeight="1">
      <c r="A59" s="2"/>
      <c r="B59" s="3" t="s">
        <v>108</v>
      </c>
      <c r="C59" s="30">
        <v>5560000</v>
      </c>
      <c r="D59" s="2" t="s">
        <v>8</v>
      </c>
    </row>
    <row r="60" spans="1:4" s="25" customFormat="1" ht="16.5" customHeight="1">
      <c r="A60" s="3"/>
      <c r="B60" s="40" t="s">
        <v>193</v>
      </c>
      <c r="C60" s="30">
        <v>1000000</v>
      </c>
      <c r="D60" s="2">
        <v>17075</v>
      </c>
    </row>
    <row r="61" spans="1:4" s="25" customFormat="1" ht="16.5" customHeight="1">
      <c r="A61" s="14"/>
      <c r="B61" s="40" t="s">
        <v>219</v>
      </c>
      <c r="C61" s="30">
        <f>1280000+320000</f>
        <v>1600000</v>
      </c>
      <c r="D61" s="2" t="s">
        <v>8</v>
      </c>
    </row>
    <row r="62" spans="1:4" s="25" customFormat="1" ht="16.5" customHeight="1">
      <c r="A62" s="3"/>
      <c r="B62" s="40" t="s">
        <v>194</v>
      </c>
      <c r="C62" s="30">
        <v>7500000</v>
      </c>
      <c r="D62" s="2" t="s">
        <v>8</v>
      </c>
    </row>
    <row r="63" spans="1:4" s="25" customFormat="1" ht="16.5" customHeight="1">
      <c r="A63" s="3"/>
      <c r="B63" s="40" t="s">
        <v>195</v>
      </c>
      <c r="C63" s="30">
        <v>5000000</v>
      </c>
      <c r="D63" s="2" t="s">
        <v>8</v>
      </c>
    </row>
    <row r="64" spans="1:4" s="25" customFormat="1" ht="16.5" customHeight="1">
      <c r="A64" s="3"/>
      <c r="B64" s="40" t="s">
        <v>196</v>
      </c>
      <c r="C64" s="30">
        <v>950000</v>
      </c>
      <c r="D64" s="2" t="s">
        <v>8</v>
      </c>
    </row>
    <row r="65" spans="1:4" s="25" customFormat="1" ht="16.5" customHeight="1">
      <c r="A65" s="3"/>
      <c r="B65" s="40" t="s">
        <v>197</v>
      </c>
      <c r="C65" s="30">
        <v>3240000</v>
      </c>
      <c r="D65" s="2" t="s">
        <v>8</v>
      </c>
    </row>
    <row r="66" spans="1:4" s="25" customFormat="1" ht="16.5" customHeight="1">
      <c r="A66" s="3"/>
      <c r="B66" s="40" t="s">
        <v>204</v>
      </c>
      <c r="C66" s="30">
        <v>960000</v>
      </c>
      <c r="D66" s="2" t="s">
        <v>8</v>
      </c>
    </row>
    <row r="67" spans="1:4" s="25" customFormat="1" ht="16.5" customHeight="1">
      <c r="A67" s="2"/>
      <c r="B67" s="3" t="s">
        <v>198</v>
      </c>
      <c r="C67" s="30">
        <v>900000</v>
      </c>
      <c r="D67" s="2" t="s">
        <v>8</v>
      </c>
    </row>
    <row r="68" spans="1:4" s="25" customFormat="1" ht="16.5" customHeight="1">
      <c r="A68" s="2"/>
      <c r="B68" s="3" t="s">
        <v>199</v>
      </c>
      <c r="C68" s="30">
        <v>1000000</v>
      </c>
      <c r="D68" s="2" t="s">
        <v>8</v>
      </c>
    </row>
    <row r="69" spans="1:4" s="25" customFormat="1" ht="16.5" customHeight="1">
      <c r="A69" s="2"/>
      <c r="B69" s="3" t="s">
        <v>189</v>
      </c>
      <c r="C69" s="30">
        <v>1000000</v>
      </c>
      <c r="D69" s="2" t="s">
        <v>8</v>
      </c>
    </row>
    <row r="70" spans="1:4" s="25" customFormat="1" ht="16.5" customHeight="1">
      <c r="A70" s="2"/>
      <c r="B70" s="3" t="s">
        <v>205</v>
      </c>
      <c r="C70" s="30">
        <v>1200000</v>
      </c>
      <c r="D70" s="2" t="s">
        <v>8</v>
      </c>
    </row>
    <row r="71" spans="1:4" s="25" customFormat="1" ht="16.5" customHeight="1">
      <c r="A71" s="2"/>
      <c r="B71" s="3" t="s">
        <v>206</v>
      </c>
      <c r="C71" s="30">
        <v>1000000</v>
      </c>
      <c r="D71" s="2" t="s">
        <v>8</v>
      </c>
    </row>
    <row r="72" spans="1:4" s="25" customFormat="1" ht="16.5" customHeight="1">
      <c r="A72" s="2"/>
      <c r="B72" s="3"/>
      <c r="C72" s="30"/>
      <c r="D72" s="2"/>
    </row>
    <row r="73" spans="1:4" s="25" customFormat="1" ht="16.5" customHeight="1">
      <c r="A73" s="2"/>
      <c r="B73" s="37" t="s">
        <v>208</v>
      </c>
      <c r="C73" s="10">
        <f>SUM(C74:C83)</f>
        <v>9695000</v>
      </c>
      <c r="D73" s="2"/>
    </row>
    <row r="74" spans="1:4" s="25" customFormat="1" ht="16.5" customHeight="1">
      <c r="A74" s="2" t="s">
        <v>225</v>
      </c>
      <c r="B74" s="3" t="s">
        <v>229</v>
      </c>
      <c r="C74" s="5">
        <v>85000</v>
      </c>
      <c r="D74" s="2" t="s">
        <v>209</v>
      </c>
    </row>
    <row r="75" spans="1:4" s="25" customFormat="1" ht="16.5" customHeight="1">
      <c r="A75" s="2" t="s">
        <v>226</v>
      </c>
      <c r="B75" s="3" t="s">
        <v>230</v>
      </c>
      <c r="C75" s="5">
        <v>130000</v>
      </c>
      <c r="D75" s="2" t="s">
        <v>209</v>
      </c>
    </row>
    <row r="76" spans="1:4" s="25" customFormat="1" ht="16.5" customHeight="1">
      <c r="A76" s="2"/>
      <c r="B76" s="3" t="s">
        <v>231</v>
      </c>
      <c r="C76" s="5">
        <v>720000</v>
      </c>
      <c r="D76" s="2" t="s">
        <v>209</v>
      </c>
    </row>
    <row r="77" spans="1:4" s="25" customFormat="1" ht="16.5" customHeight="1">
      <c r="A77" s="2"/>
      <c r="B77" s="3" t="s">
        <v>232</v>
      </c>
      <c r="C77" s="5">
        <v>1530000</v>
      </c>
      <c r="D77" s="2" t="s">
        <v>209</v>
      </c>
    </row>
    <row r="78" spans="1:4" s="25" customFormat="1" ht="16.5" customHeight="1">
      <c r="A78" s="2"/>
      <c r="B78" s="3" t="s">
        <v>233</v>
      </c>
      <c r="C78" s="5">
        <v>175000</v>
      </c>
      <c r="D78" s="2" t="s">
        <v>209</v>
      </c>
    </row>
    <row r="79" spans="1:4" s="25" customFormat="1" ht="16.5" customHeight="1">
      <c r="A79" s="2"/>
      <c r="B79" s="3" t="s">
        <v>234</v>
      </c>
      <c r="C79" s="5">
        <v>188000</v>
      </c>
      <c r="D79" s="2" t="s">
        <v>209</v>
      </c>
    </row>
    <row r="80" spans="1:4" s="25" customFormat="1" ht="16.5" customHeight="1">
      <c r="A80" s="2"/>
      <c r="B80" s="3" t="s">
        <v>235</v>
      </c>
      <c r="C80" s="5">
        <v>1769000</v>
      </c>
      <c r="D80" s="2" t="s">
        <v>209</v>
      </c>
    </row>
    <row r="81" spans="1:4" s="25" customFormat="1" ht="16.5" customHeight="1">
      <c r="A81" s="2"/>
      <c r="B81" s="3" t="s">
        <v>236</v>
      </c>
      <c r="C81" s="5">
        <v>5000000</v>
      </c>
      <c r="D81" s="2" t="s">
        <v>209</v>
      </c>
    </row>
    <row r="82" spans="1:4" s="25" customFormat="1" ht="16.5" customHeight="1">
      <c r="A82" s="2"/>
      <c r="B82" s="3" t="s">
        <v>237</v>
      </c>
      <c r="C82" s="5">
        <v>98000</v>
      </c>
      <c r="D82" s="2" t="s">
        <v>209</v>
      </c>
    </row>
    <row r="83" spans="1:4" s="25" customFormat="1" ht="16.5" customHeight="1">
      <c r="A83" s="2"/>
      <c r="B83" s="3"/>
      <c r="C83" s="5"/>
      <c r="D83" s="2"/>
    </row>
    <row r="84" spans="1:4" s="25" customFormat="1" ht="16.5" customHeight="1">
      <c r="A84" s="2"/>
      <c r="B84" s="9" t="s">
        <v>272</v>
      </c>
      <c r="C84" s="10">
        <f>C85</f>
        <v>10000000</v>
      </c>
      <c r="D84" s="2"/>
    </row>
    <row r="85" spans="1:4" s="25" customFormat="1" ht="16.5" customHeight="1">
      <c r="A85" s="2" t="s">
        <v>223</v>
      </c>
      <c r="B85" s="3" t="s">
        <v>221</v>
      </c>
      <c r="C85" s="5">
        <v>10000000</v>
      </c>
      <c r="D85" s="2" t="s">
        <v>222</v>
      </c>
    </row>
    <row r="86" spans="1:4" s="25" customFormat="1" ht="16.5" customHeight="1">
      <c r="A86" s="2"/>
      <c r="B86" s="3"/>
      <c r="C86" s="5"/>
      <c r="D86" s="2"/>
    </row>
    <row r="87" spans="1:4" s="25" customFormat="1" ht="16.5" customHeight="1">
      <c r="A87" s="2"/>
      <c r="B87" s="9" t="s">
        <v>212</v>
      </c>
      <c r="C87" s="10">
        <f>SUM(C88:C89)</f>
        <v>2446000</v>
      </c>
      <c r="D87" s="2"/>
    </row>
    <row r="88" spans="1:4" s="25" customFormat="1" ht="16.5" customHeight="1">
      <c r="A88" s="2" t="s">
        <v>223</v>
      </c>
      <c r="B88" s="3" t="s">
        <v>214</v>
      </c>
      <c r="C88" s="5">
        <v>1950000</v>
      </c>
      <c r="D88" s="2" t="s">
        <v>213</v>
      </c>
    </row>
    <row r="89" spans="1:4" s="25" customFormat="1" ht="16.5" customHeight="1">
      <c r="A89" s="2" t="s">
        <v>224</v>
      </c>
      <c r="B89" s="3" t="s">
        <v>215</v>
      </c>
      <c r="C89" s="5">
        <v>496000</v>
      </c>
      <c r="D89" s="2" t="s">
        <v>213</v>
      </c>
    </row>
    <row r="90" spans="1:4" s="25" customFormat="1" ht="16.5" customHeight="1">
      <c r="A90" s="2"/>
      <c r="B90" s="9"/>
      <c r="C90" s="5"/>
      <c r="D90" s="2"/>
    </row>
    <row r="91" spans="1:4" s="25" customFormat="1" ht="16.5" customHeight="1">
      <c r="A91" s="2"/>
      <c r="B91" s="9" t="s">
        <v>82</v>
      </c>
      <c r="C91" s="10">
        <f>C5+C11+C14+C19+C73+C84+C87</f>
        <v>262717066</v>
      </c>
      <c r="D91" s="2"/>
    </row>
    <row r="92" spans="1:4" s="25" customFormat="1" ht="16.5" customHeight="1" thickBot="1">
      <c r="A92" s="11"/>
      <c r="B92" s="12"/>
      <c r="C92" s="13"/>
      <c r="D92" s="12"/>
    </row>
    <row r="93" s="25" customFormat="1" ht="16.5" customHeight="1">
      <c r="C93" s="28"/>
    </row>
    <row r="94" spans="1:4" s="25" customFormat="1" ht="16.5" customHeight="1" thickBot="1">
      <c r="A94" s="53"/>
      <c r="B94" s="45"/>
      <c r="C94" s="45"/>
      <c r="D94" s="54"/>
    </row>
    <row r="95" spans="1:4" s="25" customFormat="1" ht="16.5" customHeight="1">
      <c r="A95" s="55"/>
      <c r="B95" s="56"/>
      <c r="C95" s="47"/>
      <c r="D95" s="57"/>
    </row>
    <row r="96" spans="1:4" s="25" customFormat="1" ht="16.5" customHeight="1" thickBot="1">
      <c r="A96" s="55"/>
      <c r="B96" s="48" t="s">
        <v>84</v>
      </c>
      <c r="C96" s="48" t="s">
        <v>85</v>
      </c>
      <c r="D96" s="57"/>
    </row>
    <row r="97" spans="1:4" s="25" customFormat="1" ht="16.5" customHeight="1">
      <c r="A97" s="55"/>
      <c r="B97" s="55"/>
      <c r="C97" s="58"/>
      <c r="D97" s="57"/>
    </row>
    <row r="98" spans="1:4" s="25" customFormat="1" ht="16.5" customHeight="1">
      <c r="A98" s="21"/>
      <c r="B98" s="18" t="s">
        <v>83</v>
      </c>
      <c r="C98" s="5">
        <f>'Neinvestiční dotace'!C147</f>
        <v>187708850</v>
      </c>
      <c r="D98" s="23"/>
    </row>
    <row r="99" spans="1:4" s="25" customFormat="1" ht="16.5" customHeight="1">
      <c r="A99" s="22"/>
      <c r="B99" s="18" t="s">
        <v>86</v>
      </c>
      <c r="C99" s="5">
        <f>C91</f>
        <v>262717066</v>
      </c>
      <c r="D99" s="24"/>
    </row>
    <row r="100" spans="1:4" s="25" customFormat="1" ht="16.5" customHeight="1">
      <c r="A100" s="22"/>
      <c r="B100" s="18"/>
      <c r="C100" s="5"/>
      <c r="D100" s="24"/>
    </row>
    <row r="101" spans="1:5" s="25" customFormat="1" ht="16.5" customHeight="1">
      <c r="A101" s="22"/>
      <c r="B101" s="19" t="s">
        <v>81</v>
      </c>
      <c r="C101" s="10">
        <f>SUM(C98:C99)</f>
        <v>450425916</v>
      </c>
      <c r="D101" s="24"/>
      <c r="E101" s="49"/>
    </row>
    <row r="102" spans="1:5" s="25" customFormat="1" ht="16.5" customHeight="1" thickBot="1">
      <c r="A102" s="21"/>
      <c r="B102" s="20"/>
      <c r="C102" s="13"/>
      <c r="D102" s="23"/>
      <c r="E102" s="49"/>
    </row>
    <row r="103" spans="1:4" s="25" customFormat="1" ht="16.5" customHeight="1">
      <c r="A103" s="16"/>
      <c r="C103" s="28"/>
      <c r="D103" s="16"/>
    </row>
    <row r="104" spans="2:3" s="25" customFormat="1" ht="16.5" customHeight="1">
      <c r="B104" s="63" t="s">
        <v>270</v>
      </c>
      <c r="C104" s="63"/>
    </row>
    <row r="105" spans="2:3" s="25" customFormat="1" ht="16.5" customHeight="1">
      <c r="B105" s="63"/>
      <c r="C105" s="63"/>
    </row>
    <row r="106" spans="2:3" s="25" customFormat="1" ht="16.5" customHeight="1">
      <c r="B106" s="63"/>
      <c r="C106" s="63"/>
    </row>
    <row r="107" spans="2:3" s="25" customFormat="1" ht="16.5" customHeight="1">
      <c r="B107" s="63"/>
      <c r="C107" s="63"/>
    </row>
    <row r="108" s="25" customFormat="1" ht="16.5" customHeight="1">
      <c r="C108" s="28"/>
    </row>
    <row r="109" s="25" customFormat="1" ht="16.5" customHeight="1">
      <c r="C109" s="28"/>
    </row>
  </sheetData>
  <mergeCells count="1">
    <mergeCell ref="B104:C107"/>
  </mergeCells>
  <printOptions/>
  <pageMargins left="0.75" right="0.75" top="1" bottom="1" header="0.4921259845" footer="0.4921259845"/>
  <pageSetup fitToHeight="3" fitToWidth="1" horizontalDpi="360" verticalDpi="36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2011-10-31T14:57:17Z</cp:lastPrinted>
  <dcterms:created xsi:type="dcterms:W3CDTF">2000-02-22T06:31:32Z</dcterms:created>
  <dcterms:modified xsi:type="dcterms:W3CDTF">2011-10-31T14:57:54Z</dcterms:modified>
  <cp:category/>
  <cp:version/>
  <cp:contentType/>
  <cp:contentStatus/>
</cp:coreProperties>
</file>