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105" yWindow="1170" windowWidth="4995" windowHeight="4560" activeTab="0"/>
  </bookViews>
  <sheets>
    <sheet name="Brno" sheetId="1" r:id="rId1"/>
    <sheet name="Transfery" sheetId="2" r:id="rId2"/>
    <sheet name="město" sheetId="3" r:id="rId3"/>
    <sheet name="MČ" sheetId="4" r:id="rId4"/>
  </sheets>
  <definedNames>
    <definedName name="_xlnm.Print_Area" localSheetId="0">'Brno'!$A$1:$H$88</definedName>
    <definedName name="_xlnm.Print_Area" localSheetId="3">'MČ'!$A$1:$H$86</definedName>
    <definedName name="_xlnm.Print_Area" localSheetId="2">'město'!$A$1:$H$92</definedName>
    <definedName name="_xlnm.Print_Area" localSheetId="1">'Transfery'!$A$1:$D$74</definedName>
  </definedNames>
  <calcPr fullCalcOnLoad="1"/>
</workbook>
</file>

<file path=xl/sharedStrings.xml><?xml version="1.0" encoding="utf-8"?>
<sst xmlns="http://schemas.openxmlformats.org/spreadsheetml/2006/main" count="555" uniqueCount="191">
  <si>
    <t>%</t>
  </si>
  <si>
    <t>č.ř.</t>
  </si>
  <si>
    <t>PŘÍJMY</t>
  </si>
  <si>
    <t xml:space="preserve">Daň z příjmů fyz.osob ze samostatné výdělečné činnosti  </t>
  </si>
  <si>
    <t xml:space="preserve">Daň z příjmů právnických osob </t>
  </si>
  <si>
    <t xml:space="preserve">Daň z nemovitostí  </t>
  </si>
  <si>
    <t>Daňové výnosy (ř.1 až ř.4)</t>
  </si>
  <si>
    <t xml:space="preserve">Daň z příjmů právnických osob za obce - VHČ </t>
  </si>
  <si>
    <t>Správní poplatky</t>
  </si>
  <si>
    <t>Poplatky za znečišť. živ. prostředí a využívání přír. zdrojů</t>
  </si>
  <si>
    <t xml:space="preserve">Příjmy z vlastní činnosti </t>
  </si>
  <si>
    <t xml:space="preserve">Příjmy z pronájmu majetku </t>
  </si>
  <si>
    <t xml:space="preserve">Příjmy z úroků </t>
  </si>
  <si>
    <t xml:space="preserve">Přijaté sankční platby </t>
  </si>
  <si>
    <t>Jiné nedaňové příjmy</t>
  </si>
  <si>
    <t xml:space="preserve">Příjmy z prodeje investičního majetku </t>
  </si>
  <si>
    <t>Ostatní investiční příjmy</t>
  </si>
  <si>
    <t>Neinvestiční přijaté dotace od obcí z jiného okresu</t>
  </si>
  <si>
    <t>Převody z vlastních fondů hospodářské činnosti</t>
  </si>
  <si>
    <t>Investiční přijaté dotace od obcí z jiného okresu</t>
  </si>
  <si>
    <t>VÝDAJE</t>
  </si>
  <si>
    <t>Rezerva rozpočtu</t>
  </si>
  <si>
    <t>Investiční transfery městským částem</t>
  </si>
  <si>
    <t>PŘEHLED HOSPODAŘENÍ</t>
  </si>
  <si>
    <t>Financování</t>
  </si>
  <si>
    <t>Neinvestiční příspěvky zřízeným příspěvkovým organizacím</t>
  </si>
  <si>
    <t>Neinvestiční dotace - DPmB a.s.</t>
  </si>
  <si>
    <t>Neinvestiční dotace - BKOM a.s.</t>
  </si>
  <si>
    <t>Neinvestiční dotace - SAKO a.s.</t>
  </si>
  <si>
    <t>Investiční dotace podnikatelským subjektům</t>
  </si>
  <si>
    <t>Investiční transfery neziskovým a podobným organizacím</t>
  </si>
  <si>
    <t>Investiční příspěvky zřízeným příspěvkovým organizacím</t>
  </si>
  <si>
    <t>FINANCOVÁNÍ</t>
  </si>
  <si>
    <t>Dlouhodobé přijaté půjčky</t>
  </si>
  <si>
    <t>Uhrazené splátky dlouhodobých přijatých půjček</t>
  </si>
  <si>
    <t xml:space="preserve">Daň z příjmů fyz. osob ze závislé činnosti a funkčních požitků </t>
  </si>
  <si>
    <t>Neinvestiční transfery městským částem</t>
  </si>
  <si>
    <t>Změna stavu krátkodobých prostředků na bankovních účtech</t>
  </si>
  <si>
    <t>Aktivní krátkodobé operace řízení likvidity</t>
  </si>
  <si>
    <t>rozpočet</t>
  </si>
  <si>
    <t>Skutečnost</t>
  </si>
  <si>
    <t xml:space="preserve">Dotace v rámci souhrnného dotačního vztahu </t>
  </si>
  <si>
    <t>Ostatní neinvestiční přijaté dotace ze SR</t>
  </si>
  <si>
    <t>Úroky</t>
  </si>
  <si>
    <t>Neinvestiční dotace podnikatelským subjektům</t>
  </si>
  <si>
    <t>522x</t>
  </si>
  <si>
    <t>Neinvestiční transfery neziskovým a podobným organizacím</t>
  </si>
  <si>
    <t>521x mimo 5213</t>
  </si>
  <si>
    <t>533x mimo 5331</t>
  </si>
  <si>
    <t>Neinvestiční příspěvky příspěvkovým a podobným organizacím</t>
  </si>
  <si>
    <t>Ostatní neinvestiční výdaje</t>
  </si>
  <si>
    <t>631x</t>
  </si>
  <si>
    <t>632x</t>
  </si>
  <si>
    <t>646x</t>
  </si>
  <si>
    <t>Investiční půjčky obyvatelstvu</t>
  </si>
  <si>
    <t>133x</t>
  </si>
  <si>
    <t>134x</t>
  </si>
  <si>
    <t>211x</t>
  </si>
  <si>
    <t>212x</t>
  </si>
  <si>
    <t>213x</t>
  </si>
  <si>
    <t>221x</t>
  </si>
  <si>
    <t>Splátky půjček od MČ</t>
  </si>
  <si>
    <t>5 mimo výše  uved.</t>
  </si>
  <si>
    <t xml:space="preserve">Ostatní kapitálové výdaje </t>
  </si>
  <si>
    <t>6 mimo výše udev.</t>
  </si>
  <si>
    <t>třída</t>
  </si>
  <si>
    <t>podseskupení</t>
  </si>
  <si>
    <t>položka</t>
  </si>
  <si>
    <t>Neinvestiční přijaté dotace od vlastního města</t>
  </si>
  <si>
    <t>Neinvestiční přijaté dotace od jiných městských částí</t>
  </si>
  <si>
    <t>Investiční přijaté dotace od vlastního města</t>
  </si>
  <si>
    <t>vlastní město</t>
  </si>
  <si>
    <t>městské části</t>
  </si>
  <si>
    <t>311x</t>
  </si>
  <si>
    <t>320x</t>
  </si>
  <si>
    <t>312x</t>
  </si>
  <si>
    <t>Daň z příjmů právnických osob za obce -rozpočtová činnost</t>
  </si>
  <si>
    <t>Daň z příjmu právnických osob za obce - rozpočtová činnost</t>
  </si>
  <si>
    <t>Investiční transfery obcím mimo okres</t>
  </si>
  <si>
    <t xml:space="preserve">Ost. daně a poplatky z vybraných činností a služeb - místní poplatky </t>
  </si>
  <si>
    <t>Neinvestiční transfery obcím mimo okres</t>
  </si>
  <si>
    <t>tř. 1</t>
  </si>
  <si>
    <t xml:space="preserve">tř. 2 </t>
  </si>
  <si>
    <t>tř. 3</t>
  </si>
  <si>
    <t>tř. 4</t>
  </si>
  <si>
    <t>tř. 5</t>
  </si>
  <si>
    <t>tř. 6</t>
  </si>
  <si>
    <t>tř. 1 až tř. 4</t>
  </si>
  <si>
    <t>tř. 5 + tř. 6</t>
  </si>
  <si>
    <t>tř. 8</t>
  </si>
  <si>
    <t>tř.1 až tř. 2</t>
  </si>
  <si>
    <t>tř.5 a + tř. 6</t>
  </si>
  <si>
    <t>Saldo příjmů a výdajů (ř.1 mínus ř.2)</t>
  </si>
  <si>
    <t>Neinvestiční dotace nefin. podnikatelským sub. - právnickým osobám</t>
  </si>
  <si>
    <t>město Brno</t>
  </si>
  <si>
    <t>Neinvestiční půjčky obcím - městským částem</t>
  </si>
  <si>
    <t>Dlouhodobé přijaté půjčky od vlastního města</t>
  </si>
  <si>
    <t>Uhrazené splátky dlouhodobých přijatých půjček městskými částmi</t>
  </si>
  <si>
    <t>Příjmy  celkem</t>
  </si>
  <si>
    <t>Výdaje  celkem</t>
  </si>
  <si>
    <t>*) Jedná se o převody finančních prostředků, které se konsolidují na úrovni města.</t>
  </si>
  <si>
    <t xml:space="preserve">Schválený </t>
  </si>
  <si>
    <t>Daně z příjmů fyzických osob j.n. (zrušené daně)</t>
  </si>
  <si>
    <t>Odvody přebytku organizaci s přímým vztahem</t>
  </si>
  <si>
    <t>Příjmy z prodeje akcií a majetkových podílů</t>
  </si>
  <si>
    <t>Ostatní investiční dotace přijaté ze státního rozpočtu</t>
  </si>
  <si>
    <t>Dlouhodobé přijaté půjčky ze zahraničí</t>
  </si>
  <si>
    <t>Daňové příjmy celkem (ř.5 až ř.11)</t>
  </si>
  <si>
    <t>SR/S</t>
  </si>
  <si>
    <t xml:space="preserve">Upravený </t>
  </si>
  <si>
    <t>UR/S</t>
  </si>
  <si>
    <t>Upravený</t>
  </si>
  <si>
    <t>2 mimo výše uved.</t>
  </si>
  <si>
    <t>Investiční půjčky městským částem</t>
  </si>
  <si>
    <t>Příjmy z finančního vypořádání 1999 od vlastního města</t>
  </si>
  <si>
    <t>Příjmy z finančního vypořádání 1999 od měských částí</t>
  </si>
  <si>
    <t>Výdaje z finančního vypořádání 1999 vlastnímu městu</t>
  </si>
  <si>
    <t>Výdaje z finančního vypořádání 1999 městským částem</t>
  </si>
  <si>
    <t>415x</t>
  </si>
  <si>
    <t>Neinvestiční přijaté dotace ze zahraničí</t>
  </si>
  <si>
    <t>Přehled transferů</t>
  </si>
  <si>
    <t>Jedná se o převody finančních prostředků, které se konsolidují na úrovni města.</t>
  </si>
  <si>
    <t>v tis. Kč</t>
  </si>
  <si>
    <t>transfery</t>
  </si>
  <si>
    <t>MĚSTO  BRNO</t>
  </si>
  <si>
    <t>mezi</t>
  </si>
  <si>
    <t>vl.  městem a MČ *)</t>
  </si>
  <si>
    <t>MČ *)</t>
  </si>
  <si>
    <t xml:space="preserve">Neinvestiční přijaté dotace </t>
  </si>
  <si>
    <t>Investiční přijaté dotace</t>
  </si>
  <si>
    <t>Příjmy celkem</t>
  </si>
  <si>
    <t xml:space="preserve">Neinvestiční transfery </t>
  </si>
  <si>
    <t>Investiční transfery</t>
  </si>
  <si>
    <t>Výdaje celkem</t>
  </si>
  <si>
    <t>Saldo příjmů a výdajů</t>
  </si>
  <si>
    <t>Uhrazené splátky přijatých půjček</t>
  </si>
  <si>
    <t>Financování celkem</t>
  </si>
  <si>
    <t xml:space="preserve">VÝSLEDEK KONSOLIDACE ZA MĚSTO BRNO CELKEM </t>
  </si>
  <si>
    <t xml:space="preserve">*) konsolidace na úrovni města </t>
  </si>
  <si>
    <t xml:space="preserve"> transfery</t>
  </si>
  <si>
    <t>VLASTNÍ MĚSTO</t>
  </si>
  <si>
    <t>vl.  městem a MČ</t>
  </si>
  <si>
    <t>Neinvestiční transfery MČ</t>
  </si>
  <si>
    <t xml:space="preserve">Investiční transfery MČ </t>
  </si>
  <si>
    <t>MĚSTSKÉ  ČÁSTI</t>
  </si>
  <si>
    <t>MČ</t>
  </si>
  <si>
    <t>Neinvestiční přijaté dotace od vlastního města a ost. MČ</t>
  </si>
  <si>
    <t>Uhrazené splátky  přijatých půjček MČ</t>
  </si>
  <si>
    <t>Investiční půjčky MČ</t>
  </si>
  <si>
    <t xml:space="preserve">Dlouhodobé přijaté půjčky </t>
  </si>
  <si>
    <t>Příjmy z finančního vypořádání 1999</t>
  </si>
  <si>
    <t>Výdaje z finančního vypořádání 1999</t>
  </si>
  <si>
    <t>Investiční přijaté dotace z všeobecné pokladní správy SR</t>
  </si>
  <si>
    <t>Neinvestiční přijaté dotace z všeobecné pokladní správy SR</t>
  </si>
  <si>
    <t>Investiční přijaté dotace ze státních fondů</t>
  </si>
  <si>
    <t>k 31.12.2000</t>
  </si>
  <si>
    <t>Plnění rozpočtu k 31.12.2000</t>
  </si>
  <si>
    <t>Nedaňové příjmy celkem (ř.13 až ř. 20)</t>
  </si>
  <si>
    <t>Kapitálové příjmy (ř.22 až ř.23)</t>
  </si>
  <si>
    <t>Vlastní příjmy (ř.12+ ř.21 + ř.24)</t>
  </si>
  <si>
    <t>Přijaté dotace (ř.26 až ř.34)</t>
  </si>
  <si>
    <t>Příjmy města Brna celkem (ř.25 +  ř.35)</t>
  </si>
  <si>
    <t xml:space="preserve">Provozní výdaje celkem  (ř. 1 až ř.15) </t>
  </si>
  <si>
    <t xml:space="preserve">Kapitálové výdaje celkem (ř.17až  ř.24) </t>
  </si>
  <si>
    <t>Výdaje celkem  (ř.16+ř. 25)</t>
  </si>
  <si>
    <t xml:space="preserve">Financování celkem (ř.1 až ř.4) </t>
  </si>
  <si>
    <t>Daňové příjmy celkem (ř.4 až ř.9)</t>
  </si>
  <si>
    <t>Nedaňové příjmy celkem (ř.11 až ř. 18)</t>
  </si>
  <si>
    <t>Kapitálové příjmy (ř.20 až ř.21 )</t>
  </si>
  <si>
    <t>Vlastní příjmy (ř.10+ ř.19 + ř.22)</t>
  </si>
  <si>
    <t>Přijaté dotace (ř.24 až ř.35)</t>
  </si>
  <si>
    <t>Příjmy města Brna celkem (ř.23 +  ř.36)</t>
  </si>
  <si>
    <t xml:space="preserve">Provozní výdaje celkem  (ř. 1 až ř.11) </t>
  </si>
  <si>
    <t xml:space="preserve">Kapitálové výdaje celkem (ř.13 až  ř.15) </t>
  </si>
  <si>
    <t>Výdaje celkem  (ř.12 + ř. 16)</t>
  </si>
  <si>
    <t xml:space="preserve">Financování celkem (ř.1 až ř.7) </t>
  </si>
  <si>
    <t xml:space="preserve"> Bilance příjmů a výdajů městských částí   (v tis. Kč)</t>
  </si>
  <si>
    <t>Daňové příjmy celkem (ř.6 až ř.11)</t>
  </si>
  <si>
    <t>Nedaňové příjmy celkem (ř.13 až ř. 18)</t>
  </si>
  <si>
    <t>Kapitálové příjmy (ř.20 až ř.22)</t>
  </si>
  <si>
    <t>Vlastní příjmy (ř.12+ ř.19 + ř.23)</t>
  </si>
  <si>
    <t>Přijaté dotace (ř.25 až ř.34)</t>
  </si>
  <si>
    <t>Příjmy města Brna celkem (ř.24 +  ř.35)</t>
  </si>
  <si>
    <t xml:space="preserve">Provozní výdaje celkem  (ř. 1 až ř.13) </t>
  </si>
  <si>
    <t xml:space="preserve">Kapitálové výdaje celkem (ř.15 až  ř.20) </t>
  </si>
  <si>
    <t>Výdaje celkem  (ř.14 +ř. 21)</t>
  </si>
  <si>
    <t>S/SR</t>
  </si>
  <si>
    <t>S/UR</t>
  </si>
  <si>
    <t>Skutečnost k 31.12. 2000</t>
  </si>
  <si>
    <t xml:space="preserve"> Bilance příjmů a výdajů statutárního města Brna   (v tis. Kč)</t>
  </si>
  <si>
    <t xml:space="preserve"> Bilance příjmů a výdajů města Brna (v tis. Kč)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</si>
</sst>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.0_);\(#,##0.0\)"/>
    <numFmt numFmtId="166" formatCode="#,##0_);\(#,##0\)"/>
    <numFmt numFmtId="167" formatCode="#,##0.0"/>
    <numFmt numFmtId="168" formatCode="0.0"/>
    <numFmt numFmtId="169" formatCode="#\ ##,000&quot;Kč&quot;"/>
    <numFmt numFmtId="170" formatCode="000\ 00"/>
    <numFmt numFmtId="171" formatCode="#,##0_ ;\-#,##0\ "/>
    <numFmt numFmtId="172" formatCode="0.0E+00"/>
    <numFmt numFmtId="173" formatCode="0;[Red]0"/>
    <numFmt numFmtId="174" formatCode="#,##0\ _K_č"/>
    <numFmt numFmtId="175" formatCode="0.E+00"/>
    <numFmt numFmtId="176" formatCode="#,##0;[Red]#,##0"/>
    <numFmt numFmtId="177" formatCode="#,##0.0_ ;\-#,##0.0\ "/>
  </numFmts>
  <fonts count="17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0"/>
    </font>
    <font>
      <sz val="14"/>
      <name val="Times New Roman CE"/>
      <family val="1"/>
    </font>
    <font>
      <b/>
      <u val="single"/>
      <sz val="16"/>
      <name val="Times New Roman CE"/>
      <family val="1"/>
    </font>
    <font>
      <sz val="12"/>
      <name val="Arial"/>
      <family val="0"/>
    </font>
    <font>
      <sz val="10"/>
      <name val="Arial"/>
      <family val="0"/>
    </font>
    <font>
      <b/>
      <sz val="18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1" fontId="3" fillId="0" borderId="1" xfId="0" applyNumberFormat="1" applyFont="1" applyFill="1" applyBorder="1" applyAlignment="1" applyProtection="1">
      <alignment/>
      <protection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" fontId="3" fillId="0" borderId="4" xfId="0" applyNumberFormat="1" applyFont="1" applyFill="1" applyBorder="1" applyAlignment="1" applyProtection="1">
      <alignment/>
      <protection/>
    </xf>
    <xf numFmtId="0" fontId="3" fillId="0" borderId="5" xfId="0" applyFont="1" applyFill="1" applyBorder="1" applyAlignment="1">
      <alignment/>
    </xf>
    <xf numFmtId="1" fontId="3" fillId="0" borderId="6" xfId="0" applyNumberFormat="1" applyFont="1" applyFill="1" applyBorder="1" applyAlignment="1" applyProtection="1">
      <alignment/>
      <protection/>
    </xf>
    <xf numFmtId="1" fontId="3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 applyProtection="1">
      <alignment horizontal="right"/>
      <protection/>
    </xf>
    <xf numFmtId="1" fontId="3" fillId="0" borderId="4" xfId="0" applyNumberFormat="1" applyFont="1" applyFill="1" applyBorder="1" applyAlignment="1" applyProtection="1">
      <alignment horizontal="right"/>
      <protection/>
    </xf>
    <xf numFmtId="1" fontId="3" fillId="0" borderId="6" xfId="0" applyNumberFormat="1" applyFont="1" applyFill="1" applyBorder="1" applyAlignment="1" applyProtection="1">
      <alignment horizontal="right"/>
      <protection/>
    </xf>
    <xf numFmtId="1" fontId="3" fillId="0" borderId="7" xfId="0" applyNumberFormat="1" applyFont="1" applyFill="1" applyBorder="1" applyAlignment="1" applyProtection="1">
      <alignment horizontal="right"/>
      <protection/>
    </xf>
    <xf numFmtId="1" fontId="3" fillId="0" borderId="6" xfId="0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 applyProtection="1">
      <alignment/>
      <protection/>
    </xf>
    <xf numFmtId="1" fontId="3" fillId="0" borderId="7" xfId="0" applyNumberFormat="1" applyFont="1" applyFill="1" applyBorder="1" applyAlignment="1" applyProtection="1">
      <alignment/>
      <protection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1" fontId="3" fillId="0" borderId="8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1" fontId="3" fillId="0" borderId="16" xfId="0" applyNumberFormat="1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0" fontId="9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3" xfId="0" applyFont="1" applyFill="1" applyBorder="1" applyAlignment="1">
      <alignment horizontal="center"/>
    </xf>
    <xf numFmtId="3" fontId="8" fillId="0" borderId="4" xfId="0" applyNumberFormat="1" applyFont="1" applyFill="1" applyBorder="1" applyAlignment="1" applyProtection="1">
      <alignment/>
      <protection/>
    </xf>
    <xf numFmtId="3" fontId="8" fillId="0" borderId="6" xfId="0" applyNumberFormat="1" applyFont="1" applyFill="1" applyBorder="1" applyAlignment="1" applyProtection="1">
      <alignment/>
      <protection/>
    </xf>
    <xf numFmtId="3" fontId="8" fillId="0" borderId="7" xfId="0" applyNumberFormat="1" applyFont="1" applyFill="1" applyBorder="1" applyAlignment="1" applyProtection="1">
      <alignment/>
      <protection/>
    </xf>
    <xf numFmtId="3" fontId="8" fillId="0" borderId="18" xfId="0" applyNumberFormat="1" applyFont="1" applyFill="1" applyBorder="1" applyAlignment="1" applyProtection="1">
      <alignment/>
      <protection/>
    </xf>
    <xf numFmtId="1" fontId="3" fillId="0" borderId="16" xfId="0" applyNumberFormat="1" applyFont="1" applyFill="1" applyBorder="1" applyAlignment="1" applyProtection="1">
      <alignment horizontal="right"/>
      <protection/>
    </xf>
    <xf numFmtId="1" fontId="3" fillId="0" borderId="19" xfId="0" applyNumberFormat="1" applyFont="1" applyFill="1" applyBorder="1" applyAlignment="1" applyProtection="1">
      <alignment horizontal="right"/>
      <protection/>
    </xf>
    <xf numFmtId="1" fontId="3" fillId="0" borderId="2" xfId="0" applyNumberFormat="1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1" fontId="3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left"/>
      <protection/>
    </xf>
    <xf numFmtId="3" fontId="6" fillId="2" borderId="4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>
      <alignment horizontal="right"/>
    </xf>
    <xf numFmtId="1" fontId="3" fillId="2" borderId="4" xfId="0" applyNumberFormat="1" applyFont="1" applyFill="1" applyBorder="1" applyAlignment="1" applyProtection="1">
      <alignment horizontal="right"/>
      <protection/>
    </xf>
    <xf numFmtId="1" fontId="3" fillId="2" borderId="8" xfId="0" applyNumberFormat="1" applyFont="1" applyFill="1" applyBorder="1" applyAlignment="1" applyProtection="1">
      <alignment horizontal="right"/>
      <protection/>
    </xf>
    <xf numFmtId="0" fontId="3" fillId="0" borderId="6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3" fontId="8" fillId="0" borderId="21" xfId="0" applyNumberFormat="1" applyFont="1" applyFill="1" applyBorder="1" applyAlignment="1" applyProtection="1">
      <alignment/>
      <protection/>
    </xf>
    <xf numFmtId="165" fontId="6" fillId="0" borderId="22" xfId="0" applyNumberFormat="1" applyFont="1" applyFill="1" applyBorder="1" applyAlignment="1" applyProtection="1">
      <alignment horizontal="left"/>
      <protection/>
    </xf>
    <xf numFmtId="165" fontId="8" fillId="0" borderId="23" xfId="0" applyNumberFormat="1" applyFont="1" applyFill="1" applyBorder="1" applyAlignment="1" applyProtection="1">
      <alignment horizontal="left"/>
      <protection/>
    </xf>
    <xf numFmtId="165" fontId="8" fillId="0" borderId="16" xfId="0" applyNumberFormat="1" applyFont="1" applyFill="1" applyBorder="1" applyAlignment="1" applyProtection="1">
      <alignment horizontal="left"/>
      <protection/>
    </xf>
    <xf numFmtId="166" fontId="8" fillId="0" borderId="16" xfId="0" applyNumberFormat="1" applyFont="1" applyFill="1" applyBorder="1" applyAlignment="1" applyProtection="1">
      <alignment horizontal="left"/>
      <protection/>
    </xf>
    <xf numFmtId="165" fontId="6" fillId="0" borderId="19" xfId="0" applyNumberFormat="1" applyFont="1" applyFill="1" applyBorder="1" applyAlignment="1" applyProtection="1">
      <alignment horizontal="left"/>
      <protection/>
    </xf>
    <xf numFmtId="0" fontId="4" fillId="0" borderId="17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3" fontId="8" fillId="0" borderId="6" xfId="0" applyNumberFormat="1" applyFont="1" applyFill="1" applyBorder="1" applyAlignment="1" applyProtection="1">
      <alignment horizontal="right"/>
      <protection/>
    </xf>
    <xf numFmtId="3" fontId="8" fillId="0" borderId="1" xfId="0" applyNumberFormat="1" applyFont="1" applyFill="1" applyBorder="1" applyAlignment="1" applyProtection="1">
      <alignment horizontal="right"/>
      <protection/>
    </xf>
    <xf numFmtId="3" fontId="8" fillId="0" borderId="4" xfId="0" applyNumberFormat="1" applyFont="1" applyFill="1" applyBorder="1" applyAlignment="1" applyProtection="1">
      <alignment horizontal="right"/>
      <protection/>
    </xf>
    <xf numFmtId="3" fontId="8" fillId="0" borderId="1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 applyProtection="1">
      <alignment horizontal="right"/>
      <protection/>
    </xf>
    <xf numFmtId="3" fontId="8" fillId="0" borderId="6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 applyProtection="1">
      <alignment horizontal="right"/>
      <protection/>
    </xf>
    <xf numFmtId="3" fontId="8" fillId="0" borderId="3" xfId="0" applyNumberFormat="1" applyFont="1" applyFill="1" applyBorder="1" applyAlignment="1" applyProtection="1">
      <alignment horizontal="right"/>
      <protection/>
    </xf>
    <xf numFmtId="3" fontId="8" fillId="0" borderId="7" xfId="0" applyNumberFormat="1" applyFont="1" applyFill="1" applyBorder="1" applyAlignment="1" applyProtection="1">
      <alignment horizontal="right"/>
      <protection/>
    </xf>
    <xf numFmtId="3" fontId="8" fillId="0" borderId="18" xfId="0" applyNumberFormat="1" applyFont="1" applyFill="1" applyBorder="1" applyAlignment="1" applyProtection="1">
      <alignment horizontal="right"/>
      <protection/>
    </xf>
    <xf numFmtId="1" fontId="3" fillId="0" borderId="2" xfId="0" applyNumberFormat="1" applyFont="1" applyFill="1" applyBorder="1" applyAlignment="1">
      <alignment horizontal="right"/>
    </xf>
    <xf numFmtId="166" fontId="6" fillId="2" borderId="8" xfId="0" applyNumberFormat="1" applyFont="1" applyFill="1" applyBorder="1" applyAlignment="1" applyProtection="1">
      <alignment horizontal="right"/>
      <protection/>
    </xf>
    <xf numFmtId="0" fontId="3" fillId="0" borderId="25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3" fontId="8" fillId="0" borderId="2" xfId="0" applyNumberFormat="1" applyFont="1" applyFill="1" applyBorder="1" applyAlignment="1">
      <alignment horizontal="right"/>
    </xf>
    <xf numFmtId="171" fontId="6" fillId="2" borderId="8" xfId="0" applyNumberFormat="1" applyFont="1" applyFill="1" applyBorder="1" applyAlignment="1" applyProtection="1">
      <alignment horizontal="right"/>
      <protection/>
    </xf>
    <xf numFmtId="3" fontId="8" fillId="0" borderId="8" xfId="0" applyNumberFormat="1" applyFont="1" applyFill="1" applyBorder="1" applyAlignment="1" applyProtection="1">
      <alignment horizontal="right"/>
      <protection/>
    </xf>
    <xf numFmtId="3" fontId="6" fillId="2" borderId="8" xfId="0" applyNumberFormat="1" applyFont="1" applyFill="1" applyBorder="1" applyAlignment="1" applyProtection="1">
      <alignment horizontal="right"/>
      <protection/>
    </xf>
    <xf numFmtId="4" fontId="8" fillId="0" borderId="6" xfId="0" applyNumberFormat="1" applyFont="1" applyFill="1" applyBorder="1" applyAlignment="1" applyProtection="1">
      <alignment horizontal="right"/>
      <protection/>
    </xf>
    <xf numFmtId="4" fontId="8" fillId="0" borderId="1" xfId="0" applyNumberFormat="1" applyFont="1" applyFill="1" applyBorder="1" applyAlignment="1" applyProtection="1">
      <alignment horizontal="right"/>
      <protection/>
    </xf>
    <xf numFmtId="4" fontId="8" fillId="0" borderId="4" xfId="0" applyNumberFormat="1" applyFont="1" applyFill="1" applyBorder="1" applyAlignment="1" applyProtection="1">
      <alignment horizontal="right"/>
      <protection/>
    </xf>
    <xf numFmtId="4" fontId="8" fillId="0" borderId="7" xfId="0" applyNumberFormat="1" applyFont="1" applyFill="1" applyBorder="1" applyAlignment="1" applyProtection="1">
      <alignment horizontal="right"/>
      <protection/>
    </xf>
    <xf numFmtId="4" fontId="8" fillId="0" borderId="1" xfId="0" applyNumberFormat="1" applyFont="1" applyFill="1" applyBorder="1" applyAlignment="1">
      <alignment horizontal="right"/>
    </xf>
    <xf numFmtId="4" fontId="6" fillId="0" borderId="4" xfId="0" applyNumberFormat="1" applyFont="1" applyFill="1" applyBorder="1" applyAlignment="1" applyProtection="1">
      <alignment horizontal="right"/>
      <protection/>
    </xf>
    <xf numFmtId="4" fontId="8" fillId="0" borderId="6" xfId="0" applyNumberFormat="1" applyFont="1" applyFill="1" applyBorder="1" applyAlignment="1">
      <alignment horizontal="right"/>
    </xf>
    <xf numFmtId="4" fontId="6" fillId="0" borderId="8" xfId="0" applyNumberFormat="1" applyFont="1" applyFill="1" applyBorder="1" applyAlignment="1" applyProtection="1">
      <alignment horizontal="right"/>
      <protection/>
    </xf>
    <xf numFmtId="4" fontId="6" fillId="2" borderId="4" xfId="0" applyNumberFormat="1" applyFont="1" applyFill="1" applyBorder="1" applyAlignment="1" applyProtection="1">
      <alignment horizontal="right"/>
      <protection/>
    </xf>
    <xf numFmtId="4" fontId="8" fillId="0" borderId="3" xfId="0" applyNumberFormat="1" applyFont="1" applyFill="1" applyBorder="1" applyAlignment="1" applyProtection="1">
      <alignment horizontal="right"/>
      <protection/>
    </xf>
    <xf numFmtId="4" fontId="8" fillId="0" borderId="7" xfId="0" applyNumberFormat="1" applyFont="1" applyFill="1" applyBorder="1" applyAlignment="1" applyProtection="1">
      <alignment/>
      <protection/>
    </xf>
    <xf numFmtId="4" fontId="8" fillId="0" borderId="18" xfId="0" applyNumberFormat="1" applyFont="1" applyFill="1" applyBorder="1" applyAlignment="1" applyProtection="1">
      <alignment horizontal="right"/>
      <protection/>
    </xf>
    <xf numFmtId="4" fontId="8" fillId="0" borderId="8" xfId="0" applyNumberFormat="1" applyFont="1" applyFill="1" applyBorder="1" applyAlignment="1" applyProtection="1">
      <alignment horizontal="right"/>
      <protection/>
    </xf>
    <xf numFmtId="4" fontId="6" fillId="2" borderId="8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 horizontal="centerContinuous"/>
    </xf>
    <xf numFmtId="0" fontId="4" fillId="0" borderId="21" xfId="0" applyFont="1" applyFill="1" applyBorder="1" applyAlignment="1">
      <alignment horizontal="centerContinuous"/>
    </xf>
    <xf numFmtId="4" fontId="8" fillId="0" borderId="18" xfId="0" applyNumberFormat="1" applyFont="1" applyFill="1" applyBorder="1" applyAlignment="1" applyProtection="1">
      <alignment/>
      <protection/>
    </xf>
    <xf numFmtId="4" fontId="8" fillId="0" borderId="6" xfId="0" applyNumberFormat="1" applyFont="1" applyFill="1" applyBorder="1" applyAlignment="1" applyProtection="1">
      <alignment/>
      <protection/>
    </xf>
    <xf numFmtId="3" fontId="8" fillId="0" borderId="6" xfId="0" applyNumberFormat="1" applyFont="1" applyFill="1" applyBorder="1" applyAlignment="1" applyProtection="1">
      <alignment/>
      <protection/>
    </xf>
    <xf numFmtId="1" fontId="3" fillId="0" borderId="18" xfId="0" applyNumberFormat="1" applyFont="1" applyFill="1" applyBorder="1" applyAlignment="1" applyProtection="1">
      <alignment/>
      <protection/>
    </xf>
    <xf numFmtId="3" fontId="8" fillId="0" borderId="18" xfId="0" applyNumberFormat="1" applyFont="1" applyFill="1" applyBorder="1" applyAlignment="1" applyProtection="1">
      <alignment/>
      <protection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166" fontId="8" fillId="0" borderId="31" xfId="0" applyNumberFormat="1" applyFont="1" applyFill="1" applyBorder="1" applyAlignment="1" applyProtection="1">
      <alignment horizontal="left"/>
      <protection/>
    </xf>
    <xf numFmtId="165" fontId="8" fillId="0" borderId="32" xfId="0" applyNumberFormat="1" applyFont="1" applyFill="1" applyBorder="1" applyAlignment="1" applyProtection="1">
      <alignment horizontal="left"/>
      <protection/>
    </xf>
    <xf numFmtId="165" fontId="8" fillId="0" borderId="33" xfId="0" applyNumberFormat="1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>
      <alignment horizontal="left"/>
    </xf>
    <xf numFmtId="165" fontId="6" fillId="0" borderId="32" xfId="0" applyNumberFormat="1" applyFont="1" applyFill="1" applyBorder="1" applyAlignment="1" applyProtection="1">
      <alignment horizontal="left"/>
      <protection/>
    </xf>
    <xf numFmtId="165" fontId="8" fillId="0" borderId="31" xfId="0" applyNumberFormat="1" applyFont="1" applyFill="1" applyBorder="1" applyAlignment="1" applyProtection="1">
      <alignment horizontal="left"/>
      <protection/>
    </xf>
    <xf numFmtId="0" fontId="8" fillId="0" borderId="31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165" fontId="6" fillId="2" borderId="32" xfId="0" applyNumberFormat="1" applyFont="1" applyFill="1" applyBorder="1" applyAlignment="1" applyProtection="1">
      <alignment horizontal="left"/>
      <protection/>
    </xf>
    <xf numFmtId="0" fontId="4" fillId="0" borderId="34" xfId="0" applyFont="1" applyFill="1" applyBorder="1" applyAlignment="1">
      <alignment horizontal="centerContinuous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3" fontId="8" fillId="0" borderId="37" xfId="0" applyNumberFormat="1" applyFont="1" applyFill="1" applyBorder="1" applyAlignment="1" applyProtection="1">
      <alignment horizontal="right"/>
      <protection/>
    </xf>
    <xf numFmtId="3" fontId="8" fillId="0" borderId="38" xfId="0" applyNumberFormat="1" applyFont="1" applyFill="1" applyBorder="1" applyAlignment="1" applyProtection="1">
      <alignment horizontal="right"/>
      <protection/>
    </xf>
    <xf numFmtId="3" fontId="8" fillId="0" borderId="39" xfId="0" applyNumberFormat="1" applyFont="1" applyFill="1" applyBorder="1" applyAlignment="1" applyProtection="1">
      <alignment horizontal="right"/>
      <protection/>
    </xf>
    <xf numFmtId="3" fontId="8" fillId="0" borderId="40" xfId="0" applyNumberFormat="1" applyFont="1" applyFill="1" applyBorder="1" applyAlignment="1" applyProtection="1">
      <alignment horizontal="right"/>
      <protection/>
    </xf>
    <xf numFmtId="3" fontId="8" fillId="0" borderId="40" xfId="0" applyNumberFormat="1" applyFont="1" applyFill="1" applyBorder="1" applyAlignment="1">
      <alignment horizontal="right"/>
    </xf>
    <xf numFmtId="3" fontId="6" fillId="0" borderId="38" xfId="0" applyNumberFormat="1" applyFont="1" applyFill="1" applyBorder="1" applyAlignment="1" applyProtection="1">
      <alignment horizontal="right"/>
      <protection/>
    </xf>
    <xf numFmtId="3" fontId="8" fillId="0" borderId="37" xfId="0" applyNumberFormat="1" applyFont="1" applyFill="1" applyBorder="1" applyAlignment="1">
      <alignment horizontal="right"/>
    </xf>
    <xf numFmtId="3" fontId="8" fillId="0" borderId="41" xfId="0" applyNumberFormat="1" applyFont="1" applyFill="1" applyBorder="1" applyAlignment="1">
      <alignment horizontal="right"/>
    </xf>
    <xf numFmtId="3" fontId="6" fillId="0" borderId="36" xfId="0" applyNumberFormat="1" applyFont="1" applyFill="1" applyBorder="1" applyAlignment="1" applyProtection="1">
      <alignment horizontal="right"/>
      <protection/>
    </xf>
    <xf numFmtId="3" fontId="6" fillId="2" borderId="38" xfId="0" applyNumberFormat="1" applyFont="1" applyFill="1" applyBorder="1" applyAlignment="1" applyProtection="1">
      <alignment horizontal="right"/>
      <protection/>
    </xf>
    <xf numFmtId="166" fontId="8" fillId="0" borderId="30" xfId="0" applyNumberFormat="1" applyFont="1" applyFill="1" applyBorder="1" applyAlignment="1" applyProtection="1">
      <alignment horizontal="left"/>
      <protection/>
    </xf>
    <xf numFmtId="166" fontId="8" fillId="0" borderId="33" xfId="0" applyNumberFormat="1" applyFont="1" applyFill="1" applyBorder="1" applyAlignment="1" applyProtection="1">
      <alignment horizontal="left"/>
      <protection/>
    </xf>
    <xf numFmtId="3" fontId="8" fillId="0" borderId="35" xfId="0" applyNumberFormat="1" applyFont="1" applyFill="1" applyBorder="1" applyAlignment="1" applyProtection="1">
      <alignment horizontal="right"/>
      <protection/>
    </xf>
    <xf numFmtId="3" fontId="8" fillId="0" borderId="42" xfId="0" applyNumberFormat="1" applyFont="1" applyFill="1" applyBorder="1" applyAlignment="1" applyProtection="1">
      <alignment/>
      <protection/>
    </xf>
    <xf numFmtId="3" fontId="8" fillId="0" borderId="42" xfId="0" applyNumberFormat="1" applyFont="1" applyFill="1" applyBorder="1" applyAlignment="1" applyProtection="1">
      <alignment horizontal="right"/>
      <protection/>
    </xf>
    <xf numFmtId="166" fontId="8" fillId="0" borderId="19" xfId="0" applyNumberFormat="1" applyFont="1" applyFill="1" applyBorder="1" applyAlignment="1" applyProtection="1">
      <alignment horizontal="left"/>
      <protection/>
    </xf>
    <xf numFmtId="166" fontId="6" fillId="2" borderId="19" xfId="0" applyNumberFormat="1" applyFont="1" applyFill="1" applyBorder="1" applyAlignment="1" applyProtection="1">
      <alignment horizontal="left"/>
      <protection/>
    </xf>
    <xf numFmtId="166" fontId="6" fillId="2" borderId="36" xfId="0" applyNumberFormat="1" applyFont="1" applyFill="1" applyBorder="1" applyAlignment="1" applyProtection="1">
      <alignment horizontal="right"/>
      <protection/>
    </xf>
    <xf numFmtId="1" fontId="8" fillId="0" borderId="23" xfId="0" applyNumberFormat="1" applyFont="1" applyFill="1" applyBorder="1" applyAlignment="1" applyProtection="1">
      <alignment/>
      <protection/>
    </xf>
    <xf numFmtId="1" fontId="8" fillId="0" borderId="31" xfId="0" applyNumberFormat="1" applyFont="1" applyFill="1" applyBorder="1" applyAlignment="1" applyProtection="1">
      <alignment/>
      <protection/>
    </xf>
    <xf numFmtId="1" fontId="8" fillId="0" borderId="32" xfId="0" applyNumberFormat="1" applyFont="1" applyFill="1" applyBorder="1" applyAlignment="1" applyProtection="1">
      <alignment/>
      <protection/>
    </xf>
    <xf numFmtId="1" fontId="8" fillId="0" borderId="43" xfId="0" applyNumberFormat="1" applyFont="1" applyFill="1" applyBorder="1" applyAlignment="1" applyProtection="1">
      <alignment/>
      <protection/>
    </xf>
    <xf numFmtId="0" fontId="3" fillId="0" borderId="34" xfId="0" applyFont="1" applyFill="1" applyBorder="1" applyAlignment="1">
      <alignment horizontal="left"/>
    </xf>
    <xf numFmtId="3" fontId="8" fillId="0" borderId="39" xfId="0" applyNumberFormat="1" applyFont="1" applyFill="1" applyBorder="1" applyAlignment="1" applyProtection="1">
      <alignment/>
      <protection/>
    </xf>
    <xf numFmtId="3" fontId="8" fillId="0" borderId="37" xfId="0" applyNumberFormat="1" applyFont="1" applyFill="1" applyBorder="1" applyAlignment="1" applyProtection="1">
      <alignment/>
      <protection/>
    </xf>
    <xf numFmtId="3" fontId="8" fillId="0" borderId="38" xfId="0" applyNumberFormat="1" applyFont="1" applyFill="1" applyBorder="1" applyAlignment="1" applyProtection="1">
      <alignment/>
      <protection/>
    </xf>
    <xf numFmtId="3" fontId="8" fillId="0" borderId="44" xfId="0" applyNumberFormat="1" applyFont="1" applyFill="1" applyBorder="1" applyAlignment="1" applyProtection="1">
      <alignment/>
      <protection/>
    </xf>
    <xf numFmtId="0" fontId="3" fillId="0" borderId="26" xfId="0" applyFont="1" applyFill="1" applyBorder="1" applyAlignment="1">
      <alignment horizontal="left"/>
    </xf>
    <xf numFmtId="0" fontId="12" fillId="0" borderId="0" xfId="0" applyFont="1" applyAlignment="1">
      <alignment horizontal="centerContinuous"/>
    </xf>
    <xf numFmtId="166" fontId="0" fillId="0" borderId="0" xfId="0" applyNumberFormat="1" applyAlignment="1" applyProtection="1">
      <alignment horizontal="centerContinuous"/>
      <protection/>
    </xf>
    <xf numFmtId="0" fontId="13" fillId="0" borderId="0" xfId="0" applyFont="1" applyAlignment="1">
      <alignment horizontal="centerContinuous"/>
    </xf>
    <xf numFmtId="166" fontId="14" fillId="0" borderId="0" xfId="0" applyNumberFormat="1" applyFont="1" applyAlignment="1" applyProtection="1">
      <alignment horizontal="centerContinuous"/>
      <protection/>
    </xf>
    <xf numFmtId="166" fontId="15" fillId="0" borderId="0" xfId="0" applyNumberFormat="1" applyFont="1" applyAlignment="1" applyProtection="1">
      <alignment horizontal="right"/>
      <protection/>
    </xf>
    <xf numFmtId="166" fontId="14" fillId="0" borderId="45" xfId="0" applyNumberFormat="1" applyFont="1" applyBorder="1" applyAlignment="1" applyProtection="1">
      <alignment horizontal="centerContinuous"/>
      <protection/>
    </xf>
    <xf numFmtId="0" fontId="0" fillId="0" borderId="46" xfId="0" applyBorder="1" applyAlignment="1">
      <alignment horizontal="centerContinuous"/>
    </xf>
    <xf numFmtId="166" fontId="16" fillId="0" borderId="47" xfId="0" applyNumberFormat="1" applyFont="1" applyBorder="1" applyAlignment="1" applyProtection="1">
      <alignment horizontal="center"/>
      <protection/>
    </xf>
    <xf numFmtId="0" fontId="14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166" fontId="14" fillId="0" borderId="50" xfId="0" applyNumberFormat="1" applyFont="1" applyBorder="1" applyAlignment="1" applyProtection="1">
      <alignment horizontal="center"/>
      <protection/>
    </xf>
    <xf numFmtId="166" fontId="14" fillId="0" borderId="49" xfId="0" applyNumberFormat="1" applyFont="1" applyBorder="1" applyAlignment="1" applyProtection="1">
      <alignment horizontal="center"/>
      <protection/>
    </xf>
    <xf numFmtId="0" fontId="0" fillId="0" borderId="47" xfId="0" applyBorder="1" applyAlignment="1">
      <alignment/>
    </xf>
    <xf numFmtId="3" fontId="0" fillId="0" borderId="47" xfId="0" applyNumberFormat="1" applyBorder="1" applyAlignment="1" applyProtection="1">
      <alignment/>
      <protection/>
    </xf>
    <xf numFmtId="0" fontId="14" fillId="0" borderId="47" xfId="0" applyFont="1" applyBorder="1" applyAlignment="1">
      <alignment/>
    </xf>
    <xf numFmtId="0" fontId="16" fillId="0" borderId="51" xfId="0" applyFont="1" applyBorder="1" applyAlignment="1">
      <alignment/>
    </xf>
    <xf numFmtId="3" fontId="14" fillId="0" borderId="46" xfId="0" applyNumberFormat="1" applyFont="1" applyBorder="1" applyAlignment="1" applyProtection="1">
      <alignment/>
      <protection/>
    </xf>
    <xf numFmtId="0" fontId="0" fillId="0" borderId="47" xfId="0" applyBorder="1" applyAlignment="1">
      <alignment horizontal="left"/>
    </xf>
    <xf numFmtId="3" fontId="14" fillId="0" borderId="51" xfId="0" applyNumberFormat="1" applyFont="1" applyBorder="1" applyAlignment="1" applyProtection="1">
      <alignment/>
      <protection/>
    </xf>
    <xf numFmtId="0" fontId="16" fillId="0" borderId="49" xfId="0" applyFont="1" applyBorder="1" applyAlignment="1">
      <alignment/>
    </xf>
    <xf numFmtId="3" fontId="14" fillId="0" borderId="49" xfId="0" applyNumberFormat="1" applyFont="1" applyBorder="1" applyAlignment="1" applyProtection="1">
      <alignment/>
      <protection/>
    </xf>
    <xf numFmtId="3" fontId="14" fillId="0" borderId="47" xfId="0" applyNumberFormat="1" applyFont="1" applyBorder="1" applyAlignment="1" applyProtection="1">
      <alignment/>
      <protection/>
    </xf>
    <xf numFmtId="3" fontId="0" fillId="0" borderId="49" xfId="0" applyNumberFormat="1" applyFont="1" applyBorder="1" applyAlignment="1" applyProtection="1">
      <alignment/>
      <protection/>
    </xf>
    <xf numFmtId="0" fontId="0" fillId="0" borderId="52" xfId="0" applyBorder="1" applyAlignment="1">
      <alignment/>
    </xf>
    <xf numFmtId="166" fontId="14" fillId="0" borderId="51" xfId="0" applyNumberFormat="1" applyFont="1" applyBorder="1" applyAlignment="1" applyProtection="1">
      <alignment horizontal="center"/>
      <protection/>
    </xf>
    <xf numFmtId="0" fontId="16" fillId="0" borderId="53" xfId="0" applyFont="1" applyBorder="1" applyAlignment="1">
      <alignment horizontal="center"/>
    </xf>
    <xf numFmtId="166" fontId="14" fillId="0" borderId="52" xfId="0" applyNumberFormat="1" applyFont="1" applyBorder="1" applyAlignment="1" applyProtection="1">
      <alignment horizontal="center"/>
      <protection/>
    </xf>
    <xf numFmtId="0" fontId="0" fillId="0" borderId="54" xfId="0" applyBorder="1" applyAlignment="1">
      <alignment/>
    </xf>
    <xf numFmtId="166" fontId="16" fillId="0" borderId="53" xfId="0" applyNumberFormat="1" applyFont="1" applyBorder="1" applyAlignment="1" applyProtection="1">
      <alignment horizontal="center"/>
      <protection/>
    </xf>
    <xf numFmtId="0" fontId="0" fillId="0" borderId="47" xfId="0" applyFont="1" applyBorder="1" applyAlignment="1">
      <alignment/>
    </xf>
    <xf numFmtId="3" fontId="0" fillId="0" borderId="49" xfId="0" applyNumberFormat="1" applyFill="1" applyBorder="1" applyAlignment="1" applyProtection="1">
      <alignment/>
      <protection/>
    </xf>
    <xf numFmtId="0" fontId="0" fillId="0" borderId="55" xfId="0" applyBorder="1" applyAlignment="1">
      <alignment/>
    </xf>
    <xf numFmtId="166" fontId="14" fillId="0" borderId="56" xfId="0" applyNumberFormat="1" applyFont="1" applyBorder="1" applyAlignment="1" applyProtection="1">
      <alignment horizontal="centerContinuous"/>
      <protection/>
    </xf>
    <xf numFmtId="0" fontId="0" fillId="0" borderId="57" xfId="0" applyBorder="1" applyAlignment="1">
      <alignment horizontal="centerContinuous"/>
    </xf>
    <xf numFmtId="166" fontId="16" fillId="0" borderId="58" xfId="0" applyNumberFormat="1" applyFont="1" applyBorder="1" applyAlignment="1" applyProtection="1">
      <alignment horizontal="center"/>
      <protection/>
    </xf>
    <xf numFmtId="0" fontId="14" fillId="0" borderId="59" xfId="0" applyFont="1" applyBorder="1" applyAlignment="1">
      <alignment horizontal="center"/>
    </xf>
    <xf numFmtId="166" fontId="14" fillId="0" borderId="60" xfId="0" applyNumberFormat="1" applyFont="1" applyBorder="1" applyAlignment="1" applyProtection="1">
      <alignment horizontal="center"/>
      <protection/>
    </xf>
    <xf numFmtId="3" fontId="0" fillId="0" borderId="61" xfId="0" applyNumberFormat="1" applyBorder="1" applyAlignment="1" applyProtection="1">
      <alignment/>
      <protection/>
    </xf>
    <xf numFmtId="3" fontId="14" fillId="0" borderId="62" xfId="0" applyNumberFormat="1" applyFont="1" applyBorder="1" applyAlignment="1" applyProtection="1">
      <alignment/>
      <protection/>
    </xf>
    <xf numFmtId="3" fontId="14" fillId="0" borderId="63" xfId="0" applyNumberFormat="1" applyFont="1" applyBorder="1" applyAlignment="1" applyProtection="1">
      <alignment/>
      <protection/>
    </xf>
    <xf numFmtId="3" fontId="14" fillId="0" borderId="60" xfId="0" applyNumberFormat="1" applyFont="1" applyBorder="1" applyAlignment="1" applyProtection="1">
      <alignment/>
      <protection/>
    </xf>
    <xf numFmtId="3" fontId="0" fillId="0" borderId="60" xfId="0" applyNumberFormat="1" applyBorder="1" applyAlignment="1" applyProtection="1">
      <alignment/>
      <protection/>
    </xf>
    <xf numFmtId="0" fontId="14" fillId="0" borderId="64" xfId="0" applyFont="1" applyBorder="1" applyAlignment="1">
      <alignment/>
    </xf>
    <xf numFmtId="3" fontId="14" fillId="0" borderId="64" xfId="0" applyNumberFormat="1" applyFont="1" applyBorder="1" applyAlignment="1" applyProtection="1">
      <alignment/>
      <protection/>
    </xf>
    <xf numFmtId="3" fontId="14" fillId="0" borderId="65" xfId="0" applyNumberFormat="1" applyFont="1" applyBorder="1" applyAlignment="1" applyProtection="1">
      <alignment/>
      <protection/>
    </xf>
    <xf numFmtId="0" fontId="4" fillId="0" borderId="43" xfId="0" applyFont="1" applyFill="1" applyBorder="1" applyAlignment="1">
      <alignment horizontal="centerContinuous"/>
    </xf>
    <xf numFmtId="3" fontId="6" fillId="0" borderId="1" xfId="0" applyNumberFormat="1" applyFont="1" applyFill="1" applyBorder="1" applyAlignment="1" applyProtection="1">
      <alignment horizontal="right"/>
      <protection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167" fontId="8" fillId="0" borderId="6" xfId="0" applyNumberFormat="1" applyFont="1" applyFill="1" applyBorder="1" applyAlignment="1" applyProtection="1">
      <alignment horizontal="right"/>
      <protection/>
    </xf>
    <xf numFmtId="167" fontId="8" fillId="0" borderId="4" xfId="0" applyNumberFormat="1" applyFont="1" applyFill="1" applyBorder="1" applyAlignment="1" applyProtection="1">
      <alignment horizontal="right"/>
      <protection/>
    </xf>
    <xf numFmtId="167" fontId="8" fillId="0" borderId="18" xfId="0" applyNumberFormat="1" applyFont="1" applyFill="1" applyBorder="1" applyAlignment="1" applyProtection="1">
      <alignment horizontal="right"/>
      <protection/>
    </xf>
    <xf numFmtId="167" fontId="8" fillId="0" borderId="1" xfId="0" applyNumberFormat="1" applyFont="1" applyFill="1" applyBorder="1" applyAlignment="1" applyProtection="1">
      <alignment horizontal="right"/>
      <protection/>
    </xf>
    <xf numFmtId="167" fontId="8" fillId="0" borderId="1" xfId="0" applyNumberFormat="1" applyFont="1" applyFill="1" applyBorder="1" applyAlignment="1">
      <alignment horizontal="right"/>
    </xf>
    <xf numFmtId="167" fontId="6" fillId="0" borderId="4" xfId="0" applyNumberFormat="1" applyFont="1" applyFill="1" applyBorder="1" applyAlignment="1" applyProtection="1">
      <alignment horizontal="right"/>
      <protection/>
    </xf>
    <xf numFmtId="167" fontId="8" fillId="0" borderId="6" xfId="0" applyNumberFormat="1" applyFont="1" applyFill="1" applyBorder="1" applyAlignment="1">
      <alignment horizontal="right"/>
    </xf>
    <xf numFmtId="167" fontId="8" fillId="0" borderId="2" xfId="0" applyNumberFormat="1" applyFont="1" applyFill="1" applyBorder="1" applyAlignment="1">
      <alignment horizontal="right"/>
    </xf>
    <xf numFmtId="167" fontId="6" fillId="0" borderId="8" xfId="0" applyNumberFormat="1" applyFont="1" applyFill="1" applyBorder="1" applyAlignment="1" applyProtection="1">
      <alignment horizontal="right"/>
      <protection/>
    </xf>
    <xf numFmtId="167" fontId="6" fillId="2" borderId="4" xfId="0" applyNumberFormat="1" applyFont="1" applyFill="1" applyBorder="1" applyAlignment="1" applyProtection="1">
      <alignment horizontal="right"/>
      <protection/>
    </xf>
    <xf numFmtId="167" fontId="8" fillId="0" borderId="3" xfId="0" applyNumberFormat="1" applyFont="1" applyFill="1" applyBorder="1" applyAlignment="1" applyProtection="1">
      <alignment horizontal="right"/>
      <protection/>
    </xf>
    <xf numFmtId="167" fontId="8" fillId="0" borderId="7" xfId="0" applyNumberFormat="1" applyFont="1" applyFill="1" applyBorder="1" applyAlignment="1" applyProtection="1">
      <alignment/>
      <protection/>
    </xf>
    <xf numFmtId="167" fontId="8" fillId="0" borderId="7" xfId="0" applyNumberFormat="1" applyFont="1" applyFill="1" applyBorder="1" applyAlignment="1" applyProtection="1">
      <alignment horizontal="right"/>
      <protection/>
    </xf>
    <xf numFmtId="167" fontId="6" fillId="2" borderId="8" xfId="0" applyNumberFormat="1" applyFont="1" applyFill="1" applyBorder="1" applyAlignment="1" applyProtection="1">
      <alignment horizontal="right"/>
      <protection/>
    </xf>
    <xf numFmtId="168" fontId="8" fillId="0" borderId="18" xfId="0" applyNumberFormat="1" applyFont="1" applyFill="1" applyBorder="1" applyAlignment="1" applyProtection="1">
      <alignment/>
      <protection/>
    </xf>
    <xf numFmtId="168" fontId="8" fillId="0" borderId="6" xfId="0" applyNumberFormat="1" applyFont="1" applyFill="1" applyBorder="1" applyAlignment="1" applyProtection="1">
      <alignment/>
      <protection/>
    </xf>
    <xf numFmtId="168" fontId="8" fillId="0" borderId="4" xfId="0" applyNumberFormat="1" applyFont="1" applyFill="1" applyBorder="1" applyAlignment="1" applyProtection="1">
      <alignment/>
      <protection/>
    </xf>
    <xf numFmtId="168" fontId="8" fillId="0" borderId="21" xfId="0" applyNumberFormat="1" applyFont="1" applyFill="1" applyBorder="1" applyAlignment="1" applyProtection="1">
      <alignment/>
      <protection/>
    </xf>
    <xf numFmtId="167" fontId="8" fillId="0" borderId="66" xfId="0" applyNumberFormat="1" applyFont="1" applyFill="1" applyBorder="1" applyAlignment="1" applyProtection="1">
      <alignment horizontal="right"/>
      <protection/>
    </xf>
    <xf numFmtId="167" fontId="8" fillId="0" borderId="67" xfId="0" applyNumberFormat="1" applyFont="1" applyFill="1" applyBorder="1" applyAlignment="1" applyProtection="1">
      <alignment horizontal="right"/>
      <protection/>
    </xf>
    <xf numFmtId="167" fontId="8" fillId="0" borderId="68" xfId="0" applyNumberFormat="1" applyFont="1" applyFill="1" applyBorder="1" applyAlignment="1" applyProtection="1">
      <alignment horizontal="right"/>
      <protection/>
    </xf>
    <xf numFmtId="167" fontId="8" fillId="0" borderId="69" xfId="0" applyNumberFormat="1" applyFont="1" applyFill="1" applyBorder="1" applyAlignment="1" applyProtection="1">
      <alignment horizontal="right"/>
      <protection/>
    </xf>
    <xf numFmtId="167" fontId="8" fillId="0" borderId="67" xfId="0" applyNumberFormat="1" applyFont="1" applyFill="1" applyBorder="1" applyAlignment="1">
      <alignment horizontal="right"/>
    </xf>
    <xf numFmtId="167" fontId="6" fillId="0" borderId="68" xfId="0" applyNumberFormat="1" applyFont="1" applyFill="1" applyBorder="1" applyAlignment="1" applyProtection="1">
      <alignment horizontal="right"/>
      <protection/>
    </xf>
    <xf numFmtId="167" fontId="8" fillId="0" borderId="66" xfId="0" applyNumberFormat="1" applyFont="1" applyFill="1" applyBorder="1" applyAlignment="1">
      <alignment horizontal="right"/>
    </xf>
    <xf numFmtId="167" fontId="8" fillId="0" borderId="70" xfId="0" applyNumberFormat="1" applyFont="1" applyFill="1" applyBorder="1" applyAlignment="1">
      <alignment horizontal="right"/>
    </xf>
    <xf numFmtId="167" fontId="6" fillId="0" borderId="28" xfId="0" applyNumberFormat="1" applyFont="1" applyFill="1" applyBorder="1" applyAlignment="1" applyProtection="1">
      <alignment horizontal="right"/>
      <protection/>
    </xf>
    <xf numFmtId="167" fontId="8" fillId="0" borderId="71" xfId="0" applyNumberFormat="1" applyFont="1" applyFill="1" applyBorder="1" applyAlignment="1" applyProtection="1">
      <alignment horizontal="right"/>
      <protection/>
    </xf>
    <xf numFmtId="167" fontId="6" fillId="2" borderId="68" xfId="0" applyNumberFormat="1" applyFont="1" applyFill="1" applyBorder="1" applyAlignment="1" applyProtection="1">
      <alignment horizontal="right"/>
      <protection/>
    </xf>
    <xf numFmtId="167" fontId="8" fillId="0" borderId="27" xfId="0" applyNumberFormat="1" applyFont="1" applyFill="1" applyBorder="1" applyAlignment="1" applyProtection="1">
      <alignment horizontal="right"/>
      <protection/>
    </xf>
    <xf numFmtId="167" fontId="8" fillId="0" borderId="69" xfId="0" applyNumberFormat="1" applyFont="1" applyFill="1" applyBorder="1" applyAlignment="1" applyProtection="1">
      <alignment/>
      <protection/>
    </xf>
    <xf numFmtId="167" fontId="6" fillId="2" borderId="28" xfId="0" applyNumberFormat="1" applyFont="1" applyFill="1" applyBorder="1" applyAlignment="1" applyProtection="1">
      <alignment horizontal="right"/>
      <protection/>
    </xf>
    <xf numFmtId="167" fontId="8" fillId="0" borderId="18" xfId="0" applyNumberFormat="1" applyFont="1" applyFill="1" applyBorder="1" applyAlignment="1" applyProtection="1">
      <alignment/>
      <protection/>
    </xf>
    <xf numFmtId="167" fontId="8" fillId="0" borderId="71" xfId="0" applyNumberFormat="1" applyFont="1" applyFill="1" applyBorder="1" applyAlignment="1" applyProtection="1">
      <alignment/>
      <protection/>
    </xf>
    <xf numFmtId="167" fontId="8" fillId="0" borderId="6" xfId="0" applyNumberFormat="1" applyFont="1" applyFill="1" applyBorder="1" applyAlignment="1" applyProtection="1">
      <alignment/>
      <protection/>
    </xf>
    <xf numFmtId="167" fontId="8" fillId="0" borderId="66" xfId="0" applyNumberFormat="1" applyFont="1" applyFill="1" applyBorder="1" applyAlignment="1" applyProtection="1">
      <alignment/>
      <protection/>
    </xf>
    <xf numFmtId="167" fontId="8" fillId="0" borderId="4" xfId="0" applyNumberFormat="1" applyFont="1" applyFill="1" applyBorder="1" applyAlignment="1" applyProtection="1">
      <alignment/>
      <protection/>
    </xf>
    <xf numFmtId="167" fontId="8" fillId="0" borderId="68" xfId="0" applyNumberFormat="1" applyFont="1" applyFill="1" applyBorder="1" applyAlignment="1" applyProtection="1">
      <alignment/>
      <protection/>
    </xf>
    <xf numFmtId="167" fontId="8" fillId="0" borderId="21" xfId="0" applyNumberFormat="1" applyFont="1" applyFill="1" applyBorder="1" applyAlignment="1" applyProtection="1">
      <alignment/>
      <protection/>
    </xf>
    <xf numFmtId="167" fontId="8" fillId="0" borderId="72" xfId="0" applyNumberFormat="1" applyFont="1" applyFill="1" applyBorder="1" applyAlignment="1" applyProtection="1">
      <alignment/>
      <protection/>
    </xf>
    <xf numFmtId="3" fontId="8" fillId="0" borderId="49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58" xfId="0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6" fillId="0" borderId="74" xfId="0" applyFont="1" applyBorder="1" applyAlignment="1">
      <alignment horizontal="center"/>
    </xf>
    <xf numFmtId="0" fontId="16" fillId="0" borderId="73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6" fillId="3" borderId="73" xfId="0" applyFont="1" applyFill="1" applyBorder="1" applyAlignment="1">
      <alignment horizontal="center"/>
    </xf>
    <xf numFmtId="0" fontId="16" fillId="3" borderId="49" xfId="0" applyFont="1" applyFill="1" applyBorder="1" applyAlignment="1">
      <alignment/>
    </xf>
    <xf numFmtId="3" fontId="14" fillId="3" borderId="49" xfId="0" applyNumberFormat="1" applyFont="1" applyFill="1" applyBorder="1" applyAlignment="1" applyProtection="1">
      <alignment/>
      <protection/>
    </xf>
    <xf numFmtId="3" fontId="14" fillId="3" borderId="60" xfId="0" applyNumberFormat="1" applyFont="1" applyFill="1" applyBorder="1" applyAlignment="1" applyProtection="1">
      <alignment/>
      <protection/>
    </xf>
    <xf numFmtId="3" fontId="14" fillId="3" borderId="49" xfId="0" applyNumberFormat="1" applyFont="1" applyFill="1" applyBorder="1" applyAlignment="1" applyProtection="1">
      <alignment/>
      <protection/>
    </xf>
    <xf numFmtId="0" fontId="16" fillId="3" borderId="49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edefinová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showZeros="0" tabSelected="1" zoomScale="75" zoomScaleNormal="75" zoomScaleSheetLayoutView="75" workbookViewId="0" topLeftCell="A1">
      <selection activeCell="A3" sqref="A3"/>
    </sheetView>
  </sheetViews>
  <sheetFormatPr defaultColWidth="8.796875" defaultRowHeight="15"/>
  <cols>
    <col min="1" max="1" width="3.19921875" style="4" bestFit="1" customWidth="1"/>
    <col min="2" max="2" width="13" style="4" customWidth="1"/>
    <col min="3" max="3" width="59.59765625" style="5" bestFit="1" customWidth="1"/>
    <col min="4" max="5" width="10.59765625" style="5" customWidth="1"/>
    <col min="6" max="6" width="10.19921875" style="5" customWidth="1"/>
    <col min="7" max="7" width="9.3984375" style="5" customWidth="1"/>
    <col min="8" max="8" width="8.3984375" style="5" customWidth="1"/>
    <col min="9" max="9" width="9.8984375" style="0" bestFit="1" customWidth="1"/>
    <col min="10" max="10" width="10.19921875" style="0" bestFit="1" customWidth="1"/>
    <col min="11" max="11" width="9.796875" style="0" bestFit="1" customWidth="1"/>
    <col min="12" max="16384" width="8.8984375" style="4" customWidth="1"/>
  </cols>
  <sheetData>
    <row r="1" spans="1:11" ht="20.25">
      <c r="A1" s="37" t="s">
        <v>189</v>
      </c>
      <c r="B1" s="38"/>
      <c r="C1" s="38"/>
      <c r="D1" s="38"/>
      <c r="E1" s="38"/>
      <c r="F1" s="38"/>
      <c r="G1" s="38"/>
      <c r="H1" s="38"/>
      <c r="K1" s="4"/>
    </row>
    <row r="2" spans="1:11" ht="20.25">
      <c r="A2" s="99" t="s">
        <v>156</v>
      </c>
      <c r="B2" s="2"/>
      <c r="C2" s="8"/>
      <c r="D2" s="8"/>
      <c r="E2" s="8"/>
      <c r="F2" s="8"/>
      <c r="G2" s="8"/>
      <c r="H2" s="8"/>
      <c r="K2" s="4"/>
    </row>
    <row r="3" spans="1:11" ht="21" thickBot="1">
      <c r="A3" s="2"/>
      <c r="B3" s="2"/>
      <c r="C3" s="8"/>
      <c r="D3" s="8"/>
      <c r="E3" s="8"/>
      <c r="F3" s="8"/>
      <c r="G3" s="8"/>
      <c r="H3" s="8"/>
      <c r="K3" s="4"/>
    </row>
    <row r="4" spans="1:11" ht="16.5" thickBot="1">
      <c r="A4" s="24"/>
      <c r="B4" s="11" t="s">
        <v>67</v>
      </c>
      <c r="C4" s="109"/>
      <c r="D4" s="121" t="s">
        <v>94</v>
      </c>
      <c r="E4" s="64"/>
      <c r="F4" s="64"/>
      <c r="G4" s="64"/>
      <c r="H4" s="65"/>
      <c r="K4" s="4"/>
    </row>
    <row r="5" spans="1:11" ht="15.75">
      <c r="A5" s="25" t="s">
        <v>1</v>
      </c>
      <c r="B5" s="10" t="s">
        <v>66</v>
      </c>
      <c r="C5" s="110" t="s">
        <v>2</v>
      </c>
      <c r="D5" s="122" t="s">
        <v>101</v>
      </c>
      <c r="E5" s="39" t="s">
        <v>109</v>
      </c>
      <c r="F5" s="39" t="s">
        <v>40</v>
      </c>
      <c r="G5" s="39" t="s">
        <v>0</v>
      </c>
      <c r="H5" s="39" t="s">
        <v>0</v>
      </c>
      <c r="K5" s="4"/>
    </row>
    <row r="6" spans="1:11" ht="16.5" thickBot="1">
      <c r="A6" s="47"/>
      <c r="B6" s="31" t="s">
        <v>65</v>
      </c>
      <c r="C6" s="111"/>
      <c r="D6" s="123" t="s">
        <v>39</v>
      </c>
      <c r="E6" s="48" t="s">
        <v>39</v>
      </c>
      <c r="F6" s="48" t="s">
        <v>155</v>
      </c>
      <c r="G6" s="48" t="s">
        <v>186</v>
      </c>
      <c r="H6" s="108" t="s">
        <v>187</v>
      </c>
      <c r="K6" s="4"/>
    </row>
    <row r="7" spans="1:11" ht="18.75">
      <c r="A7" s="26">
        <v>1</v>
      </c>
      <c r="B7" s="14">
        <v>1111</v>
      </c>
      <c r="C7" s="112" t="s">
        <v>35</v>
      </c>
      <c r="D7" s="124">
        <v>2760400</v>
      </c>
      <c r="E7" s="66">
        <v>2760400</v>
      </c>
      <c r="F7" s="66">
        <v>2904807</v>
      </c>
      <c r="G7" s="203">
        <v>105.2313795102159</v>
      </c>
      <c r="H7" s="203">
        <v>105.2313795102159</v>
      </c>
      <c r="K7" s="4"/>
    </row>
    <row r="8" spans="1:11" ht="18.75">
      <c r="A8" s="13">
        <v>2</v>
      </c>
      <c r="B8" s="9">
        <v>1112</v>
      </c>
      <c r="C8" s="62" t="s">
        <v>3</v>
      </c>
      <c r="D8" s="124">
        <v>714000</v>
      </c>
      <c r="E8" s="66">
        <v>714000</v>
      </c>
      <c r="F8" s="66">
        <v>675691</v>
      </c>
      <c r="G8" s="203">
        <v>94.63459383753502</v>
      </c>
      <c r="H8" s="203">
        <v>94.63459383753502</v>
      </c>
      <c r="K8" s="4"/>
    </row>
    <row r="9" spans="1:11" ht="18.75">
      <c r="A9" s="26">
        <v>3</v>
      </c>
      <c r="B9" s="9">
        <v>1121</v>
      </c>
      <c r="C9" s="62" t="s">
        <v>4</v>
      </c>
      <c r="D9" s="124">
        <v>448387</v>
      </c>
      <c r="E9" s="66">
        <v>448387</v>
      </c>
      <c r="F9" s="66">
        <v>460414</v>
      </c>
      <c r="G9" s="203">
        <v>102.68228115444917</v>
      </c>
      <c r="H9" s="203">
        <v>102.68228115444917</v>
      </c>
      <c r="K9" s="4"/>
    </row>
    <row r="10" spans="1:11" ht="18.75">
      <c r="A10" s="13">
        <v>4</v>
      </c>
      <c r="B10" s="9">
        <v>1511</v>
      </c>
      <c r="C10" s="61" t="s">
        <v>5</v>
      </c>
      <c r="D10" s="124">
        <v>110800</v>
      </c>
      <c r="E10" s="66">
        <v>110800</v>
      </c>
      <c r="F10" s="66">
        <v>108729</v>
      </c>
      <c r="G10" s="203">
        <v>98.13086642599278</v>
      </c>
      <c r="H10" s="203">
        <v>98.13086642599278</v>
      </c>
      <c r="K10" s="4"/>
    </row>
    <row r="11" spans="1:11" ht="19.5" thickBot="1">
      <c r="A11" s="26">
        <v>5</v>
      </c>
      <c r="B11" s="12"/>
      <c r="C11" s="113" t="s">
        <v>6</v>
      </c>
      <c r="D11" s="125">
        <v>4033587</v>
      </c>
      <c r="E11" s="68">
        <v>4033587</v>
      </c>
      <c r="F11" s="68">
        <v>4149641</v>
      </c>
      <c r="G11" s="204">
        <v>102.87719094691647</v>
      </c>
      <c r="H11" s="204">
        <v>102.87719094691647</v>
      </c>
      <c r="K11" s="4"/>
    </row>
    <row r="12" spans="1:11" ht="18.75">
      <c r="A12" s="13">
        <v>6</v>
      </c>
      <c r="B12" s="23">
        <v>1119</v>
      </c>
      <c r="C12" s="114" t="s">
        <v>102</v>
      </c>
      <c r="D12" s="126">
        <v>0</v>
      </c>
      <c r="E12" s="75">
        <v>0</v>
      </c>
      <c r="F12" s="75">
        <v>1228</v>
      </c>
      <c r="G12" s="205"/>
      <c r="H12" s="205"/>
      <c r="K12" s="4"/>
    </row>
    <row r="13" spans="1:11" ht="18.75">
      <c r="A13" s="26">
        <v>7</v>
      </c>
      <c r="B13" s="9">
        <v>1122</v>
      </c>
      <c r="C13" s="62" t="s">
        <v>7</v>
      </c>
      <c r="D13" s="124">
        <v>22814</v>
      </c>
      <c r="E13" s="66">
        <v>35342</v>
      </c>
      <c r="F13" s="66">
        <v>37112</v>
      </c>
      <c r="G13" s="203">
        <v>162.6720434820724</v>
      </c>
      <c r="H13" s="203">
        <v>105.00820553449155</v>
      </c>
      <c r="K13" s="4"/>
    </row>
    <row r="14" spans="1:11" ht="18.75">
      <c r="A14" s="13">
        <v>8</v>
      </c>
      <c r="B14" s="9">
        <v>1122</v>
      </c>
      <c r="C14" s="62" t="s">
        <v>76</v>
      </c>
      <c r="D14" s="127">
        <v>8928</v>
      </c>
      <c r="E14" s="67">
        <v>1054676</v>
      </c>
      <c r="F14" s="67">
        <v>1056904</v>
      </c>
      <c r="G14" s="203">
        <v>11838.082437275985</v>
      </c>
      <c r="H14" s="203">
        <v>100.21124971081166</v>
      </c>
      <c r="K14" s="4"/>
    </row>
    <row r="15" spans="1:11" ht="18.75">
      <c r="A15" s="26">
        <v>9</v>
      </c>
      <c r="B15" s="9">
        <v>1311</v>
      </c>
      <c r="C15" s="61" t="s">
        <v>8</v>
      </c>
      <c r="D15" s="127">
        <v>55918</v>
      </c>
      <c r="E15" s="67">
        <v>59076</v>
      </c>
      <c r="F15" s="67">
        <v>74600</v>
      </c>
      <c r="G15" s="206">
        <v>133.4096355377517</v>
      </c>
      <c r="H15" s="206">
        <v>126.27801476064731</v>
      </c>
      <c r="K15" s="4"/>
    </row>
    <row r="16" spans="1:11" ht="18.75">
      <c r="A16" s="13">
        <v>10</v>
      </c>
      <c r="B16" s="15" t="s">
        <v>55</v>
      </c>
      <c r="C16" s="115" t="s">
        <v>9</v>
      </c>
      <c r="D16" s="128">
        <v>715</v>
      </c>
      <c r="E16" s="69">
        <v>715</v>
      </c>
      <c r="F16" s="69">
        <v>1186</v>
      </c>
      <c r="G16" s="207">
        <v>165.87412587412587</v>
      </c>
      <c r="H16" s="207">
        <v>165.87412587412587</v>
      </c>
      <c r="K16" s="4"/>
    </row>
    <row r="17" spans="1:11" ht="18.75">
      <c r="A17" s="26">
        <v>11</v>
      </c>
      <c r="B17" s="16" t="s">
        <v>56</v>
      </c>
      <c r="C17" s="61" t="s">
        <v>79</v>
      </c>
      <c r="D17" s="127">
        <v>105474</v>
      </c>
      <c r="E17" s="67">
        <v>106705</v>
      </c>
      <c r="F17" s="67">
        <v>102561</v>
      </c>
      <c r="G17" s="206">
        <v>97.23818192161102</v>
      </c>
      <c r="H17" s="206">
        <v>96.11639567030599</v>
      </c>
      <c r="K17" s="4"/>
    </row>
    <row r="18" spans="1:11" ht="19.5" thickBot="1">
      <c r="A18" s="13">
        <v>12</v>
      </c>
      <c r="B18" s="17" t="s">
        <v>81</v>
      </c>
      <c r="C18" s="116" t="s">
        <v>177</v>
      </c>
      <c r="D18" s="129">
        <v>4227436</v>
      </c>
      <c r="E18" s="70">
        <v>5290101</v>
      </c>
      <c r="F18" s="70">
        <v>5423232</v>
      </c>
      <c r="G18" s="208">
        <v>128.28655478166908</v>
      </c>
      <c r="H18" s="208">
        <v>102.51660601565074</v>
      </c>
      <c r="K18" s="4"/>
    </row>
    <row r="19" spans="1:11" ht="18.75">
      <c r="A19" s="26">
        <v>13</v>
      </c>
      <c r="B19" s="18" t="s">
        <v>57</v>
      </c>
      <c r="C19" s="117" t="s">
        <v>10</v>
      </c>
      <c r="D19" s="124">
        <v>333236</v>
      </c>
      <c r="E19" s="66">
        <v>332358</v>
      </c>
      <c r="F19" s="66">
        <v>337626</v>
      </c>
      <c r="G19" s="203">
        <v>101.31738467632549</v>
      </c>
      <c r="H19" s="203">
        <v>101.58503782066326</v>
      </c>
      <c r="K19" s="4"/>
    </row>
    <row r="20" spans="1:11" ht="18.75">
      <c r="A20" s="13">
        <v>14</v>
      </c>
      <c r="B20" s="18" t="s">
        <v>58</v>
      </c>
      <c r="C20" s="117" t="s">
        <v>103</v>
      </c>
      <c r="D20" s="124">
        <v>0</v>
      </c>
      <c r="E20" s="66">
        <v>393</v>
      </c>
      <c r="F20" s="66">
        <v>393</v>
      </c>
      <c r="G20" s="207"/>
      <c r="H20" s="207">
        <v>100</v>
      </c>
      <c r="K20" s="4"/>
    </row>
    <row r="21" spans="1:11" ht="18.75">
      <c r="A21" s="26">
        <v>15</v>
      </c>
      <c r="B21" s="15" t="s">
        <v>59</v>
      </c>
      <c r="C21" s="115" t="s">
        <v>11</v>
      </c>
      <c r="D21" s="128">
        <v>421256</v>
      </c>
      <c r="E21" s="69">
        <v>454274</v>
      </c>
      <c r="F21" s="69">
        <v>472402</v>
      </c>
      <c r="G21" s="207">
        <v>112.14131074690926</v>
      </c>
      <c r="H21" s="207">
        <v>103.99054315237059</v>
      </c>
      <c r="K21" s="4"/>
    </row>
    <row r="22" spans="1:11" ht="18.75">
      <c r="A22" s="13">
        <v>16</v>
      </c>
      <c r="B22" s="15">
        <v>2141</v>
      </c>
      <c r="C22" s="115" t="s">
        <v>12</v>
      </c>
      <c r="D22" s="128">
        <v>129273</v>
      </c>
      <c r="E22" s="69">
        <v>131142</v>
      </c>
      <c r="F22" s="69">
        <v>145688</v>
      </c>
      <c r="G22" s="207">
        <v>112.69793382995677</v>
      </c>
      <c r="H22" s="207">
        <v>111.09179362828078</v>
      </c>
      <c r="K22" s="4"/>
    </row>
    <row r="23" spans="1:11" ht="18.75">
      <c r="A23" s="26">
        <v>17</v>
      </c>
      <c r="B23" s="15" t="s">
        <v>60</v>
      </c>
      <c r="C23" s="115" t="s">
        <v>13</v>
      </c>
      <c r="D23" s="128">
        <v>10427</v>
      </c>
      <c r="E23" s="69">
        <v>11153</v>
      </c>
      <c r="F23" s="69">
        <v>15079</v>
      </c>
      <c r="G23" s="207">
        <v>144.61494197755826</v>
      </c>
      <c r="H23" s="207">
        <v>135.20129113243073</v>
      </c>
      <c r="K23" s="4"/>
    </row>
    <row r="24" spans="1:11" ht="18.75">
      <c r="A24" s="13">
        <v>18</v>
      </c>
      <c r="B24" s="16" t="s">
        <v>112</v>
      </c>
      <c r="C24" s="61" t="s">
        <v>14</v>
      </c>
      <c r="D24" s="127">
        <v>77353</v>
      </c>
      <c r="E24" s="67">
        <v>95470</v>
      </c>
      <c r="F24" s="67">
        <v>90196</v>
      </c>
      <c r="G24" s="206">
        <v>116.60310524478687</v>
      </c>
      <c r="H24" s="206">
        <v>94.47575154498796</v>
      </c>
      <c r="K24" s="4"/>
    </row>
    <row r="25" spans="1:11" ht="19.5" thickBot="1">
      <c r="A25" s="26">
        <v>19</v>
      </c>
      <c r="B25" s="17" t="s">
        <v>82</v>
      </c>
      <c r="C25" s="116" t="s">
        <v>178</v>
      </c>
      <c r="D25" s="129">
        <v>971545</v>
      </c>
      <c r="E25" s="70">
        <v>1024790</v>
      </c>
      <c r="F25" s="70">
        <v>1061384</v>
      </c>
      <c r="G25" s="208">
        <v>109.24702406990927</v>
      </c>
      <c r="H25" s="208">
        <v>103.57087793596737</v>
      </c>
      <c r="K25" s="4"/>
    </row>
    <row r="26" spans="1:11" ht="18.75">
      <c r="A26" s="13">
        <v>20</v>
      </c>
      <c r="B26" s="20" t="s">
        <v>73</v>
      </c>
      <c r="C26" s="118" t="s">
        <v>15</v>
      </c>
      <c r="D26" s="130">
        <v>168410</v>
      </c>
      <c r="E26" s="71">
        <v>206892</v>
      </c>
      <c r="F26" s="71">
        <v>346522</v>
      </c>
      <c r="G26" s="209">
        <v>205.76094056172437</v>
      </c>
      <c r="H26" s="209">
        <v>167.4893180983315</v>
      </c>
      <c r="K26" s="4"/>
    </row>
    <row r="27" spans="1:11" ht="18.75">
      <c r="A27" s="26">
        <v>21</v>
      </c>
      <c r="B27" s="15" t="s">
        <v>75</v>
      </c>
      <c r="C27" s="115" t="s">
        <v>16</v>
      </c>
      <c r="D27" s="128">
        <v>0</v>
      </c>
      <c r="E27" s="69">
        <v>640</v>
      </c>
      <c r="F27" s="69">
        <v>640</v>
      </c>
      <c r="G27" s="207"/>
      <c r="H27" s="207">
        <v>100</v>
      </c>
      <c r="K27" s="4"/>
    </row>
    <row r="28" spans="1:11" ht="18.75">
      <c r="A28" s="13">
        <v>22</v>
      </c>
      <c r="B28" s="76" t="s">
        <v>74</v>
      </c>
      <c r="C28" s="119" t="s">
        <v>104</v>
      </c>
      <c r="D28" s="131"/>
      <c r="E28" s="81">
        <v>120860</v>
      </c>
      <c r="F28" s="81">
        <v>121195</v>
      </c>
      <c r="G28" s="210"/>
      <c r="H28" s="210">
        <v>100.27718020850571</v>
      </c>
      <c r="K28" s="4"/>
    </row>
    <row r="29" spans="1:11" ht="19.5" thickBot="1">
      <c r="A29" s="26">
        <v>23</v>
      </c>
      <c r="B29" s="21" t="s">
        <v>83</v>
      </c>
      <c r="C29" s="116" t="s">
        <v>179</v>
      </c>
      <c r="D29" s="129">
        <v>168410</v>
      </c>
      <c r="E29" s="70">
        <v>328392</v>
      </c>
      <c r="F29" s="70">
        <v>468357</v>
      </c>
      <c r="G29" s="208">
        <v>278.10521940502343</v>
      </c>
      <c r="H29" s="208">
        <v>142.62131842432214</v>
      </c>
      <c r="K29" s="4"/>
    </row>
    <row r="30" spans="1:11" ht="19.5" thickBot="1">
      <c r="A30" s="13">
        <v>24</v>
      </c>
      <c r="B30" s="22"/>
      <c r="C30" s="63" t="s">
        <v>180</v>
      </c>
      <c r="D30" s="132">
        <v>5367391</v>
      </c>
      <c r="E30" s="72">
        <v>6643283</v>
      </c>
      <c r="F30" s="72">
        <v>6952973</v>
      </c>
      <c r="G30" s="211">
        <v>129.5410190910258</v>
      </c>
      <c r="H30" s="211">
        <v>104.66170114986821</v>
      </c>
      <c r="K30" s="4"/>
    </row>
    <row r="31" spans="1:11" ht="18.75">
      <c r="A31" s="26">
        <v>25</v>
      </c>
      <c r="B31" s="104">
        <v>4111</v>
      </c>
      <c r="C31" s="60" t="s">
        <v>153</v>
      </c>
      <c r="D31" s="126">
        <v>0</v>
      </c>
      <c r="E31" s="105">
        <v>155605</v>
      </c>
      <c r="F31" s="75">
        <v>155611</v>
      </c>
      <c r="G31" s="205"/>
      <c r="H31" s="205">
        <v>100.00385591722632</v>
      </c>
      <c r="K31" s="4"/>
    </row>
    <row r="32" spans="1:11" ht="18.75">
      <c r="A32" s="13">
        <v>26</v>
      </c>
      <c r="B32" s="14">
        <v>4112</v>
      </c>
      <c r="C32" s="117" t="s">
        <v>41</v>
      </c>
      <c r="D32" s="124">
        <v>808300</v>
      </c>
      <c r="E32" s="103">
        <v>808300</v>
      </c>
      <c r="F32" s="66">
        <v>808300</v>
      </c>
      <c r="G32" s="203">
        <v>100</v>
      </c>
      <c r="H32" s="203">
        <v>100</v>
      </c>
      <c r="K32" s="4"/>
    </row>
    <row r="33" spans="1:11" ht="18.75">
      <c r="A33" s="26">
        <v>27</v>
      </c>
      <c r="B33" s="18">
        <v>4116</v>
      </c>
      <c r="C33" s="117" t="s">
        <v>42</v>
      </c>
      <c r="D33" s="124">
        <v>169</v>
      </c>
      <c r="E33" s="103">
        <v>31551</v>
      </c>
      <c r="F33" s="66">
        <v>32098</v>
      </c>
      <c r="G33" s="203">
        <v>18992.89940828402</v>
      </c>
      <c r="H33" s="203">
        <v>101.73370099204462</v>
      </c>
      <c r="K33" s="4"/>
    </row>
    <row r="34" spans="1:11" ht="18.75">
      <c r="A34" s="13">
        <v>28</v>
      </c>
      <c r="B34" s="14">
        <v>4121</v>
      </c>
      <c r="C34" s="117" t="s">
        <v>17</v>
      </c>
      <c r="D34" s="124">
        <v>4130</v>
      </c>
      <c r="E34" s="103">
        <v>4444</v>
      </c>
      <c r="F34" s="66">
        <v>6899</v>
      </c>
      <c r="G34" s="203">
        <v>167.046004842615</v>
      </c>
      <c r="H34" s="203">
        <v>155.24302430243026</v>
      </c>
      <c r="K34" s="4"/>
    </row>
    <row r="35" spans="1:11" ht="18.75">
      <c r="A35" s="26">
        <v>29</v>
      </c>
      <c r="B35" s="14">
        <v>4131</v>
      </c>
      <c r="C35" s="117" t="s">
        <v>18</v>
      </c>
      <c r="D35" s="124">
        <v>92233</v>
      </c>
      <c r="E35" s="103">
        <v>258524</v>
      </c>
      <c r="F35" s="66">
        <v>370968</v>
      </c>
      <c r="G35" s="203">
        <v>402.20745286394236</v>
      </c>
      <c r="H35" s="203">
        <v>143.4946078507218</v>
      </c>
      <c r="K35" s="4"/>
    </row>
    <row r="36" spans="1:11" ht="18.75">
      <c r="A36" s="13">
        <v>30</v>
      </c>
      <c r="B36" s="18" t="s">
        <v>118</v>
      </c>
      <c r="C36" s="117" t="s">
        <v>119</v>
      </c>
      <c r="D36" s="124">
        <v>0</v>
      </c>
      <c r="E36" s="103">
        <v>4867</v>
      </c>
      <c r="F36" s="66">
        <v>4868</v>
      </c>
      <c r="G36" s="203"/>
      <c r="H36" s="203">
        <v>100.02054653790837</v>
      </c>
      <c r="K36" s="4"/>
    </row>
    <row r="37" spans="1:11" ht="18.75">
      <c r="A37" s="26">
        <v>31</v>
      </c>
      <c r="B37" s="18">
        <v>4211</v>
      </c>
      <c r="C37" s="117" t="s">
        <v>152</v>
      </c>
      <c r="D37" s="124">
        <v>0</v>
      </c>
      <c r="E37" s="103">
        <v>21700</v>
      </c>
      <c r="F37" s="66">
        <v>26693</v>
      </c>
      <c r="G37" s="203"/>
      <c r="H37" s="203">
        <v>123.00921658986175</v>
      </c>
      <c r="K37" s="4"/>
    </row>
    <row r="38" spans="1:11" ht="18.75">
      <c r="A38" s="13">
        <v>32</v>
      </c>
      <c r="B38" s="18">
        <v>4213</v>
      </c>
      <c r="C38" s="117" t="s">
        <v>154</v>
      </c>
      <c r="D38" s="124"/>
      <c r="E38" s="103">
        <v>688</v>
      </c>
      <c r="F38" s="66">
        <v>688</v>
      </c>
      <c r="G38" s="203"/>
      <c r="H38" s="203">
        <v>100</v>
      </c>
      <c r="K38" s="4"/>
    </row>
    <row r="39" spans="1:11" ht="18.75">
      <c r="A39" s="26">
        <v>33</v>
      </c>
      <c r="B39" s="14">
        <v>4216</v>
      </c>
      <c r="C39" s="117" t="s">
        <v>105</v>
      </c>
      <c r="D39" s="124">
        <v>0</v>
      </c>
      <c r="E39" s="103">
        <v>232845</v>
      </c>
      <c r="F39" s="66">
        <v>235268</v>
      </c>
      <c r="G39" s="203"/>
      <c r="H39" s="203">
        <v>101.04060641199082</v>
      </c>
      <c r="K39" s="4"/>
    </row>
    <row r="40" spans="1:11" ht="18.75">
      <c r="A40" s="13">
        <v>34</v>
      </c>
      <c r="B40" s="14">
        <v>4221</v>
      </c>
      <c r="C40" s="117" t="s">
        <v>19</v>
      </c>
      <c r="D40" s="124">
        <v>493</v>
      </c>
      <c r="E40" s="103">
        <v>493</v>
      </c>
      <c r="F40" s="66">
        <v>620</v>
      </c>
      <c r="G40" s="203"/>
      <c r="H40" s="203">
        <v>125.76064908722108</v>
      </c>
      <c r="K40" s="4"/>
    </row>
    <row r="41" spans="1:11" ht="19.5" thickBot="1">
      <c r="A41" s="26">
        <v>35</v>
      </c>
      <c r="B41" s="17" t="s">
        <v>84</v>
      </c>
      <c r="C41" s="116" t="s">
        <v>181</v>
      </c>
      <c r="D41" s="129">
        <v>905325</v>
      </c>
      <c r="E41" s="70">
        <v>1519017</v>
      </c>
      <c r="F41" s="70">
        <v>1642013</v>
      </c>
      <c r="G41" s="208">
        <v>181.37276668599674</v>
      </c>
      <c r="H41" s="208">
        <v>108.09707857120756</v>
      </c>
      <c r="K41" s="4"/>
    </row>
    <row r="42" spans="1:11" ht="19.5" thickBot="1">
      <c r="A42" s="13">
        <v>36</v>
      </c>
      <c r="B42" s="53" t="s">
        <v>87</v>
      </c>
      <c r="C42" s="120" t="s">
        <v>182</v>
      </c>
      <c r="D42" s="133">
        <v>6272716</v>
      </c>
      <c r="E42" s="51">
        <v>8162300</v>
      </c>
      <c r="F42" s="51">
        <v>8594986</v>
      </c>
      <c r="G42" s="212">
        <v>137.0217621840364</v>
      </c>
      <c r="H42" s="212">
        <v>105.3010303468385</v>
      </c>
      <c r="K42" s="4"/>
    </row>
    <row r="43" spans="1:11" ht="16.5" thickBot="1">
      <c r="A43" s="1"/>
      <c r="B43" s="6"/>
      <c r="C43" s="29"/>
      <c r="D43" s="29"/>
      <c r="E43" s="29"/>
      <c r="F43" s="29"/>
      <c r="G43" s="29"/>
      <c r="H43" s="29"/>
      <c r="K43" s="4"/>
    </row>
    <row r="44" spans="1:11" ht="16.5" thickBot="1">
      <c r="A44" s="24"/>
      <c r="B44" s="11" t="s">
        <v>67</v>
      </c>
      <c r="C44" s="109"/>
      <c r="D44" s="121" t="s">
        <v>94</v>
      </c>
      <c r="E44" s="64"/>
      <c r="F44" s="64"/>
      <c r="G44" s="64"/>
      <c r="H44" s="65"/>
      <c r="K44" s="4"/>
    </row>
    <row r="45" spans="1:11" ht="15.75">
      <c r="A45" s="25" t="s">
        <v>1</v>
      </c>
      <c r="B45" s="10" t="s">
        <v>66</v>
      </c>
      <c r="C45" s="110" t="s">
        <v>20</v>
      </c>
      <c r="D45" s="122" t="s">
        <v>101</v>
      </c>
      <c r="E45" s="39" t="s">
        <v>111</v>
      </c>
      <c r="F45" s="39" t="s">
        <v>40</v>
      </c>
      <c r="G45" s="39" t="s">
        <v>0</v>
      </c>
      <c r="H45" s="39" t="s">
        <v>0</v>
      </c>
      <c r="K45" s="4"/>
    </row>
    <row r="46" spans="1:11" ht="16.5" thickBot="1">
      <c r="A46" s="47"/>
      <c r="B46" s="31" t="s">
        <v>65</v>
      </c>
      <c r="C46" s="111"/>
      <c r="D46" s="123" t="s">
        <v>39</v>
      </c>
      <c r="E46" s="48" t="s">
        <v>39</v>
      </c>
      <c r="F46" s="48" t="s">
        <v>155</v>
      </c>
      <c r="G46" s="48" t="s">
        <v>186</v>
      </c>
      <c r="H46" s="108" t="s">
        <v>187</v>
      </c>
      <c r="K46" s="4"/>
    </row>
    <row r="47" spans="1:11" ht="18.75">
      <c r="A47" s="26">
        <v>1</v>
      </c>
      <c r="B47" s="46">
        <v>5141</v>
      </c>
      <c r="C47" s="134" t="s">
        <v>43</v>
      </c>
      <c r="D47" s="136">
        <v>136713</v>
      </c>
      <c r="E47" s="73">
        <v>136855</v>
      </c>
      <c r="F47" s="73">
        <v>136848</v>
      </c>
      <c r="G47" s="213">
        <v>100.09874701015997</v>
      </c>
      <c r="H47" s="213">
        <v>99.99488509736582</v>
      </c>
      <c r="K47" s="4"/>
    </row>
    <row r="48" spans="1:11" ht="18.75">
      <c r="A48" s="26">
        <v>2</v>
      </c>
      <c r="B48" s="19">
        <v>5213</v>
      </c>
      <c r="C48" s="135" t="s">
        <v>26</v>
      </c>
      <c r="D48" s="137">
        <v>837814</v>
      </c>
      <c r="E48" s="42">
        <v>854064</v>
      </c>
      <c r="F48" s="42">
        <v>854064</v>
      </c>
      <c r="G48" s="214">
        <v>101.93957131296445</v>
      </c>
      <c r="H48" s="214">
        <v>100</v>
      </c>
      <c r="K48" s="4"/>
    </row>
    <row r="49" spans="1:11" ht="18.75">
      <c r="A49" s="26">
        <v>3</v>
      </c>
      <c r="B49" s="19">
        <v>5213</v>
      </c>
      <c r="C49" s="135" t="s">
        <v>27</v>
      </c>
      <c r="D49" s="137">
        <v>19000</v>
      </c>
      <c r="E49" s="42">
        <v>19000</v>
      </c>
      <c r="F49" s="42">
        <v>19000</v>
      </c>
      <c r="G49" s="214">
        <v>100</v>
      </c>
      <c r="H49" s="214">
        <v>100</v>
      </c>
      <c r="K49" s="4"/>
    </row>
    <row r="50" spans="1:11" ht="18.75">
      <c r="A50" s="26">
        <v>4</v>
      </c>
      <c r="B50" s="19">
        <v>5213</v>
      </c>
      <c r="C50" s="114" t="s">
        <v>28</v>
      </c>
      <c r="D50" s="137">
        <v>31521</v>
      </c>
      <c r="E50" s="42">
        <v>32721</v>
      </c>
      <c r="F50" s="42">
        <v>32721</v>
      </c>
      <c r="G50" s="214">
        <v>103.80698581897782</v>
      </c>
      <c r="H50" s="214">
        <v>100</v>
      </c>
      <c r="K50" s="4"/>
    </row>
    <row r="51" spans="1:11" ht="18.75">
      <c r="A51" s="26">
        <v>5</v>
      </c>
      <c r="B51" s="19">
        <v>5213</v>
      </c>
      <c r="C51" s="114" t="s">
        <v>93</v>
      </c>
      <c r="D51" s="138">
        <v>1750</v>
      </c>
      <c r="E51" s="74">
        <v>3149</v>
      </c>
      <c r="F51" s="74">
        <v>2505</v>
      </c>
      <c r="G51" s="215">
        <v>143.14285714285714</v>
      </c>
      <c r="H51" s="215">
        <v>79.54906319466497</v>
      </c>
      <c r="K51" s="4"/>
    </row>
    <row r="52" spans="1:11" ht="18.75">
      <c r="A52" s="26">
        <v>6</v>
      </c>
      <c r="B52" s="19" t="s">
        <v>47</v>
      </c>
      <c r="C52" s="135" t="s">
        <v>44</v>
      </c>
      <c r="D52" s="138">
        <v>4750</v>
      </c>
      <c r="E52" s="74">
        <v>5726</v>
      </c>
      <c r="F52" s="74">
        <v>5724</v>
      </c>
      <c r="G52" s="215">
        <v>120.50526315789473</v>
      </c>
      <c r="H52" s="215">
        <v>99.96507160321342</v>
      </c>
      <c r="K52" s="4"/>
    </row>
    <row r="53" spans="1:11" ht="18.75">
      <c r="A53" s="26">
        <v>7</v>
      </c>
      <c r="B53" s="19" t="s">
        <v>45</v>
      </c>
      <c r="C53" s="135" t="s">
        <v>46</v>
      </c>
      <c r="D53" s="138">
        <v>85552</v>
      </c>
      <c r="E53" s="74">
        <v>96061</v>
      </c>
      <c r="F53" s="74">
        <v>97092</v>
      </c>
      <c r="G53" s="215">
        <v>113.48887226482141</v>
      </c>
      <c r="H53" s="215">
        <v>101.07327635564903</v>
      </c>
      <c r="K53" s="4"/>
    </row>
    <row r="54" spans="1:8" ht="18.75">
      <c r="A54" s="26">
        <v>8</v>
      </c>
      <c r="B54" s="19">
        <v>5321</v>
      </c>
      <c r="C54" s="135" t="s">
        <v>80</v>
      </c>
      <c r="D54" s="138">
        <v>422</v>
      </c>
      <c r="E54" s="74">
        <v>509</v>
      </c>
      <c r="F54" s="74">
        <v>538</v>
      </c>
      <c r="G54" s="215">
        <v>127.48815165876776</v>
      </c>
      <c r="H54" s="215">
        <v>105.69744597249509</v>
      </c>
    </row>
    <row r="55" spans="1:8" ht="18.75">
      <c r="A55" s="26">
        <v>9</v>
      </c>
      <c r="B55" s="23">
        <v>5331</v>
      </c>
      <c r="C55" s="135" t="s">
        <v>25</v>
      </c>
      <c r="D55" s="138">
        <v>815853</v>
      </c>
      <c r="E55" s="74">
        <v>859051</v>
      </c>
      <c r="F55" s="74">
        <v>860996</v>
      </c>
      <c r="G55" s="215">
        <v>105.53322718676037</v>
      </c>
      <c r="H55" s="215">
        <v>100.22641263440704</v>
      </c>
    </row>
    <row r="56" spans="1:8" ht="18.75">
      <c r="A56" s="26">
        <v>10</v>
      </c>
      <c r="B56" s="19" t="s">
        <v>48</v>
      </c>
      <c r="C56" s="135" t="s">
        <v>49</v>
      </c>
      <c r="D56" s="138">
        <v>8534</v>
      </c>
      <c r="E56" s="74">
        <v>14100</v>
      </c>
      <c r="F56" s="74">
        <v>13622</v>
      </c>
      <c r="G56" s="215">
        <v>159.62034216076867</v>
      </c>
      <c r="H56" s="215">
        <v>96.60992907801419</v>
      </c>
    </row>
    <row r="57" spans="1:8" ht="18.75">
      <c r="A57" s="26">
        <v>11</v>
      </c>
      <c r="B57" s="19">
        <v>5362</v>
      </c>
      <c r="C57" s="135" t="s">
        <v>77</v>
      </c>
      <c r="D57" s="138">
        <v>8928</v>
      </c>
      <c r="E57" s="74">
        <v>1054676</v>
      </c>
      <c r="F57" s="74">
        <v>1056904</v>
      </c>
      <c r="G57" s="215"/>
      <c r="H57" s="215">
        <v>100.21124971081166</v>
      </c>
    </row>
    <row r="58" spans="1:8" ht="18.75">
      <c r="A58" s="26">
        <v>12</v>
      </c>
      <c r="B58" s="19">
        <v>5901</v>
      </c>
      <c r="C58" s="114" t="s">
        <v>21</v>
      </c>
      <c r="D58" s="138">
        <v>6242</v>
      </c>
      <c r="E58" s="74">
        <v>824</v>
      </c>
      <c r="F58" s="74">
        <v>0</v>
      </c>
      <c r="G58" s="215"/>
      <c r="H58" s="215"/>
    </row>
    <row r="59" spans="1:8" ht="18.75">
      <c r="A59" s="26">
        <v>13</v>
      </c>
      <c r="B59" s="19" t="s">
        <v>62</v>
      </c>
      <c r="C59" s="114" t="s">
        <v>50</v>
      </c>
      <c r="D59" s="138">
        <v>2818083</v>
      </c>
      <c r="E59" s="74">
        <v>3319309</v>
      </c>
      <c r="F59" s="74">
        <v>3201044</v>
      </c>
      <c r="G59" s="215">
        <v>113.58941521594643</v>
      </c>
      <c r="H59" s="215">
        <v>96.4370596410277</v>
      </c>
    </row>
    <row r="60" spans="1:10" ht="19.5" thickBot="1">
      <c r="A60" s="26">
        <v>14</v>
      </c>
      <c r="B60" s="17" t="s">
        <v>85</v>
      </c>
      <c r="C60" s="59" t="s">
        <v>183</v>
      </c>
      <c r="D60" s="129">
        <v>4775162</v>
      </c>
      <c r="E60" s="70">
        <v>6396045</v>
      </c>
      <c r="F60" s="70">
        <v>6281058</v>
      </c>
      <c r="G60" s="208">
        <v>131.53601909212713</v>
      </c>
      <c r="H60" s="208">
        <v>98.20221715138027</v>
      </c>
      <c r="J60">
        <f>5561750-340491</f>
        <v>5221259</v>
      </c>
    </row>
    <row r="61" spans="1:8" ht="18.75">
      <c r="A61" s="26">
        <v>15</v>
      </c>
      <c r="B61" s="44" t="s">
        <v>51</v>
      </c>
      <c r="C61" s="60" t="s">
        <v>29</v>
      </c>
      <c r="D61" s="126">
        <v>115000</v>
      </c>
      <c r="E61" s="75">
        <v>129247</v>
      </c>
      <c r="F61" s="75">
        <v>129247</v>
      </c>
      <c r="G61" s="205">
        <v>112.38869565217391</v>
      </c>
      <c r="H61" s="205">
        <v>100</v>
      </c>
    </row>
    <row r="62" spans="1:8" ht="18.75">
      <c r="A62" s="26">
        <v>16</v>
      </c>
      <c r="B62" s="44" t="s">
        <v>52</v>
      </c>
      <c r="C62" s="61" t="s">
        <v>30</v>
      </c>
      <c r="D62" s="127">
        <v>11000</v>
      </c>
      <c r="E62" s="67">
        <v>14693</v>
      </c>
      <c r="F62" s="67">
        <v>14694</v>
      </c>
      <c r="G62" s="206"/>
      <c r="H62" s="206">
        <v>100.00680596202274</v>
      </c>
    </row>
    <row r="63" spans="1:8" ht="18.75">
      <c r="A63" s="26">
        <v>17</v>
      </c>
      <c r="B63" s="44">
        <v>6341</v>
      </c>
      <c r="C63" s="61" t="s">
        <v>78</v>
      </c>
      <c r="D63" s="127">
        <v>4117</v>
      </c>
      <c r="E63" s="67">
        <v>4117</v>
      </c>
      <c r="F63" s="67">
        <v>4116</v>
      </c>
      <c r="G63" s="206"/>
      <c r="H63" s="206">
        <v>99.97571046878795</v>
      </c>
    </row>
    <row r="64" spans="1:8" ht="18.75">
      <c r="A64" s="26">
        <v>18</v>
      </c>
      <c r="B64" s="33">
        <v>6351</v>
      </c>
      <c r="C64" s="61" t="s">
        <v>31</v>
      </c>
      <c r="D64" s="127">
        <v>53011</v>
      </c>
      <c r="E64" s="67">
        <v>118160</v>
      </c>
      <c r="F64" s="67">
        <v>123812</v>
      </c>
      <c r="G64" s="206">
        <v>233.55907264530003</v>
      </c>
      <c r="H64" s="206">
        <v>104.78334461746783</v>
      </c>
    </row>
    <row r="65" spans="1:8" ht="18.75">
      <c r="A65" s="26">
        <v>19</v>
      </c>
      <c r="B65" s="44" t="s">
        <v>53</v>
      </c>
      <c r="C65" s="62" t="s">
        <v>54</v>
      </c>
      <c r="D65" s="127">
        <v>1000</v>
      </c>
      <c r="E65" s="67">
        <v>1000</v>
      </c>
      <c r="F65" s="67">
        <v>1000</v>
      </c>
      <c r="G65" s="206">
        <v>100</v>
      </c>
      <c r="H65" s="206">
        <v>100</v>
      </c>
    </row>
    <row r="66" spans="1:8" ht="18.75">
      <c r="A66" s="26">
        <v>20</v>
      </c>
      <c r="B66" s="44" t="s">
        <v>64</v>
      </c>
      <c r="C66" s="62" t="s">
        <v>63</v>
      </c>
      <c r="D66" s="127">
        <v>2386980</v>
      </c>
      <c r="E66" s="67">
        <v>2855790</v>
      </c>
      <c r="F66" s="67">
        <v>2426411</v>
      </c>
      <c r="G66" s="206">
        <v>101.65191999932969</v>
      </c>
      <c r="H66" s="206">
        <v>84.96461574555552</v>
      </c>
    </row>
    <row r="67" spans="1:8" ht="19.5" thickBot="1">
      <c r="A67" s="26">
        <v>21</v>
      </c>
      <c r="B67" s="45" t="s">
        <v>86</v>
      </c>
      <c r="C67" s="63" t="s">
        <v>184</v>
      </c>
      <c r="D67" s="132">
        <v>2571108</v>
      </c>
      <c r="E67" s="72">
        <v>3123007</v>
      </c>
      <c r="F67" s="72">
        <v>2699280</v>
      </c>
      <c r="G67" s="211">
        <v>104.98508814098824</v>
      </c>
      <c r="H67" s="211">
        <v>86.43208292520637</v>
      </c>
    </row>
    <row r="68" spans="1:8" ht="19.5" thickBot="1">
      <c r="A68" s="26">
        <v>22</v>
      </c>
      <c r="B68" s="53" t="s">
        <v>88</v>
      </c>
      <c r="C68" s="120" t="s">
        <v>185</v>
      </c>
      <c r="D68" s="133">
        <v>7346270</v>
      </c>
      <c r="E68" s="51">
        <v>9519052</v>
      </c>
      <c r="F68" s="51">
        <v>8980338</v>
      </c>
      <c r="G68" s="212">
        <v>122.24350588802209</v>
      </c>
      <c r="H68" s="212">
        <v>94.3406759412597</v>
      </c>
    </row>
    <row r="69" spans="1:8" ht="16.5" thickBot="1">
      <c r="A69" s="1"/>
      <c r="B69" s="49"/>
      <c r="C69" s="50"/>
      <c r="D69" s="50"/>
      <c r="E69" s="50"/>
      <c r="F69" s="50"/>
      <c r="G69" s="50"/>
      <c r="H69" s="50"/>
    </row>
    <row r="70" spans="1:8" ht="16.5" thickBot="1">
      <c r="A70" s="24"/>
      <c r="B70" s="11" t="s">
        <v>67</v>
      </c>
      <c r="C70" s="109"/>
      <c r="D70" s="121" t="s">
        <v>94</v>
      </c>
      <c r="E70" s="64"/>
      <c r="F70" s="64"/>
      <c r="G70" s="64"/>
      <c r="H70" s="65"/>
    </row>
    <row r="71" spans="1:8" ht="15.75">
      <c r="A71" s="25" t="s">
        <v>1</v>
      </c>
      <c r="B71" s="10" t="s">
        <v>66</v>
      </c>
      <c r="C71" s="110" t="s">
        <v>32</v>
      </c>
      <c r="D71" s="122" t="s">
        <v>101</v>
      </c>
      <c r="E71" s="39" t="s">
        <v>109</v>
      </c>
      <c r="F71" s="39" t="s">
        <v>40</v>
      </c>
      <c r="G71" s="39" t="s">
        <v>0</v>
      </c>
      <c r="H71" s="39" t="s">
        <v>0</v>
      </c>
    </row>
    <row r="72" spans="1:8" ht="16.5" thickBot="1">
      <c r="A72" s="47"/>
      <c r="B72" s="31" t="s">
        <v>65</v>
      </c>
      <c r="C72" s="111"/>
      <c r="D72" s="123" t="s">
        <v>39</v>
      </c>
      <c r="E72" s="48" t="s">
        <v>39</v>
      </c>
      <c r="F72" s="48" t="s">
        <v>155</v>
      </c>
      <c r="G72" s="48" t="s">
        <v>186</v>
      </c>
      <c r="H72" s="108" t="s">
        <v>187</v>
      </c>
    </row>
    <row r="73" spans="1:8" ht="18.75">
      <c r="A73" s="26">
        <v>1</v>
      </c>
      <c r="B73" s="20">
        <v>8115</v>
      </c>
      <c r="C73" s="135" t="s">
        <v>37</v>
      </c>
      <c r="D73" s="137">
        <v>1045340</v>
      </c>
      <c r="E73" s="42">
        <v>1330641</v>
      </c>
      <c r="F73" s="74">
        <v>-770426</v>
      </c>
      <c r="G73" s="215">
        <v>-73.70099680486732</v>
      </c>
      <c r="H73" s="215">
        <v>-57.89886227765415</v>
      </c>
    </row>
    <row r="74" spans="1:8" ht="18.75">
      <c r="A74" s="26">
        <v>2</v>
      </c>
      <c r="B74" s="15">
        <v>8116</v>
      </c>
      <c r="C74" s="135" t="s">
        <v>38</v>
      </c>
      <c r="D74" s="137">
        <v>0</v>
      </c>
      <c r="E74" s="42">
        <v>0</v>
      </c>
      <c r="F74" s="74">
        <v>1149539</v>
      </c>
      <c r="G74" s="215"/>
      <c r="H74" s="215"/>
    </row>
    <row r="75" spans="1:8" ht="18.75">
      <c r="A75" s="26">
        <v>3</v>
      </c>
      <c r="B75" s="23">
        <v>8123</v>
      </c>
      <c r="C75" s="114" t="s">
        <v>33</v>
      </c>
      <c r="D75" s="138">
        <v>32716</v>
      </c>
      <c r="E75" s="74">
        <v>63000</v>
      </c>
      <c r="F75" s="74">
        <v>35500</v>
      </c>
      <c r="G75" s="215">
        <v>108.50959775033621</v>
      </c>
      <c r="H75" s="215">
        <v>56.34920634920635</v>
      </c>
    </row>
    <row r="76" spans="1:8" ht="18.75">
      <c r="A76" s="26">
        <v>4</v>
      </c>
      <c r="B76" s="9">
        <v>8124</v>
      </c>
      <c r="C76" s="62" t="s">
        <v>34</v>
      </c>
      <c r="D76" s="127">
        <v>-4502</v>
      </c>
      <c r="E76" s="67">
        <v>-36889</v>
      </c>
      <c r="F76" s="67">
        <v>-29261</v>
      </c>
      <c r="G76" s="206">
        <v>649.9555752998667</v>
      </c>
      <c r="H76" s="206">
        <v>79.3217490308764</v>
      </c>
    </row>
    <row r="77" spans="1:8" ht="19.5" thickBot="1">
      <c r="A77" s="26">
        <v>5</v>
      </c>
      <c r="B77" s="54" t="s">
        <v>89</v>
      </c>
      <c r="C77" s="140" t="s">
        <v>165</v>
      </c>
      <c r="D77" s="141">
        <v>1073554</v>
      </c>
      <c r="E77" s="77">
        <v>1356752</v>
      </c>
      <c r="F77" s="84">
        <v>385352</v>
      </c>
      <c r="G77" s="216">
        <v>35.89498059715673</v>
      </c>
      <c r="H77" s="216">
        <v>28.402537825630624</v>
      </c>
    </row>
    <row r="78" ht="16.5" thickBot="1"/>
    <row r="79" spans="1:8" ht="16.5" thickBot="1">
      <c r="A79" s="24"/>
      <c r="B79" s="11" t="s">
        <v>65</v>
      </c>
      <c r="C79" s="109"/>
      <c r="D79" s="121" t="s">
        <v>94</v>
      </c>
      <c r="E79" s="64"/>
      <c r="F79" s="64"/>
      <c r="G79" s="64"/>
      <c r="H79" s="65"/>
    </row>
    <row r="80" spans="1:8" ht="15.75">
      <c r="A80" s="28" t="s">
        <v>1</v>
      </c>
      <c r="B80" s="10"/>
      <c r="C80" s="110" t="s">
        <v>23</v>
      </c>
      <c r="D80" s="122" t="s">
        <v>101</v>
      </c>
      <c r="E80" s="39" t="s">
        <v>111</v>
      </c>
      <c r="F80" s="39" t="s">
        <v>40</v>
      </c>
      <c r="G80" s="39" t="s">
        <v>0</v>
      </c>
      <c r="H80" s="39" t="s">
        <v>0</v>
      </c>
    </row>
    <row r="81" spans="1:8" ht="16.5" thickBot="1">
      <c r="A81" s="30"/>
      <c r="B81" s="31"/>
      <c r="C81" s="111"/>
      <c r="D81" s="123" t="s">
        <v>39</v>
      </c>
      <c r="E81" s="48" t="s">
        <v>39</v>
      </c>
      <c r="F81" s="48" t="s">
        <v>155</v>
      </c>
      <c r="G81" s="48" t="s">
        <v>186</v>
      </c>
      <c r="H81" s="108" t="s">
        <v>187</v>
      </c>
    </row>
    <row r="82" spans="1:8" ht="16.5" thickBot="1">
      <c r="A82" s="34"/>
      <c r="B82" s="35"/>
      <c r="C82" s="36"/>
      <c r="D82" s="146"/>
      <c r="E82" s="36"/>
      <c r="F82" s="36"/>
      <c r="G82" s="36"/>
      <c r="H82" s="202"/>
    </row>
    <row r="83" spans="1:8" ht="18.75">
      <c r="A83" s="32">
        <v>1</v>
      </c>
      <c r="B83" s="52" t="s">
        <v>90</v>
      </c>
      <c r="C83" s="142" t="s">
        <v>98</v>
      </c>
      <c r="D83" s="147">
        <v>6272716</v>
      </c>
      <c r="E83" s="43">
        <v>8162300</v>
      </c>
      <c r="F83" s="43">
        <v>8594986</v>
      </c>
      <c r="G83" s="217">
        <v>137.0217621840364</v>
      </c>
      <c r="H83" s="217">
        <v>105.3010303468385</v>
      </c>
    </row>
    <row r="84" spans="1:8" ht="18.75">
      <c r="A84" s="26">
        <v>2</v>
      </c>
      <c r="B84" s="55" t="s">
        <v>91</v>
      </c>
      <c r="C84" s="143" t="s">
        <v>99</v>
      </c>
      <c r="D84" s="148">
        <v>7346270</v>
      </c>
      <c r="E84" s="41">
        <v>9519052</v>
      </c>
      <c r="F84" s="41">
        <v>8980338</v>
      </c>
      <c r="G84" s="218">
        <v>122.24350588802209</v>
      </c>
      <c r="H84" s="218">
        <v>94.3406759412597</v>
      </c>
    </row>
    <row r="85" spans="1:8" ht="19.5" thickBot="1">
      <c r="A85" s="27">
        <v>3</v>
      </c>
      <c r="B85" s="56"/>
      <c r="C85" s="144" t="s">
        <v>92</v>
      </c>
      <c r="D85" s="149">
        <v>-1073554</v>
      </c>
      <c r="E85" s="40">
        <v>-1356752</v>
      </c>
      <c r="F85" s="40">
        <v>-385352</v>
      </c>
      <c r="G85" s="219"/>
      <c r="H85" s="219"/>
    </row>
    <row r="86" spans="1:8" ht="19.5" thickBot="1">
      <c r="A86" s="78">
        <v>4</v>
      </c>
      <c r="B86" s="57" t="s">
        <v>89</v>
      </c>
      <c r="C86" s="145" t="s">
        <v>24</v>
      </c>
      <c r="D86" s="150">
        <v>1073554</v>
      </c>
      <c r="E86" s="58">
        <v>1356752</v>
      </c>
      <c r="F86" s="58">
        <v>385352</v>
      </c>
      <c r="G86" s="220"/>
      <c r="H86" s="220"/>
    </row>
    <row r="88" spans="2:3" ht="18.75">
      <c r="B88" s="79" t="s">
        <v>100</v>
      </c>
      <c r="C88" s="80"/>
    </row>
  </sheetData>
  <printOptions horizontalCentered="1"/>
  <pageMargins left="0.1968503937007874" right="0.1968503937007874" top="0.7874015748031497" bottom="0.3937007874015748" header="0" footer="0"/>
  <pageSetup fitToHeight="2" horizontalDpi="360" verticalDpi="360" orientation="landscape" paperSize="9" scale="62" r:id="rId1"/>
  <rowBreaks count="1" manualBreakCount="1">
    <brk id="4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zoomScale="75" zoomScaleNormal="75" workbookViewId="0" topLeftCell="A55">
      <selection activeCell="A74" sqref="A74:D74"/>
    </sheetView>
  </sheetViews>
  <sheetFormatPr defaultColWidth="8.796875" defaultRowHeight="15"/>
  <cols>
    <col min="1" max="1" width="8.09765625" style="244" bestFit="1" customWidth="1"/>
    <col min="2" max="2" width="48.796875" style="0" customWidth="1"/>
    <col min="3" max="3" width="18.09765625" style="0" customWidth="1"/>
    <col min="4" max="4" width="18.19921875" style="0" customWidth="1"/>
  </cols>
  <sheetData>
    <row r="1" spans="2:4" ht="23.25">
      <c r="B1" s="152" t="s">
        <v>120</v>
      </c>
      <c r="C1" s="153"/>
      <c r="D1" s="153"/>
    </row>
    <row r="2" spans="2:4" ht="18">
      <c r="B2" s="154" t="s">
        <v>188</v>
      </c>
      <c r="C2" s="154"/>
      <c r="D2" s="154"/>
    </row>
    <row r="4" spans="2:4" ht="18">
      <c r="B4" s="154" t="s">
        <v>121</v>
      </c>
      <c r="C4" s="38"/>
      <c r="D4" s="155"/>
    </row>
    <row r="6" ht="15.75" thickBot="1">
      <c r="D6" s="156" t="s">
        <v>122</v>
      </c>
    </row>
    <row r="7" spans="1:4" ht="16.5" thickBot="1">
      <c r="A7" s="245"/>
      <c r="B7" s="183"/>
      <c r="C7" s="184" t="s">
        <v>123</v>
      </c>
      <c r="D7" s="185"/>
    </row>
    <row r="8" spans="1:4" ht="15.75">
      <c r="A8" s="186" t="s">
        <v>67</v>
      </c>
      <c r="B8" s="159" t="s">
        <v>124</v>
      </c>
      <c r="C8" s="160" t="s">
        <v>125</v>
      </c>
      <c r="D8" s="187" t="s">
        <v>125</v>
      </c>
    </row>
    <row r="9" spans="1:4" ht="16.5" thickBot="1">
      <c r="A9" s="246"/>
      <c r="B9" s="161"/>
      <c r="C9" s="162" t="s">
        <v>126</v>
      </c>
      <c r="D9" s="188" t="s">
        <v>127</v>
      </c>
    </row>
    <row r="10" spans="1:4" ht="15">
      <c r="A10" s="247"/>
      <c r="B10" s="164"/>
      <c r="C10" s="165"/>
      <c r="D10" s="189"/>
    </row>
    <row r="11" spans="1:4" ht="15.75">
      <c r="A11" s="248"/>
      <c r="B11" s="166" t="s">
        <v>2</v>
      </c>
      <c r="C11" s="165"/>
      <c r="D11" s="189"/>
    </row>
    <row r="12" spans="1:4" ht="15">
      <c r="A12" s="247">
        <v>2223</v>
      </c>
      <c r="B12" s="164" t="s">
        <v>150</v>
      </c>
      <c r="C12" s="165">
        <f>+C40+C60</f>
        <v>49902</v>
      </c>
      <c r="D12" s="189"/>
    </row>
    <row r="13" spans="1:4" ht="15">
      <c r="A13" s="247">
        <v>2441</v>
      </c>
      <c r="B13" s="164" t="s">
        <v>61</v>
      </c>
      <c r="C13" s="165">
        <f>+C41</f>
        <v>4592</v>
      </c>
      <c r="D13" s="189"/>
    </row>
    <row r="14" spans="1:4" ht="15">
      <c r="A14" s="247">
        <v>4121</v>
      </c>
      <c r="B14" s="164" t="s">
        <v>128</v>
      </c>
      <c r="C14" s="165">
        <f>+C61</f>
        <v>127030</v>
      </c>
      <c r="D14" s="189">
        <f>+D61</f>
        <v>414</v>
      </c>
    </row>
    <row r="15" spans="1:4" ht="15.75" thickBot="1">
      <c r="A15" s="247">
        <v>4224</v>
      </c>
      <c r="B15" s="164" t="s">
        <v>129</v>
      </c>
      <c r="C15" s="165">
        <f>+C62</f>
        <v>368979</v>
      </c>
      <c r="D15" s="189"/>
    </row>
    <row r="16" spans="1:4" ht="16.5" thickBot="1">
      <c r="A16" s="249"/>
      <c r="B16" s="167" t="s">
        <v>130</v>
      </c>
      <c r="C16" s="168">
        <f>SUM(C12:C15)</f>
        <v>550503</v>
      </c>
      <c r="D16" s="190">
        <f>SUM(D10:D15)</f>
        <v>414</v>
      </c>
    </row>
    <row r="17" spans="1:4" ht="15">
      <c r="A17" s="247"/>
      <c r="B17" s="164"/>
      <c r="C17" s="165"/>
      <c r="D17" s="189"/>
    </row>
    <row r="18" spans="1:4" ht="15.75">
      <c r="A18" s="248"/>
      <c r="B18" s="166" t="s">
        <v>20</v>
      </c>
      <c r="C18" s="165"/>
      <c r="D18" s="189"/>
    </row>
    <row r="19" spans="1:4" ht="15">
      <c r="A19" s="247">
        <v>5366</v>
      </c>
      <c r="B19" s="164" t="s">
        <v>151</v>
      </c>
      <c r="C19" s="165">
        <f>+C45+C66</f>
        <v>49902</v>
      </c>
      <c r="D19" s="189"/>
    </row>
    <row r="20" spans="1:4" ht="15">
      <c r="A20" s="247">
        <v>5321</v>
      </c>
      <c r="B20" s="169" t="s">
        <v>131</v>
      </c>
      <c r="C20" s="165">
        <f>+C46</f>
        <v>127030</v>
      </c>
      <c r="D20" s="189">
        <f>+D67</f>
        <v>414</v>
      </c>
    </row>
    <row r="21" spans="1:4" ht="15">
      <c r="A21" s="247">
        <v>6341</v>
      </c>
      <c r="B21" s="164" t="s">
        <v>132</v>
      </c>
      <c r="C21" s="165">
        <f>+C47</f>
        <v>368979</v>
      </c>
      <c r="D21" s="189"/>
    </row>
    <row r="22" spans="1:4" ht="15.75" thickBot="1">
      <c r="A22" s="247">
        <v>6441</v>
      </c>
      <c r="B22" s="164" t="s">
        <v>148</v>
      </c>
      <c r="C22" s="165">
        <f>+C48</f>
        <v>9700</v>
      </c>
      <c r="D22" s="189"/>
    </row>
    <row r="23" spans="1:4" ht="16.5" thickBot="1">
      <c r="A23" s="249"/>
      <c r="B23" s="167" t="s">
        <v>133</v>
      </c>
      <c r="C23" s="170">
        <f>SUM(C19:C22)</f>
        <v>555611</v>
      </c>
      <c r="D23" s="191">
        <f>SUM(D17:D21)</f>
        <v>414</v>
      </c>
    </row>
    <row r="24" spans="1:4" ht="16.5" thickBot="1">
      <c r="A24" s="260"/>
      <c r="B24" s="261" t="s">
        <v>134</v>
      </c>
      <c r="C24" s="262">
        <f>C16-C23</f>
        <v>-5108</v>
      </c>
      <c r="D24" s="263">
        <f>D16-D23</f>
        <v>0</v>
      </c>
    </row>
    <row r="25" spans="1:4" ht="15">
      <c r="A25" s="247"/>
      <c r="B25" s="164"/>
      <c r="C25" s="165"/>
      <c r="D25" s="189"/>
    </row>
    <row r="26" spans="1:4" ht="15.75">
      <c r="A26" s="248"/>
      <c r="B26" s="166" t="s">
        <v>32</v>
      </c>
      <c r="C26" s="173"/>
      <c r="D26" s="189"/>
    </row>
    <row r="27" spans="1:4" ht="15">
      <c r="A27" s="251">
        <v>8123</v>
      </c>
      <c r="B27" s="181" t="s">
        <v>149</v>
      </c>
      <c r="C27" s="165">
        <f>+C72</f>
        <v>9700</v>
      </c>
      <c r="D27" s="189"/>
    </row>
    <row r="28" spans="1:4" ht="15.75" thickBot="1">
      <c r="A28" s="246">
        <v>8124</v>
      </c>
      <c r="B28" s="161" t="s">
        <v>135</v>
      </c>
      <c r="C28" s="174">
        <f>+C73</f>
        <v>-4592</v>
      </c>
      <c r="D28" s="193">
        <f>+D74</f>
        <v>0</v>
      </c>
    </row>
    <row r="29" spans="1:4" ht="16.5" thickBot="1">
      <c r="A29" s="260"/>
      <c r="B29" s="261" t="s">
        <v>136</v>
      </c>
      <c r="C29" s="264">
        <f>SUM(C27:C28)</f>
        <v>5108</v>
      </c>
      <c r="D29" s="263">
        <f>SUM(D28)</f>
        <v>0</v>
      </c>
    </row>
    <row r="30" spans="1:4" ht="16.5" thickBot="1">
      <c r="A30" s="250"/>
      <c r="B30" s="171"/>
      <c r="C30" s="172"/>
      <c r="D30" s="192"/>
    </row>
    <row r="31" spans="1:4" ht="16.5" thickBot="1">
      <c r="A31" s="252"/>
      <c r="B31" s="194" t="s">
        <v>137</v>
      </c>
      <c r="C31" s="195">
        <v>0</v>
      </c>
      <c r="D31" s="196">
        <v>0</v>
      </c>
    </row>
    <row r="32" ht="15">
      <c r="B32" t="s">
        <v>138</v>
      </c>
    </row>
    <row r="34" ht="15.75" thickBot="1">
      <c r="C34" s="156" t="s">
        <v>122</v>
      </c>
    </row>
    <row r="35" spans="1:3" ht="16.5" thickBot="1">
      <c r="A35" s="253"/>
      <c r="B35" s="175"/>
      <c r="C35" s="176" t="s">
        <v>139</v>
      </c>
    </row>
    <row r="36" spans="1:3" ht="15.75">
      <c r="A36" s="159" t="s">
        <v>67</v>
      </c>
      <c r="B36" s="177" t="s">
        <v>140</v>
      </c>
      <c r="C36" s="178" t="s">
        <v>125</v>
      </c>
    </row>
    <row r="37" spans="1:3" ht="16.5" thickBot="1">
      <c r="A37" s="254"/>
      <c r="B37" s="161"/>
      <c r="C37" s="163" t="s">
        <v>141</v>
      </c>
    </row>
    <row r="38" spans="1:3" ht="15">
      <c r="A38" s="255"/>
      <c r="B38" s="164"/>
      <c r="C38" s="165"/>
    </row>
    <row r="39" spans="1:3" ht="15.75">
      <c r="A39" s="256"/>
      <c r="B39" s="166" t="s">
        <v>2</v>
      </c>
      <c r="C39" s="165"/>
    </row>
    <row r="40" spans="1:3" ht="15">
      <c r="A40" s="255">
        <v>2223</v>
      </c>
      <c r="B40" s="164" t="s">
        <v>150</v>
      </c>
      <c r="C40" s="165">
        <v>5772</v>
      </c>
    </row>
    <row r="41" spans="1:3" ht="15.75" thickBot="1">
      <c r="A41" s="255">
        <v>2441</v>
      </c>
      <c r="B41" s="164" t="s">
        <v>61</v>
      </c>
      <c r="C41" s="165">
        <v>4592</v>
      </c>
    </row>
    <row r="42" spans="1:3" ht="16.5" thickBot="1">
      <c r="A42" s="257"/>
      <c r="B42" s="167" t="s">
        <v>130</v>
      </c>
      <c r="C42" s="170">
        <f>SUM(C40:C41)</f>
        <v>10364</v>
      </c>
    </row>
    <row r="43" spans="1:3" ht="15">
      <c r="A43" s="255"/>
      <c r="B43" s="164"/>
      <c r="C43" s="165"/>
    </row>
    <row r="44" spans="1:3" ht="15.75">
      <c r="A44" s="256"/>
      <c r="B44" s="166" t="s">
        <v>20</v>
      </c>
      <c r="C44" s="165"/>
    </row>
    <row r="45" spans="1:3" ht="15">
      <c r="A45" s="255">
        <v>5366</v>
      </c>
      <c r="B45" s="164" t="s">
        <v>151</v>
      </c>
      <c r="C45" s="165">
        <v>44130</v>
      </c>
    </row>
    <row r="46" spans="1:3" ht="15">
      <c r="A46" s="255">
        <v>5321</v>
      </c>
      <c r="B46" s="164" t="s">
        <v>142</v>
      </c>
      <c r="C46" s="165">
        <v>127030</v>
      </c>
    </row>
    <row r="47" spans="1:3" ht="15">
      <c r="A47" s="255">
        <v>6341</v>
      </c>
      <c r="B47" s="164" t="s">
        <v>143</v>
      </c>
      <c r="C47" s="165">
        <v>368979</v>
      </c>
    </row>
    <row r="48" spans="1:3" ht="15.75" thickBot="1">
      <c r="A48" s="255">
        <v>6441</v>
      </c>
      <c r="B48" s="164" t="s">
        <v>148</v>
      </c>
      <c r="C48" s="165">
        <v>9700</v>
      </c>
    </row>
    <row r="49" spans="1:3" ht="16.5" thickBot="1">
      <c r="A49" s="257"/>
      <c r="B49" s="167" t="s">
        <v>133</v>
      </c>
      <c r="C49" s="170">
        <f>SUM(C45:C48)</f>
        <v>549839</v>
      </c>
    </row>
    <row r="50" spans="1:3" ht="16.5" thickBot="1">
      <c r="A50" s="265"/>
      <c r="B50" s="261" t="s">
        <v>134</v>
      </c>
      <c r="C50" s="262">
        <f>C42-C49</f>
        <v>-539475</v>
      </c>
    </row>
    <row r="54" ht="15.75" thickBot="1">
      <c r="D54" s="156" t="s">
        <v>122</v>
      </c>
    </row>
    <row r="55" spans="1:4" ht="16.5" thickBot="1">
      <c r="A55" s="258"/>
      <c r="B55" s="179"/>
      <c r="C55" s="157" t="s">
        <v>123</v>
      </c>
      <c r="D55" s="158"/>
    </row>
    <row r="56" spans="1:4" ht="15.75">
      <c r="A56" s="159" t="s">
        <v>67</v>
      </c>
      <c r="B56" s="180" t="s">
        <v>144</v>
      </c>
      <c r="C56" s="178" t="s">
        <v>125</v>
      </c>
      <c r="D56" s="178" t="s">
        <v>125</v>
      </c>
    </row>
    <row r="57" spans="1:4" ht="16.5" thickBot="1">
      <c r="A57" s="254"/>
      <c r="B57" s="161"/>
      <c r="C57" s="163" t="s">
        <v>141</v>
      </c>
      <c r="D57" s="163" t="s">
        <v>145</v>
      </c>
    </row>
    <row r="58" spans="1:4" ht="15">
      <c r="A58" s="255"/>
      <c r="B58" s="164"/>
      <c r="C58" s="165"/>
      <c r="D58" s="165"/>
    </row>
    <row r="59" spans="1:4" ht="15.75">
      <c r="A59" s="256"/>
      <c r="B59" s="166" t="s">
        <v>2</v>
      </c>
      <c r="C59" s="165"/>
      <c r="D59" s="165"/>
    </row>
    <row r="60" spans="1:4" ht="15">
      <c r="A60" s="255">
        <v>2223</v>
      </c>
      <c r="B60" s="164" t="s">
        <v>150</v>
      </c>
      <c r="C60" s="165">
        <v>44130</v>
      </c>
      <c r="D60" s="165">
        <v>1068</v>
      </c>
    </row>
    <row r="61" spans="1:4" ht="15">
      <c r="A61" s="255">
        <v>4121</v>
      </c>
      <c r="B61" s="164" t="s">
        <v>146</v>
      </c>
      <c r="C61" s="165">
        <v>127030</v>
      </c>
      <c r="D61" s="165">
        <v>414</v>
      </c>
    </row>
    <row r="62" spans="1:4" ht="19.5" thickBot="1">
      <c r="A62" s="255">
        <v>4221</v>
      </c>
      <c r="B62" s="164" t="s">
        <v>70</v>
      </c>
      <c r="C62" s="66">
        <v>368979</v>
      </c>
      <c r="D62" s="165"/>
    </row>
    <row r="63" spans="1:4" ht="16.5" thickBot="1">
      <c r="A63" s="257"/>
      <c r="B63" s="167" t="s">
        <v>130</v>
      </c>
      <c r="C63" s="170">
        <f>SUM(C58:C62)</f>
        <v>540139</v>
      </c>
      <c r="D63" s="170">
        <f>SUM(D58:D62)</f>
        <v>1482</v>
      </c>
    </row>
    <row r="64" spans="1:4" ht="15">
      <c r="A64" s="255"/>
      <c r="B64" s="164"/>
      <c r="C64" s="165"/>
      <c r="D64" s="165"/>
    </row>
    <row r="65" spans="1:4" ht="15.75">
      <c r="A65" s="256"/>
      <c r="B65" s="166" t="s">
        <v>20</v>
      </c>
      <c r="C65" s="165"/>
      <c r="D65" s="165"/>
    </row>
    <row r="66" spans="1:4" ht="15">
      <c r="A66" s="259">
        <v>5366</v>
      </c>
      <c r="B66" s="164" t="s">
        <v>151</v>
      </c>
      <c r="C66" s="165">
        <v>5772</v>
      </c>
      <c r="D66" s="165">
        <v>1068</v>
      </c>
    </row>
    <row r="67" spans="1:4" ht="15.75" thickBot="1">
      <c r="A67" s="255">
        <v>5321</v>
      </c>
      <c r="B67" s="164" t="s">
        <v>142</v>
      </c>
      <c r="C67" s="165"/>
      <c r="D67" s="165">
        <v>414</v>
      </c>
    </row>
    <row r="68" spans="1:4" ht="16.5" thickBot="1">
      <c r="A68" s="257"/>
      <c r="B68" s="167" t="s">
        <v>133</v>
      </c>
      <c r="C68" s="170">
        <f>SUM(C66:C67)</f>
        <v>5772</v>
      </c>
      <c r="D68" s="170">
        <f>SUM(D66:D67)</f>
        <v>1482</v>
      </c>
    </row>
    <row r="69" spans="1:4" ht="16.5" thickBot="1">
      <c r="A69" s="265"/>
      <c r="B69" s="261" t="s">
        <v>134</v>
      </c>
      <c r="C69" s="262">
        <f>C63-C68</f>
        <v>534367</v>
      </c>
      <c r="D69" s="262">
        <f>D63-D68</f>
        <v>0</v>
      </c>
    </row>
    <row r="70" spans="1:4" ht="15">
      <c r="A70" s="255"/>
      <c r="B70" s="164"/>
      <c r="C70" s="165"/>
      <c r="D70" s="165"/>
    </row>
    <row r="71" spans="1:4" ht="15.75">
      <c r="A71" s="256"/>
      <c r="B71" s="166" t="s">
        <v>32</v>
      </c>
      <c r="C71" s="173"/>
      <c r="D71" s="165"/>
    </row>
    <row r="72" spans="1:4" ht="15">
      <c r="A72" s="259">
        <v>8123</v>
      </c>
      <c r="B72" s="181" t="s">
        <v>149</v>
      </c>
      <c r="C72" s="165">
        <v>9700</v>
      </c>
      <c r="D72" s="165"/>
    </row>
    <row r="73" spans="1:4" ht="19.5" thickBot="1">
      <c r="A73" s="254">
        <v>8124</v>
      </c>
      <c r="B73" s="161" t="s">
        <v>147</v>
      </c>
      <c r="C73" s="243">
        <v>-4592</v>
      </c>
      <c r="D73" s="182"/>
    </row>
    <row r="74" spans="1:4" ht="16.5" thickBot="1">
      <c r="A74" s="265"/>
      <c r="B74" s="261" t="s">
        <v>136</v>
      </c>
      <c r="C74" s="262">
        <f>SUM(C72:C73)</f>
        <v>5108</v>
      </c>
      <c r="D74" s="262">
        <f>SUM(D72)</f>
        <v>0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"/>
  <sheetViews>
    <sheetView zoomScale="75" zoomScaleNormal="75" zoomScaleSheetLayoutView="75" workbookViewId="0" topLeftCell="A1">
      <selection activeCell="A3" sqref="A3"/>
    </sheetView>
  </sheetViews>
  <sheetFormatPr defaultColWidth="8.796875" defaultRowHeight="15"/>
  <cols>
    <col min="1" max="1" width="3.19921875" style="4" bestFit="1" customWidth="1"/>
    <col min="2" max="2" width="14.69921875" style="4" customWidth="1"/>
    <col min="3" max="3" width="59.59765625" style="5" bestFit="1" customWidth="1"/>
    <col min="4" max="5" width="10.59765625" style="7" customWidth="1"/>
    <col min="6" max="6" width="10.19921875" style="7" customWidth="1"/>
    <col min="7" max="7" width="8" style="7" bestFit="1" customWidth="1"/>
    <col min="8" max="8" width="9.3984375" style="7" bestFit="1" customWidth="1"/>
    <col min="9" max="9" width="9.8984375" style="0" bestFit="1" customWidth="1"/>
    <col min="10" max="10" width="10.19921875" style="0" bestFit="1" customWidth="1"/>
    <col min="11" max="11" width="9.796875" style="0" bestFit="1" customWidth="1"/>
    <col min="12" max="16384" width="8.8984375" style="4" customWidth="1"/>
  </cols>
  <sheetData>
    <row r="1" spans="1:11" ht="20.25">
      <c r="A1" s="37" t="s">
        <v>190</v>
      </c>
      <c r="B1" s="38"/>
      <c r="C1" s="38"/>
      <c r="D1" s="3"/>
      <c r="E1" s="3"/>
      <c r="F1" s="3"/>
      <c r="G1" s="3"/>
      <c r="H1" s="3"/>
      <c r="K1" s="4"/>
    </row>
    <row r="2" spans="1:11" ht="20.25">
      <c r="A2" s="99" t="s">
        <v>156</v>
      </c>
      <c r="B2" s="2"/>
      <c r="C2" s="8"/>
      <c r="D2" s="3"/>
      <c r="E2" s="3"/>
      <c r="F2" s="3"/>
      <c r="G2" s="3"/>
      <c r="H2" s="3"/>
      <c r="K2" s="4"/>
    </row>
    <row r="3" spans="1:11" ht="21" thickBot="1">
      <c r="A3" s="2"/>
      <c r="B3" s="2"/>
      <c r="C3" s="8"/>
      <c r="K3" s="4"/>
    </row>
    <row r="4" spans="1:11" ht="16.5" thickBot="1">
      <c r="A4" s="24"/>
      <c r="B4" s="11" t="s">
        <v>67</v>
      </c>
      <c r="C4" s="109"/>
      <c r="D4" s="197" t="s">
        <v>71</v>
      </c>
      <c r="E4" s="64"/>
      <c r="F4" s="64"/>
      <c r="G4" s="64"/>
      <c r="H4" s="106"/>
      <c r="K4" s="4"/>
    </row>
    <row r="5" spans="1:11" ht="15.75">
      <c r="A5" s="25" t="s">
        <v>1</v>
      </c>
      <c r="B5" s="10" t="s">
        <v>66</v>
      </c>
      <c r="C5" s="110" t="s">
        <v>2</v>
      </c>
      <c r="D5" s="39" t="s">
        <v>101</v>
      </c>
      <c r="E5" s="39" t="s">
        <v>109</v>
      </c>
      <c r="F5" s="39" t="s">
        <v>40</v>
      </c>
      <c r="G5" s="39" t="s">
        <v>0</v>
      </c>
      <c r="H5" s="107" t="s">
        <v>0</v>
      </c>
      <c r="K5" s="4"/>
    </row>
    <row r="6" spans="1:11" ht="16.5" thickBot="1">
      <c r="A6" s="47"/>
      <c r="B6" s="31" t="s">
        <v>65</v>
      </c>
      <c r="C6" s="111"/>
      <c r="D6" s="48" t="s">
        <v>39</v>
      </c>
      <c r="E6" s="48" t="s">
        <v>39</v>
      </c>
      <c r="F6" s="48" t="s">
        <v>155</v>
      </c>
      <c r="G6" s="48" t="s">
        <v>186</v>
      </c>
      <c r="H6" s="108" t="s">
        <v>187</v>
      </c>
      <c r="K6" s="4"/>
    </row>
    <row r="7" spans="1:11" ht="18.75">
      <c r="A7" s="26">
        <v>1</v>
      </c>
      <c r="B7" s="14">
        <v>1111</v>
      </c>
      <c r="C7" s="112" t="s">
        <v>35</v>
      </c>
      <c r="D7" s="66">
        <v>2682038</v>
      </c>
      <c r="E7" s="66">
        <v>2682038</v>
      </c>
      <c r="F7" s="66">
        <v>2832612</v>
      </c>
      <c r="G7" s="203">
        <f>+F7/D7*100</f>
        <v>105.61416355771244</v>
      </c>
      <c r="H7" s="221">
        <f>+F7/E7*100</f>
        <v>105.61416355771244</v>
      </c>
      <c r="K7" s="4"/>
    </row>
    <row r="8" spans="1:11" ht="18.75">
      <c r="A8" s="13">
        <v>2</v>
      </c>
      <c r="B8" s="9">
        <v>1112</v>
      </c>
      <c r="C8" s="62" t="s">
        <v>3</v>
      </c>
      <c r="D8" s="67">
        <v>499800</v>
      </c>
      <c r="E8" s="67">
        <v>499800</v>
      </c>
      <c r="F8" s="67">
        <v>507634</v>
      </c>
      <c r="G8" s="206">
        <f>+F8/D8*100</f>
        <v>101.5674269707883</v>
      </c>
      <c r="H8" s="222">
        <f>+F8/E8*100</f>
        <v>101.5674269707883</v>
      </c>
      <c r="K8" s="4"/>
    </row>
    <row r="9" spans="1:11" ht="18.75">
      <c r="A9" s="26">
        <v>3</v>
      </c>
      <c r="B9" s="9">
        <v>1121</v>
      </c>
      <c r="C9" s="62" t="s">
        <v>4</v>
      </c>
      <c r="D9" s="67">
        <v>448387</v>
      </c>
      <c r="E9" s="67">
        <v>448387</v>
      </c>
      <c r="F9" s="67">
        <v>460414</v>
      </c>
      <c r="G9" s="206">
        <f>+F9/D9*100</f>
        <v>102.68228115444917</v>
      </c>
      <c r="H9" s="222">
        <f>+F9/E9*100</f>
        <v>102.68228115444917</v>
      </c>
      <c r="K9" s="4"/>
    </row>
    <row r="10" spans="1:11" ht="18.75">
      <c r="A10" s="13">
        <v>4</v>
      </c>
      <c r="B10" s="9">
        <v>1511</v>
      </c>
      <c r="C10" s="61" t="s">
        <v>5</v>
      </c>
      <c r="D10" s="67">
        <v>0</v>
      </c>
      <c r="E10" s="67">
        <v>0</v>
      </c>
      <c r="F10" s="67">
        <v>2072</v>
      </c>
      <c r="G10" s="206"/>
      <c r="H10" s="222"/>
      <c r="K10" s="4"/>
    </row>
    <row r="11" spans="1:11" ht="19.5" thickBot="1">
      <c r="A11" s="26">
        <v>5</v>
      </c>
      <c r="B11" s="12"/>
      <c r="C11" s="113" t="s">
        <v>6</v>
      </c>
      <c r="D11" s="68">
        <f>SUM(D7:D10)</f>
        <v>3630225</v>
      </c>
      <c r="E11" s="68">
        <f>SUM(E7:E10)</f>
        <v>3630225</v>
      </c>
      <c r="F11" s="68">
        <f>SUM(F7:F10)</f>
        <v>3802732</v>
      </c>
      <c r="G11" s="204">
        <f>+F11/D11*100</f>
        <v>104.7519644099195</v>
      </c>
      <c r="H11" s="223">
        <f>+F11/E11*100</f>
        <v>104.7519644099195</v>
      </c>
      <c r="K11" s="4"/>
    </row>
    <row r="12" spans="1:11" ht="18.75">
      <c r="A12" s="13">
        <v>6</v>
      </c>
      <c r="B12" s="23">
        <v>1119</v>
      </c>
      <c r="C12" s="114" t="s">
        <v>102</v>
      </c>
      <c r="D12" s="74">
        <v>0</v>
      </c>
      <c r="E12" s="74">
        <v>0</v>
      </c>
      <c r="F12" s="74">
        <v>1228</v>
      </c>
      <c r="G12" s="215"/>
      <c r="H12" s="224"/>
      <c r="K12" s="4"/>
    </row>
    <row r="13" spans="1:11" ht="18.75">
      <c r="A13" s="26">
        <v>7</v>
      </c>
      <c r="B13" s="9">
        <v>1122</v>
      </c>
      <c r="C13" s="62" t="s">
        <v>7</v>
      </c>
      <c r="D13" s="67">
        <v>0</v>
      </c>
      <c r="E13" s="67">
        <v>453</v>
      </c>
      <c r="F13" s="67">
        <f>1039296-1038843</f>
        <v>453</v>
      </c>
      <c r="G13" s="206"/>
      <c r="H13" s="222">
        <f aca="true" t="shared" si="0" ref="H13:H19">+F13/E13*100</f>
        <v>100</v>
      </c>
      <c r="K13" s="4"/>
    </row>
    <row r="14" spans="1:11" ht="18.75">
      <c r="A14" s="13">
        <v>8</v>
      </c>
      <c r="B14" s="9">
        <v>1122</v>
      </c>
      <c r="C14" s="62" t="s">
        <v>76</v>
      </c>
      <c r="D14" s="67">
        <v>0</v>
      </c>
      <c r="E14" s="67">
        <v>1038843</v>
      </c>
      <c r="F14" s="67">
        <v>1038843</v>
      </c>
      <c r="G14" s="206"/>
      <c r="H14" s="222">
        <f t="shared" si="0"/>
        <v>100</v>
      </c>
      <c r="K14" s="4"/>
    </row>
    <row r="15" spans="1:11" ht="18.75">
      <c r="A15" s="26">
        <v>9</v>
      </c>
      <c r="B15" s="9">
        <v>1311</v>
      </c>
      <c r="C15" s="61" t="s">
        <v>8</v>
      </c>
      <c r="D15" s="67">
        <v>5303</v>
      </c>
      <c r="E15" s="67">
        <v>7051</v>
      </c>
      <c r="F15" s="67">
        <v>8250</v>
      </c>
      <c r="G15" s="206">
        <f>+F15/D15*100</f>
        <v>155.57231755610033</v>
      </c>
      <c r="H15" s="222">
        <f t="shared" si="0"/>
        <v>117.00468018720748</v>
      </c>
      <c r="K15" s="4"/>
    </row>
    <row r="16" spans="1:11" ht="18.75">
      <c r="A16" s="13">
        <v>10</v>
      </c>
      <c r="B16" s="15" t="s">
        <v>55</v>
      </c>
      <c r="C16" s="115" t="s">
        <v>9</v>
      </c>
      <c r="D16" s="69">
        <v>707</v>
      </c>
      <c r="E16" s="69">
        <v>707</v>
      </c>
      <c r="F16" s="69">
        <v>1154</v>
      </c>
      <c r="G16" s="207">
        <f>+F16/D16*100</f>
        <v>163.22489391796321</v>
      </c>
      <c r="H16" s="225">
        <f t="shared" si="0"/>
        <v>163.22489391796321</v>
      </c>
      <c r="K16" s="4"/>
    </row>
    <row r="17" spans="1:11" ht="18.75">
      <c r="A17" s="26">
        <v>11</v>
      </c>
      <c r="B17" s="16" t="s">
        <v>56</v>
      </c>
      <c r="C17" s="61" t="s">
        <v>79</v>
      </c>
      <c r="D17" s="67">
        <v>5000</v>
      </c>
      <c r="E17" s="67">
        <v>5000</v>
      </c>
      <c r="F17" s="67">
        <v>3915</v>
      </c>
      <c r="G17" s="206">
        <f>+F17/D17*100</f>
        <v>78.3</v>
      </c>
      <c r="H17" s="222">
        <f t="shared" si="0"/>
        <v>78.3</v>
      </c>
      <c r="K17" s="4"/>
    </row>
    <row r="18" spans="1:11" ht="19.5" thickBot="1">
      <c r="A18" s="13">
        <v>12</v>
      </c>
      <c r="B18" s="17" t="s">
        <v>81</v>
      </c>
      <c r="C18" s="116" t="s">
        <v>107</v>
      </c>
      <c r="D18" s="70">
        <f>SUM(D11:D17)</f>
        <v>3641235</v>
      </c>
      <c r="E18" s="70">
        <f>SUM(E11:E17)</f>
        <v>4682279</v>
      </c>
      <c r="F18" s="70">
        <f>SUM(F11:F17)</f>
        <v>4856575</v>
      </c>
      <c r="G18" s="208">
        <f>+F18/D18*100</f>
        <v>133.3771371526419</v>
      </c>
      <c r="H18" s="226">
        <f t="shared" si="0"/>
        <v>103.72246079313088</v>
      </c>
      <c r="K18" s="4"/>
    </row>
    <row r="19" spans="1:11" ht="18.75">
      <c r="A19" s="26">
        <v>13</v>
      </c>
      <c r="B19" s="18" t="s">
        <v>57</v>
      </c>
      <c r="C19" s="117" t="s">
        <v>10</v>
      </c>
      <c r="D19" s="66">
        <v>287242</v>
      </c>
      <c r="E19" s="66">
        <v>287242</v>
      </c>
      <c r="F19" s="66">
        <v>294203</v>
      </c>
      <c r="G19" s="203">
        <f>+F19/D19*100</f>
        <v>102.42339212232194</v>
      </c>
      <c r="H19" s="221">
        <f t="shared" si="0"/>
        <v>102.42339212232194</v>
      </c>
      <c r="K19" s="4"/>
    </row>
    <row r="20" spans="1:11" ht="18.75">
      <c r="A20" s="13">
        <v>14</v>
      </c>
      <c r="B20" s="18" t="s">
        <v>58</v>
      </c>
      <c r="C20" s="117" t="s">
        <v>103</v>
      </c>
      <c r="D20" s="66">
        <v>0</v>
      </c>
      <c r="E20" s="66">
        <v>0</v>
      </c>
      <c r="F20" s="66">
        <v>0</v>
      </c>
      <c r="G20" s="203"/>
      <c r="H20" s="221"/>
      <c r="K20" s="4"/>
    </row>
    <row r="21" spans="1:11" ht="18.75">
      <c r="A21" s="26">
        <v>15</v>
      </c>
      <c r="B21" s="15" t="s">
        <v>59</v>
      </c>
      <c r="C21" s="115" t="s">
        <v>11</v>
      </c>
      <c r="D21" s="69">
        <v>360030</v>
      </c>
      <c r="E21" s="69">
        <v>397364</v>
      </c>
      <c r="F21" s="69">
        <v>411782</v>
      </c>
      <c r="G21" s="207">
        <f>+F21/D21*100</f>
        <v>114.37435769241453</v>
      </c>
      <c r="H21" s="225">
        <f aca="true" t="shared" si="1" ref="H21:H28">+F21/E21*100</f>
        <v>103.62841123000575</v>
      </c>
      <c r="K21" s="4"/>
    </row>
    <row r="22" spans="1:11" ht="18.75">
      <c r="A22" s="13">
        <v>16</v>
      </c>
      <c r="B22" s="15">
        <v>2141</v>
      </c>
      <c r="C22" s="115" t="s">
        <v>12</v>
      </c>
      <c r="D22" s="69">
        <v>125100</v>
      </c>
      <c r="E22" s="69">
        <v>125100</v>
      </c>
      <c r="F22" s="69">
        <v>135115</v>
      </c>
      <c r="G22" s="207">
        <f>+F22/D22*100</f>
        <v>108.00559552358114</v>
      </c>
      <c r="H22" s="225">
        <f t="shared" si="1"/>
        <v>108.00559552358114</v>
      </c>
      <c r="K22" s="4"/>
    </row>
    <row r="23" spans="1:11" ht="18.75">
      <c r="A23" s="26">
        <v>17</v>
      </c>
      <c r="B23" s="15" t="s">
        <v>60</v>
      </c>
      <c r="C23" s="115" t="s">
        <v>13</v>
      </c>
      <c r="D23" s="69">
        <v>7650</v>
      </c>
      <c r="E23" s="69">
        <v>7650</v>
      </c>
      <c r="F23" s="69">
        <v>11130</v>
      </c>
      <c r="G23" s="207">
        <f>+F23/D23*100</f>
        <v>145.49019607843135</v>
      </c>
      <c r="H23" s="225">
        <f t="shared" si="1"/>
        <v>145.49019607843135</v>
      </c>
      <c r="K23" s="4"/>
    </row>
    <row r="24" spans="1:11" ht="18.75">
      <c r="A24" s="13">
        <v>18</v>
      </c>
      <c r="B24" s="15">
        <v>2223</v>
      </c>
      <c r="C24" s="115" t="s">
        <v>115</v>
      </c>
      <c r="D24" s="69">
        <v>0</v>
      </c>
      <c r="E24" s="69">
        <v>5772</v>
      </c>
      <c r="F24" s="69">
        <v>5772</v>
      </c>
      <c r="G24" s="207"/>
      <c r="H24" s="225">
        <f t="shared" si="1"/>
        <v>100</v>
      </c>
      <c r="K24" s="4"/>
    </row>
    <row r="25" spans="1:11" ht="18.75">
      <c r="A25" s="26">
        <v>19</v>
      </c>
      <c r="B25" s="15">
        <v>2441</v>
      </c>
      <c r="C25" s="115" t="s">
        <v>61</v>
      </c>
      <c r="D25" s="69">
        <v>2718</v>
      </c>
      <c r="E25" s="69">
        <v>3584</v>
      </c>
      <c r="F25" s="69">
        <v>4592</v>
      </c>
      <c r="G25" s="207">
        <f>+F25/D25*100</f>
        <v>168.9477557027226</v>
      </c>
      <c r="H25" s="225">
        <f t="shared" si="1"/>
        <v>128.125</v>
      </c>
      <c r="K25" s="4"/>
    </row>
    <row r="26" spans="1:11" ht="18.75">
      <c r="A26" s="13">
        <v>20</v>
      </c>
      <c r="B26" s="16" t="s">
        <v>112</v>
      </c>
      <c r="C26" s="61" t="s">
        <v>14</v>
      </c>
      <c r="D26" s="67">
        <v>32483</v>
      </c>
      <c r="E26" s="67">
        <f>872994-826712</f>
        <v>46282</v>
      </c>
      <c r="F26" s="67">
        <f>908606-866538+3944</f>
        <v>46012</v>
      </c>
      <c r="G26" s="206">
        <f>+F26/D26*100</f>
        <v>141.64947818859096</v>
      </c>
      <c r="H26" s="222">
        <f t="shared" si="1"/>
        <v>99.41661985221036</v>
      </c>
      <c r="K26" s="4"/>
    </row>
    <row r="27" spans="1:11" ht="19.5" thickBot="1">
      <c r="A27" s="26">
        <v>21</v>
      </c>
      <c r="B27" s="17" t="s">
        <v>82</v>
      </c>
      <c r="C27" s="116" t="s">
        <v>157</v>
      </c>
      <c r="D27" s="70">
        <f>SUM(D19:D26)</f>
        <v>815223</v>
      </c>
      <c r="E27" s="70">
        <f>SUM(E19:E26)</f>
        <v>872994</v>
      </c>
      <c r="F27" s="70">
        <f>SUM(F19:F26)</f>
        <v>908606</v>
      </c>
      <c r="G27" s="208">
        <f>+F27/D27*100</f>
        <v>111.45490252360398</v>
      </c>
      <c r="H27" s="226">
        <f t="shared" si="1"/>
        <v>104.07929493215302</v>
      </c>
      <c r="K27" s="4"/>
    </row>
    <row r="28" spans="1:11" ht="18.75">
      <c r="A28" s="13">
        <v>22</v>
      </c>
      <c r="B28" s="20" t="s">
        <v>73</v>
      </c>
      <c r="C28" s="118" t="s">
        <v>15</v>
      </c>
      <c r="D28" s="71">
        <v>168350</v>
      </c>
      <c r="E28" s="71">
        <v>205452</v>
      </c>
      <c r="F28" s="71">
        <v>343821</v>
      </c>
      <c r="G28" s="209">
        <f>+F28/D28*100</f>
        <v>204.22987822987824</v>
      </c>
      <c r="H28" s="227">
        <f t="shared" si="1"/>
        <v>167.34857776999007</v>
      </c>
      <c r="K28" s="4"/>
    </row>
    <row r="29" spans="1:11" ht="18.75">
      <c r="A29" s="26">
        <v>23</v>
      </c>
      <c r="B29" s="76" t="s">
        <v>74</v>
      </c>
      <c r="C29" s="119" t="s">
        <v>104</v>
      </c>
      <c r="D29" s="81">
        <v>0</v>
      </c>
      <c r="E29" s="81">
        <v>120860</v>
      </c>
      <c r="F29" s="81">
        <v>121195</v>
      </c>
      <c r="G29" s="210"/>
      <c r="H29" s="228">
        <f aca="true" t="shared" si="2" ref="H29:H34">+F29/E29*100</f>
        <v>100.27718020850571</v>
      </c>
      <c r="K29" s="4"/>
    </row>
    <row r="30" spans="1:11" ht="19.5" thickBot="1">
      <c r="A30" s="13">
        <v>24</v>
      </c>
      <c r="B30" s="21" t="s">
        <v>83</v>
      </c>
      <c r="C30" s="116" t="s">
        <v>158</v>
      </c>
      <c r="D30" s="70">
        <f>SUM(D28)</f>
        <v>168350</v>
      </c>
      <c r="E30" s="70">
        <f>SUM(E28:E29)</f>
        <v>326312</v>
      </c>
      <c r="F30" s="70">
        <f>SUM(F28:F29)</f>
        <v>465016</v>
      </c>
      <c r="G30" s="208">
        <f>+F30/D30*100</f>
        <v>276.2197802197802</v>
      </c>
      <c r="H30" s="226">
        <f t="shared" si="2"/>
        <v>142.5065581406752</v>
      </c>
      <c r="K30" s="4"/>
    </row>
    <row r="31" spans="1:11" ht="19.5" thickBot="1">
      <c r="A31" s="26">
        <v>25</v>
      </c>
      <c r="B31" s="22"/>
      <c r="C31" s="63" t="s">
        <v>159</v>
      </c>
      <c r="D31" s="72">
        <f>+D18+D27+D30</f>
        <v>4624808</v>
      </c>
      <c r="E31" s="72">
        <f>+E18+E27+E30</f>
        <v>5881585</v>
      </c>
      <c r="F31" s="72">
        <f>+F18+F27+F30</f>
        <v>6230197</v>
      </c>
      <c r="G31" s="211">
        <f>+F31/D31*100</f>
        <v>134.71255455361606</v>
      </c>
      <c r="H31" s="229">
        <f t="shared" si="2"/>
        <v>105.92717779306089</v>
      </c>
      <c r="K31" s="4"/>
    </row>
    <row r="32" spans="1:11" ht="18.75">
      <c r="A32" s="13">
        <v>26</v>
      </c>
      <c r="B32" s="104">
        <v>4111</v>
      </c>
      <c r="C32" s="60" t="s">
        <v>153</v>
      </c>
      <c r="D32" s="75">
        <v>0</v>
      </c>
      <c r="E32" s="75">
        <v>101188</v>
      </c>
      <c r="F32" s="75">
        <v>101188</v>
      </c>
      <c r="G32" s="205"/>
      <c r="H32" s="230">
        <f t="shared" si="2"/>
        <v>100</v>
      </c>
      <c r="K32" s="4"/>
    </row>
    <row r="33" spans="1:11" ht="18.75">
      <c r="A33" s="26">
        <v>27</v>
      </c>
      <c r="B33" s="14">
        <v>4112</v>
      </c>
      <c r="C33" s="117" t="s">
        <v>41</v>
      </c>
      <c r="D33" s="66">
        <v>417249</v>
      </c>
      <c r="E33" s="66">
        <v>417249</v>
      </c>
      <c r="F33" s="66">
        <v>417249</v>
      </c>
      <c r="G33" s="203">
        <f>+F33/D33*100</f>
        <v>100</v>
      </c>
      <c r="H33" s="221">
        <f t="shared" si="2"/>
        <v>100</v>
      </c>
      <c r="K33" s="4"/>
    </row>
    <row r="34" spans="1:11" ht="18.75">
      <c r="A34" s="13">
        <v>28</v>
      </c>
      <c r="B34" s="18">
        <v>4116</v>
      </c>
      <c r="C34" s="117" t="s">
        <v>42</v>
      </c>
      <c r="D34" s="66">
        <v>0</v>
      </c>
      <c r="E34" s="66">
        <v>18774</v>
      </c>
      <c r="F34" s="66">
        <v>18851</v>
      </c>
      <c r="G34" s="203"/>
      <c r="H34" s="221">
        <f t="shared" si="2"/>
        <v>100.41014168530947</v>
      </c>
      <c r="K34" s="4"/>
    </row>
    <row r="35" spans="1:11" ht="18.75">
      <c r="A35" s="26">
        <v>29</v>
      </c>
      <c r="B35" s="14">
        <v>4121</v>
      </c>
      <c r="C35" s="117" t="s">
        <v>17</v>
      </c>
      <c r="D35" s="66">
        <v>3798</v>
      </c>
      <c r="E35" s="66">
        <v>3798</v>
      </c>
      <c r="F35" s="66">
        <v>5760</v>
      </c>
      <c r="G35" s="203">
        <f>+F35/D35*100</f>
        <v>151.65876777251185</v>
      </c>
      <c r="H35" s="221">
        <f aca="true" t="shared" si="3" ref="H35:H42">+F35/E35*100</f>
        <v>151.65876777251185</v>
      </c>
      <c r="K35" s="4"/>
    </row>
    <row r="36" spans="1:11" ht="18.75">
      <c r="A36" s="13">
        <v>30</v>
      </c>
      <c r="B36" s="14">
        <v>4131</v>
      </c>
      <c r="C36" s="117" t="s">
        <v>18</v>
      </c>
      <c r="D36" s="66">
        <v>0</v>
      </c>
      <c r="E36" s="66">
        <v>57583</v>
      </c>
      <c r="F36" s="66">
        <v>65937</v>
      </c>
      <c r="G36" s="203"/>
      <c r="H36" s="221">
        <f t="shared" si="3"/>
        <v>114.50775402462531</v>
      </c>
      <c r="K36" s="4"/>
    </row>
    <row r="37" spans="1:11" ht="18.75">
      <c r="A37" s="26">
        <v>31</v>
      </c>
      <c r="B37" s="18" t="s">
        <v>118</v>
      </c>
      <c r="C37" s="117" t="s">
        <v>119</v>
      </c>
      <c r="D37" s="66">
        <v>0</v>
      </c>
      <c r="E37" s="66">
        <v>2467</v>
      </c>
      <c r="F37" s="66">
        <v>2467</v>
      </c>
      <c r="G37" s="203"/>
      <c r="H37" s="221">
        <f t="shared" si="3"/>
        <v>100</v>
      </c>
      <c r="K37" s="4"/>
    </row>
    <row r="38" spans="1:11" ht="18.75">
      <c r="A38" s="13">
        <v>32</v>
      </c>
      <c r="B38" s="18">
        <v>4211</v>
      </c>
      <c r="C38" s="117" t="s">
        <v>152</v>
      </c>
      <c r="D38" s="66">
        <v>0</v>
      </c>
      <c r="E38" s="66">
        <v>21200</v>
      </c>
      <c r="F38" s="66">
        <v>26193</v>
      </c>
      <c r="G38" s="203"/>
      <c r="H38" s="221">
        <f t="shared" si="3"/>
        <v>123.55188679245283</v>
      </c>
      <c r="K38" s="4"/>
    </row>
    <row r="39" spans="1:11" ht="18.75">
      <c r="A39" s="26">
        <v>33</v>
      </c>
      <c r="B39" s="14">
        <v>4216</v>
      </c>
      <c r="C39" s="117" t="s">
        <v>105</v>
      </c>
      <c r="D39" s="66">
        <v>0</v>
      </c>
      <c r="E39" s="66">
        <v>108355</v>
      </c>
      <c r="F39" s="66">
        <v>108998</v>
      </c>
      <c r="G39" s="203"/>
      <c r="H39" s="221">
        <f t="shared" si="3"/>
        <v>100.59341977758294</v>
      </c>
      <c r="K39" s="4"/>
    </row>
    <row r="40" spans="1:11" ht="18.75">
      <c r="A40" s="13">
        <v>34</v>
      </c>
      <c r="B40" s="14">
        <v>4221</v>
      </c>
      <c r="C40" s="117" t="s">
        <v>19</v>
      </c>
      <c r="D40" s="66">
        <v>493</v>
      </c>
      <c r="E40" s="66">
        <v>493</v>
      </c>
      <c r="F40" s="66">
        <v>620</v>
      </c>
      <c r="G40" s="203">
        <f>+F40/D40*100</f>
        <v>125.76064908722108</v>
      </c>
      <c r="H40" s="221">
        <f t="shared" si="3"/>
        <v>125.76064908722108</v>
      </c>
      <c r="K40" s="4"/>
    </row>
    <row r="41" spans="1:11" ht="19.5" thickBot="1">
      <c r="A41" s="26">
        <v>35</v>
      </c>
      <c r="B41" s="17" t="s">
        <v>84</v>
      </c>
      <c r="C41" s="116" t="s">
        <v>160</v>
      </c>
      <c r="D41" s="70">
        <f>SUM(D33:D40)</f>
        <v>421540</v>
      </c>
      <c r="E41" s="70">
        <f>SUM(E32:E40)</f>
        <v>731107</v>
      </c>
      <c r="F41" s="70">
        <f>SUM(F32:F40)</f>
        <v>747263</v>
      </c>
      <c r="G41" s="203">
        <f>+F41/D41*100</f>
        <v>177.2697727380557</v>
      </c>
      <c r="H41" s="226">
        <f t="shared" si="3"/>
        <v>102.2097996599677</v>
      </c>
      <c r="K41" s="4"/>
    </row>
    <row r="42" spans="1:11" ht="19.5" thickBot="1">
      <c r="A42" s="13">
        <v>36</v>
      </c>
      <c r="B42" s="53" t="s">
        <v>87</v>
      </c>
      <c r="C42" s="120" t="s">
        <v>161</v>
      </c>
      <c r="D42" s="51">
        <f>+D31+D41</f>
        <v>5046348</v>
      </c>
      <c r="E42" s="51">
        <f>+E31+E41</f>
        <v>6612692</v>
      </c>
      <c r="F42" s="51">
        <f>+F31+F41</f>
        <v>6977460</v>
      </c>
      <c r="G42" s="212">
        <f>+F42/D42*100</f>
        <v>138.2675154388877</v>
      </c>
      <c r="H42" s="231">
        <f t="shared" si="3"/>
        <v>105.51618009730379</v>
      </c>
      <c r="K42" s="4"/>
    </row>
    <row r="43" spans="1:11" ht="16.5" thickBot="1">
      <c r="A43" s="1"/>
      <c r="B43" s="6"/>
      <c r="C43" s="29"/>
      <c r="D43" s="29"/>
      <c r="E43" s="29"/>
      <c r="F43" s="29"/>
      <c r="G43" s="29"/>
      <c r="H43" s="29"/>
      <c r="K43" s="4"/>
    </row>
    <row r="44" spans="1:11" ht="16.5" thickBot="1">
      <c r="A44" s="24"/>
      <c r="B44" s="11" t="s">
        <v>67</v>
      </c>
      <c r="C44" s="109"/>
      <c r="D44" s="197" t="s">
        <v>71</v>
      </c>
      <c r="E44" s="64"/>
      <c r="F44" s="64"/>
      <c r="G44" s="64"/>
      <c r="H44" s="106"/>
      <c r="K44" s="4"/>
    </row>
    <row r="45" spans="1:11" ht="15.75">
      <c r="A45" s="25" t="s">
        <v>1</v>
      </c>
      <c r="B45" s="10" t="s">
        <v>66</v>
      </c>
      <c r="C45" s="110" t="s">
        <v>20</v>
      </c>
      <c r="D45" s="39" t="s">
        <v>101</v>
      </c>
      <c r="E45" s="39" t="s">
        <v>111</v>
      </c>
      <c r="F45" s="39" t="s">
        <v>40</v>
      </c>
      <c r="G45" s="39" t="s">
        <v>0</v>
      </c>
      <c r="H45" s="107" t="s">
        <v>0</v>
      </c>
      <c r="K45" s="4"/>
    </row>
    <row r="46" spans="1:11" ht="16.5" thickBot="1">
      <c r="A46" s="47"/>
      <c r="B46" s="31" t="s">
        <v>65</v>
      </c>
      <c r="C46" s="111"/>
      <c r="D46" s="48" t="s">
        <v>39</v>
      </c>
      <c r="E46" s="48" t="s">
        <v>39</v>
      </c>
      <c r="F46" s="48" t="s">
        <v>155</v>
      </c>
      <c r="G46" s="48" t="s">
        <v>186</v>
      </c>
      <c r="H46" s="108" t="s">
        <v>187</v>
      </c>
      <c r="K46" s="4"/>
    </row>
    <row r="47" spans="1:11" ht="18.75">
      <c r="A47" s="26">
        <v>1</v>
      </c>
      <c r="B47" s="46">
        <v>5141</v>
      </c>
      <c r="C47" s="134" t="s">
        <v>43</v>
      </c>
      <c r="D47" s="73">
        <v>133200</v>
      </c>
      <c r="E47" s="73">
        <v>133200</v>
      </c>
      <c r="F47" s="73">
        <v>133200</v>
      </c>
      <c r="G47" s="213">
        <f aca="true" t="shared" si="4" ref="G47:G54">+F47/D47*100</f>
        <v>100</v>
      </c>
      <c r="H47" s="232">
        <f aca="true" t="shared" si="5" ref="H47:H54">+F47/E47*100</f>
        <v>100</v>
      </c>
      <c r="K47" s="4"/>
    </row>
    <row r="48" spans="1:11" ht="18.75">
      <c r="A48" s="26">
        <v>2</v>
      </c>
      <c r="B48" s="19">
        <v>5213</v>
      </c>
      <c r="C48" s="135" t="s">
        <v>26</v>
      </c>
      <c r="D48" s="42">
        <v>837814</v>
      </c>
      <c r="E48" s="42">
        <f>578912+7500+267652</f>
        <v>854064</v>
      </c>
      <c r="F48" s="42">
        <f>267652+7500+578912</f>
        <v>854064</v>
      </c>
      <c r="G48" s="214">
        <f t="shared" si="4"/>
        <v>101.93957131296445</v>
      </c>
      <c r="H48" s="233">
        <f t="shared" si="5"/>
        <v>100</v>
      </c>
      <c r="K48" s="4"/>
    </row>
    <row r="49" spans="1:11" ht="18.75">
      <c r="A49" s="26">
        <v>3</v>
      </c>
      <c r="B49" s="19">
        <v>5213</v>
      </c>
      <c r="C49" s="135" t="s">
        <v>27</v>
      </c>
      <c r="D49" s="42">
        <v>19000</v>
      </c>
      <c r="E49" s="42">
        <v>19000</v>
      </c>
      <c r="F49" s="42">
        <v>19000</v>
      </c>
      <c r="G49" s="214">
        <f t="shared" si="4"/>
        <v>100</v>
      </c>
      <c r="H49" s="233">
        <f t="shared" si="5"/>
        <v>100</v>
      </c>
      <c r="K49" s="4"/>
    </row>
    <row r="50" spans="1:11" ht="18.75">
      <c r="A50" s="26">
        <v>4</v>
      </c>
      <c r="B50" s="19">
        <v>5213</v>
      </c>
      <c r="C50" s="114" t="s">
        <v>28</v>
      </c>
      <c r="D50" s="42">
        <v>31521</v>
      </c>
      <c r="E50" s="42">
        <v>32721</v>
      </c>
      <c r="F50" s="42">
        <v>32721</v>
      </c>
      <c r="G50" s="214">
        <f t="shared" si="4"/>
        <v>103.80698581897782</v>
      </c>
      <c r="H50" s="233">
        <f t="shared" si="5"/>
        <v>100</v>
      </c>
      <c r="K50" s="4"/>
    </row>
    <row r="51" spans="1:11" ht="18.75">
      <c r="A51" s="26">
        <v>5</v>
      </c>
      <c r="B51" s="19">
        <v>5213</v>
      </c>
      <c r="C51" s="114" t="s">
        <v>93</v>
      </c>
      <c r="D51" s="74">
        <f>890085-837814-19000-31521</f>
        <v>1750</v>
      </c>
      <c r="E51" s="74">
        <f>908934-E48-E49-E50</f>
        <v>3149</v>
      </c>
      <c r="F51" s="74">
        <f>908290-F48-F49-F50</f>
        <v>2505</v>
      </c>
      <c r="G51" s="215">
        <f t="shared" si="4"/>
        <v>143.14285714285714</v>
      </c>
      <c r="H51" s="224">
        <f t="shared" si="5"/>
        <v>79.54906319466497</v>
      </c>
      <c r="K51" s="4"/>
    </row>
    <row r="52" spans="1:11" ht="18.75">
      <c r="A52" s="26">
        <v>6</v>
      </c>
      <c r="B52" s="19" t="s">
        <v>47</v>
      </c>
      <c r="C52" s="135" t="s">
        <v>44</v>
      </c>
      <c r="D52" s="74">
        <f>894485-D48-D49-D50-D51</f>
        <v>4400</v>
      </c>
      <c r="E52" s="74">
        <f>914260-E48-E49-E50-E51</f>
        <v>5326</v>
      </c>
      <c r="F52" s="74">
        <f>913594-F48-F50-F51-F49</f>
        <v>5304</v>
      </c>
      <c r="G52" s="215">
        <f t="shared" si="4"/>
        <v>120.54545454545456</v>
      </c>
      <c r="H52" s="224">
        <f t="shared" si="5"/>
        <v>99.58693203154337</v>
      </c>
      <c r="K52" s="4"/>
    </row>
    <row r="53" spans="1:11" ht="18.75">
      <c r="A53" s="26">
        <v>7</v>
      </c>
      <c r="B53" s="19" t="s">
        <v>45</v>
      </c>
      <c r="C53" s="135" t="s">
        <v>46</v>
      </c>
      <c r="D53" s="74">
        <v>73952</v>
      </c>
      <c r="E53" s="74">
        <v>81504</v>
      </c>
      <c r="F53" s="74">
        <v>82865</v>
      </c>
      <c r="G53" s="215">
        <f t="shared" si="4"/>
        <v>112.05241237559498</v>
      </c>
      <c r="H53" s="224">
        <f t="shared" si="5"/>
        <v>101.66985669414998</v>
      </c>
      <c r="K53" s="4"/>
    </row>
    <row r="54" spans="1:11" ht="18.75">
      <c r="A54" s="26">
        <v>8</v>
      </c>
      <c r="B54" s="19">
        <v>5321</v>
      </c>
      <c r="C54" s="135" t="s">
        <v>36</v>
      </c>
      <c r="D54" s="74">
        <v>123459</v>
      </c>
      <c r="E54" s="74">
        <v>127030</v>
      </c>
      <c r="F54" s="74">
        <v>127030</v>
      </c>
      <c r="G54" s="215">
        <f t="shared" si="4"/>
        <v>102.89245822499777</v>
      </c>
      <c r="H54" s="224">
        <f t="shared" si="5"/>
        <v>100</v>
      </c>
      <c r="K54" s="4"/>
    </row>
    <row r="55" spans="1:8" ht="18.75">
      <c r="A55" s="26">
        <v>9</v>
      </c>
      <c r="B55" s="23">
        <v>5331</v>
      </c>
      <c r="C55" s="135" t="s">
        <v>25</v>
      </c>
      <c r="D55" s="74">
        <v>602130</v>
      </c>
      <c r="E55" s="74">
        <v>640606</v>
      </c>
      <c r="F55" s="74">
        <v>640066</v>
      </c>
      <c r="G55" s="215">
        <f>+F55/D55*100</f>
        <v>106.3003005995383</v>
      </c>
      <c r="H55" s="224">
        <f>+F55/E55*100</f>
        <v>99.9157048170014</v>
      </c>
    </row>
    <row r="56" spans="1:8" ht="18.75">
      <c r="A56" s="26">
        <v>10</v>
      </c>
      <c r="B56" s="19" t="s">
        <v>48</v>
      </c>
      <c r="C56" s="135" t="s">
        <v>49</v>
      </c>
      <c r="D56" s="74">
        <f>610525-D55</f>
        <v>8395</v>
      </c>
      <c r="E56" s="74">
        <f>654390-E55</f>
        <v>13784</v>
      </c>
      <c r="F56" s="74">
        <f>653471-F55</f>
        <v>13405</v>
      </c>
      <c r="G56" s="215">
        <f>+F56/D56*100</f>
        <v>159.67837998808812</v>
      </c>
      <c r="H56" s="224">
        <f>+F56/E56*100</f>
        <v>97.25043528728962</v>
      </c>
    </row>
    <row r="57" spans="1:8" ht="18.75">
      <c r="A57" s="26">
        <v>11</v>
      </c>
      <c r="B57" s="19">
        <v>5362</v>
      </c>
      <c r="C57" s="135" t="s">
        <v>77</v>
      </c>
      <c r="D57" s="74">
        <v>0</v>
      </c>
      <c r="E57" s="74">
        <v>1038843</v>
      </c>
      <c r="F57" s="67">
        <v>1038843</v>
      </c>
      <c r="G57" s="215"/>
      <c r="H57" s="224">
        <f>+F57/E57*100</f>
        <v>100</v>
      </c>
    </row>
    <row r="58" spans="1:8" ht="18.75">
      <c r="A58" s="26">
        <v>12</v>
      </c>
      <c r="B58" s="19">
        <v>5366</v>
      </c>
      <c r="C58" s="135" t="s">
        <v>117</v>
      </c>
      <c r="D58" s="74"/>
      <c r="E58" s="74">
        <v>44130</v>
      </c>
      <c r="F58" s="74">
        <v>44130</v>
      </c>
      <c r="G58" s="215"/>
      <c r="H58" s="224">
        <f>+F58/E58*100</f>
        <v>100</v>
      </c>
    </row>
    <row r="59" spans="1:8" ht="18.75">
      <c r="A59" s="26">
        <v>13</v>
      </c>
      <c r="B59" s="19">
        <v>5641</v>
      </c>
      <c r="C59" s="135" t="s">
        <v>95</v>
      </c>
      <c r="D59" s="74">
        <v>2095</v>
      </c>
      <c r="E59" s="74">
        <v>0</v>
      </c>
      <c r="F59" s="74">
        <v>0</v>
      </c>
      <c r="G59" s="215"/>
      <c r="H59" s="224"/>
    </row>
    <row r="60" spans="1:8" ht="18.75">
      <c r="A60" s="26">
        <v>14</v>
      </c>
      <c r="B60" s="19">
        <v>5901</v>
      </c>
      <c r="C60" s="114" t="s">
        <v>21</v>
      </c>
      <c r="D60" s="74">
        <v>6242</v>
      </c>
      <c r="E60" s="74">
        <v>824</v>
      </c>
      <c r="F60" s="74">
        <v>0</v>
      </c>
      <c r="G60" s="215"/>
      <c r="H60" s="224"/>
    </row>
    <row r="61" spans="1:8" ht="18.75">
      <c r="A61" s="26">
        <v>15</v>
      </c>
      <c r="B61" s="19" t="s">
        <v>62</v>
      </c>
      <c r="C61" s="114" t="s">
        <v>50</v>
      </c>
      <c r="D61" s="74">
        <v>1823243</v>
      </c>
      <c r="E61" s="74">
        <f>5221259-2994181</f>
        <v>2227078</v>
      </c>
      <c r="F61" s="74">
        <f>5112352-2993133</f>
        <v>2119219</v>
      </c>
      <c r="G61" s="215">
        <f>+F61/D61*100</f>
        <v>116.23349164099355</v>
      </c>
      <c r="H61" s="224">
        <f aca="true" t="shared" si="6" ref="H61:H68">+F61/E61*100</f>
        <v>95.1569275975067</v>
      </c>
    </row>
    <row r="62" spans="1:10" ht="19.5" thickBot="1">
      <c r="A62" s="26">
        <v>16</v>
      </c>
      <c r="B62" s="17" t="s">
        <v>85</v>
      </c>
      <c r="C62" s="59" t="s">
        <v>162</v>
      </c>
      <c r="D62" s="70">
        <f>SUM(D47:D61)</f>
        <v>3667201</v>
      </c>
      <c r="E62" s="70">
        <f>SUM(E47:E61)</f>
        <v>5221259</v>
      </c>
      <c r="F62" s="70">
        <f>SUM(F47:F61)</f>
        <v>5112352</v>
      </c>
      <c r="G62" s="208">
        <f>+F62/D62*100</f>
        <v>139.40746634831308</v>
      </c>
      <c r="H62" s="226">
        <f t="shared" si="6"/>
        <v>97.91416208236366</v>
      </c>
      <c r="J62">
        <f>5561750-340491</f>
        <v>5221259</v>
      </c>
    </row>
    <row r="63" spans="1:8" ht="18.75">
      <c r="A63" s="26">
        <v>17</v>
      </c>
      <c r="B63" s="44" t="s">
        <v>51</v>
      </c>
      <c r="C63" s="60" t="s">
        <v>29</v>
      </c>
      <c r="D63" s="75">
        <v>115000</v>
      </c>
      <c r="E63" s="75">
        <v>129247</v>
      </c>
      <c r="F63" s="75">
        <v>129247</v>
      </c>
      <c r="G63" s="205">
        <f>+F63/D63*100</f>
        <v>112.38869565217391</v>
      </c>
      <c r="H63" s="230">
        <f t="shared" si="6"/>
        <v>100</v>
      </c>
    </row>
    <row r="64" spans="1:8" ht="18.75">
      <c r="A64" s="26">
        <v>18</v>
      </c>
      <c r="B64" s="44" t="s">
        <v>52</v>
      </c>
      <c r="C64" s="61" t="s">
        <v>30</v>
      </c>
      <c r="D64" s="67">
        <v>11000</v>
      </c>
      <c r="E64" s="67">
        <v>14628</v>
      </c>
      <c r="F64" s="67">
        <v>14629</v>
      </c>
      <c r="G64" s="206">
        <f>+F64/D64*100</f>
        <v>132.9909090909091</v>
      </c>
      <c r="H64" s="222">
        <f t="shared" si="6"/>
        <v>100.00683620453923</v>
      </c>
    </row>
    <row r="65" spans="1:8" ht="18.75">
      <c r="A65" s="26">
        <v>19</v>
      </c>
      <c r="B65" s="44">
        <v>6341</v>
      </c>
      <c r="C65" s="61" t="s">
        <v>22</v>
      </c>
      <c r="D65" s="67">
        <v>0</v>
      </c>
      <c r="E65" s="67">
        <f>383849-4117</f>
        <v>379732</v>
      </c>
      <c r="F65" s="67">
        <f>373095-F66</f>
        <v>368979</v>
      </c>
      <c r="G65" s="206"/>
      <c r="H65" s="222">
        <f t="shared" si="6"/>
        <v>97.16826604025998</v>
      </c>
    </row>
    <row r="66" spans="1:8" ht="18.75">
      <c r="A66" s="26">
        <v>20</v>
      </c>
      <c r="B66" s="44">
        <v>6341</v>
      </c>
      <c r="C66" s="61" t="s">
        <v>78</v>
      </c>
      <c r="D66" s="67">
        <v>4117</v>
      </c>
      <c r="E66" s="67">
        <v>4117</v>
      </c>
      <c r="F66" s="67">
        <v>4116</v>
      </c>
      <c r="G66" s="203">
        <f>+F66/D66*100</f>
        <v>99.97571046878795</v>
      </c>
      <c r="H66" s="222">
        <f t="shared" si="6"/>
        <v>99.97571046878795</v>
      </c>
    </row>
    <row r="67" spans="1:8" ht="18.75">
      <c r="A67" s="26">
        <v>21</v>
      </c>
      <c r="B67" s="33">
        <v>6351</v>
      </c>
      <c r="C67" s="61" t="s">
        <v>31</v>
      </c>
      <c r="D67" s="67">
        <v>51574</v>
      </c>
      <c r="E67" s="67">
        <v>109299</v>
      </c>
      <c r="F67" s="67">
        <v>114963</v>
      </c>
      <c r="G67" s="206">
        <f>+F67/D67*100</f>
        <v>222.90883003063558</v>
      </c>
      <c r="H67" s="222">
        <f t="shared" si="6"/>
        <v>105.18211511541735</v>
      </c>
    </row>
    <row r="68" spans="1:8" ht="18.75">
      <c r="A68" s="26">
        <v>22</v>
      </c>
      <c r="B68" s="33">
        <v>6441</v>
      </c>
      <c r="C68" s="61" t="s">
        <v>113</v>
      </c>
      <c r="D68" s="67">
        <v>0</v>
      </c>
      <c r="E68" s="67">
        <v>16970</v>
      </c>
      <c r="F68" s="67">
        <v>9700</v>
      </c>
      <c r="G68" s="206"/>
      <c r="H68" s="222">
        <f t="shared" si="6"/>
        <v>57.159693576900416</v>
      </c>
    </row>
    <row r="69" spans="1:8" ht="18.75">
      <c r="A69" s="26">
        <v>23</v>
      </c>
      <c r="B69" s="44" t="s">
        <v>53</v>
      </c>
      <c r="C69" s="62" t="s">
        <v>54</v>
      </c>
      <c r="D69" s="67">
        <v>1000</v>
      </c>
      <c r="E69" s="67">
        <v>1000</v>
      </c>
      <c r="F69" s="67">
        <v>1000</v>
      </c>
      <c r="G69" s="206">
        <f>+F69/D69*100</f>
        <v>100</v>
      </c>
      <c r="H69" s="222">
        <f>+F69/E69*100</f>
        <v>100</v>
      </c>
    </row>
    <row r="70" spans="1:8" ht="18.75">
      <c r="A70" s="26">
        <v>24</v>
      </c>
      <c r="B70" s="44" t="s">
        <v>64</v>
      </c>
      <c r="C70" s="62" t="s">
        <v>63</v>
      </c>
      <c r="D70" s="67">
        <f>2407868-182691</f>
        <v>2225177</v>
      </c>
      <c r="E70" s="67">
        <f>2645124-654993</f>
        <v>1990131</v>
      </c>
      <c r="F70" s="67">
        <f>2255875-642634</f>
        <v>1613241</v>
      </c>
      <c r="G70" s="206">
        <f>+F70/D70*100</f>
        <v>72.49944611147787</v>
      </c>
      <c r="H70" s="222">
        <f>+F70/E70*100</f>
        <v>81.06205068912548</v>
      </c>
    </row>
    <row r="71" spans="1:8" ht="19.5" thickBot="1">
      <c r="A71" s="26">
        <v>25</v>
      </c>
      <c r="B71" s="45" t="s">
        <v>86</v>
      </c>
      <c r="C71" s="63" t="s">
        <v>163</v>
      </c>
      <c r="D71" s="72">
        <f>SUM(D63:D70)</f>
        <v>2407868</v>
      </c>
      <c r="E71" s="72">
        <f>SUM(E63:E70)</f>
        <v>2645124</v>
      </c>
      <c r="F71" s="72">
        <f>SUM(F63:F70)</f>
        <v>2255875</v>
      </c>
      <c r="G71" s="211">
        <f>+F71/D71*100</f>
        <v>93.68765231316667</v>
      </c>
      <c r="H71" s="229">
        <f>+F71/E71*100</f>
        <v>85.28428156865235</v>
      </c>
    </row>
    <row r="72" spans="1:8" ht="19.5" thickBot="1">
      <c r="A72" s="26">
        <v>26</v>
      </c>
      <c r="B72" s="53" t="s">
        <v>88</v>
      </c>
      <c r="C72" s="120" t="s">
        <v>164</v>
      </c>
      <c r="D72" s="51">
        <f>+D62+D71</f>
        <v>6075069</v>
      </c>
      <c r="E72" s="51">
        <f>+E62+E71</f>
        <v>7866383</v>
      </c>
      <c r="F72" s="51">
        <f>+F62+F71</f>
        <v>7368227</v>
      </c>
      <c r="G72" s="212">
        <f>+F72/D72*100</f>
        <v>121.2863096698984</v>
      </c>
      <c r="H72" s="231">
        <f>+F72/E72*100</f>
        <v>93.66728012099081</v>
      </c>
    </row>
    <row r="73" spans="1:8" ht="16.5" thickBot="1">
      <c r="A73" s="1"/>
      <c r="B73" s="49"/>
      <c r="C73" s="50"/>
      <c r="D73" s="50"/>
      <c r="E73" s="50"/>
      <c r="F73" s="50"/>
      <c r="G73" s="50"/>
      <c r="H73" s="50"/>
    </row>
    <row r="74" spans="1:8" ht="16.5" thickBot="1">
      <c r="A74" s="24"/>
      <c r="B74" s="11" t="s">
        <v>67</v>
      </c>
      <c r="C74" s="109"/>
      <c r="D74" s="197" t="s">
        <v>71</v>
      </c>
      <c r="E74" s="64"/>
      <c r="F74" s="64"/>
      <c r="G74" s="64"/>
      <c r="H74" s="106"/>
    </row>
    <row r="75" spans="1:8" ht="15.75">
      <c r="A75" s="25" t="s">
        <v>1</v>
      </c>
      <c r="B75" s="10" t="s">
        <v>66</v>
      </c>
      <c r="C75" s="110" t="s">
        <v>32</v>
      </c>
      <c r="D75" s="39" t="s">
        <v>101</v>
      </c>
      <c r="E75" s="39" t="s">
        <v>111</v>
      </c>
      <c r="F75" s="39" t="s">
        <v>40</v>
      </c>
      <c r="G75" s="39" t="s">
        <v>0</v>
      </c>
      <c r="H75" s="107" t="s">
        <v>0</v>
      </c>
    </row>
    <row r="76" spans="1:8" ht="16.5" thickBot="1">
      <c r="A76" s="47"/>
      <c r="B76" s="31" t="s">
        <v>65</v>
      </c>
      <c r="C76" s="111"/>
      <c r="D76" s="48" t="s">
        <v>39</v>
      </c>
      <c r="E76" s="48" t="s">
        <v>39</v>
      </c>
      <c r="F76" s="48" t="s">
        <v>155</v>
      </c>
      <c r="G76" s="48" t="s">
        <v>186</v>
      </c>
      <c r="H76" s="108" t="s">
        <v>187</v>
      </c>
    </row>
    <row r="77" spans="1:8" ht="18.75">
      <c r="A77" s="26">
        <v>1</v>
      </c>
      <c r="B77" s="20">
        <v>8115</v>
      </c>
      <c r="C77" s="135" t="s">
        <v>37</v>
      </c>
      <c r="D77" s="42">
        <v>1018721</v>
      </c>
      <c r="E77" s="42">
        <v>1275418</v>
      </c>
      <c r="F77" s="42">
        <v>-756300</v>
      </c>
      <c r="G77" s="214">
        <f>+F77/D77*100</f>
        <v>-74.24015014905946</v>
      </c>
      <c r="H77" s="233">
        <f>+F77/E77*100</f>
        <v>-59.298206548755</v>
      </c>
    </row>
    <row r="78" spans="1:8" ht="18.75">
      <c r="A78" s="26">
        <v>2</v>
      </c>
      <c r="B78" s="15">
        <v>8116</v>
      </c>
      <c r="C78" s="135" t="s">
        <v>38</v>
      </c>
      <c r="D78" s="42">
        <v>0</v>
      </c>
      <c r="E78" s="42">
        <v>0</v>
      </c>
      <c r="F78" s="42">
        <v>1161939</v>
      </c>
      <c r="G78" s="214"/>
      <c r="H78" s="233"/>
    </row>
    <row r="79" spans="1:8" ht="18.75">
      <c r="A79" s="26">
        <v>3</v>
      </c>
      <c r="B79" s="23">
        <v>8123</v>
      </c>
      <c r="C79" s="114" t="s">
        <v>33</v>
      </c>
      <c r="D79" s="74">
        <v>10000</v>
      </c>
      <c r="E79" s="74">
        <v>13000</v>
      </c>
      <c r="F79" s="74">
        <v>13000</v>
      </c>
      <c r="G79" s="215">
        <f>+F79/D79*100</f>
        <v>130</v>
      </c>
      <c r="H79" s="224">
        <f>+F79/E79*100</f>
        <v>100</v>
      </c>
    </row>
    <row r="80" spans="1:8" ht="18.75">
      <c r="A80" s="26">
        <v>4</v>
      </c>
      <c r="B80" s="9">
        <v>8124</v>
      </c>
      <c r="C80" s="62" t="s">
        <v>34</v>
      </c>
      <c r="D80" s="67">
        <v>0</v>
      </c>
      <c r="E80" s="67">
        <v>-34727</v>
      </c>
      <c r="F80" s="67">
        <v>-27872</v>
      </c>
      <c r="G80" s="206"/>
      <c r="H80" s="222">
        <f>+F80/E80*100</f>
        <v>80.26031618049356</v>
      </c>
    </row>
    <row r="81" spans="1:8" ht="19.5" thickBot="1">
      <c r="A81" s="26">
        <v>5</v>
      </c>
      <c r="B81" s="54" t="s">
        <v>89</v>
      </c>
      <c r="C81" s="140" t="s">
        <v>165</v>
      </c>
      <c r="D81" s="77">
        <f>SUM(D77:D80)</f>
        <v>1028721</v>
      </c>
      <c r="E81" s="77">
        <f>SUM(E77:E80)</f>
        <v>1253691</v>
      </c>
      <c r="F81" s="82">
        <f>SUM(F77:F80)</f>
        <v>390767</v>
      </c>
      <c r="G81" s="216">
        <f>+F81/D81*100</f>
        <v>37.985712355439425</v>
      </c>
      <c r="H81" s="234">
        <f>+F81/E81*100</f>
        <v>31.16932322238893</v>
      </c>
    </row>
    <row r="82" spans="4:8" ht="16.5" thickBot="1">
      <c r="D82" s="5"/>
      <c r="E82" s="5"/>
      <c r="F82" s="5"/>
      <c r="G82" s="5"/>
      <c r="H82" s="5"/>
    </row>
    <row r="83" spans="1:8" ht="16.5" thickBot="1">
      <c r="A83" s="24"/>
      <c r="B83" s="11" t="s">
        <v>65</v>
      </c>
      <c r="C83" s="109"/>
      <c r="D83" s="197" t="s">
        <v>71</v>
      </c>
      <c r="E83" s="64"/>
      <c r="F83" s="64"/>
      <c r="G83" s="64"/>
      <c r="H83" s="106"/>
    </row>
    <row r="84" spans="1:8" ht="15.75">
      <c r="A84" s="28" t="s">
        <v>1</v>
      </c>
      <c r="B84" s="10"/>
      <c r="C84" s="110" t="s">
        <v>23</v>
      </c>
      <c r="D84" s="39" t="s">
        <v>101</v>
      </c>
      <c r="E84" s="39" t="s">
        <v>111</v>
      </c>
      <c r="F84" s="39" t="s">
        <v>40</v>
      </c>
      <c r="G84" s="39" t="s">
        <v>0</v>
      </c>
      <c r="H84" s="107" t="s">
        <v>0</v>
      </c>
    </row>
    <row r="85" spans="1:8" ht="16.5" thickBot="1">
      <c r="A85" s="30"/>
      <c r="B85" s="31"/>
      <c r="C85" s="111"/>
      <c r="D85" s="48" t="s">
        <v>39</v>
      </c>
      <c r="E85" s="48" t="s">
        <v>39</v>
      </c>
      <c r="F85" s="48" t="s">
        <v>155</v>
      </c>
      <c r="G85" s="48" t="s">
        <v>186</v>
      </c>
      <c r="H85" s="108" t="s">
        <v>187</v>
      </c>
    </row>
    <row r="86" spans="1:8" ht="16.5" thickBot="1">
      <c r="A86" s="34"/>
      <c r="B86" s="35"/>
      <c r="C86" s="36"/>
      <c r="D86" s="201"/>
      <c r="E86" s="48"/>
      <c r="F86" s="36"/>
      <c r="G86" s="36"/>
      <c r="H86" s="151"/>
    </row>
    <row r="87" spans="1:8" ht="18.75">
      <c r="A87" s="32">
        <v>1</v>
      </c>
      <c r="B87" s="52" t="s">
        <v>90</v>
      </c>
      <c r="C87" s="142" t="s">
        <v>98</v>
      </c>
      <c r="D87" s="43">
        <f>+D42</f>
        <v>5046348</v>
      </c>
      <c r="E87" s="43">
        <f>+E42</f>
        <v>6612692</v>
      </c>
      <c r="F87" s="43">
        <f>+F42</f>
        <v>6977460</v>
      </c>
      <c r="G87" s="235">
        <f>+F87/D87*100</f>
        <v>138.2675154388877</v>
      </c>
      <c r="H87" s="236">
        <f>+F87/E87*100</f>
        <v>105.51618009730379</v>
      </c>
    </row>
    <row r="88" spans="1:8" ht="18.75">
      <c r="A88" s="26">
        <v>2</v>
      </c>
      <c r="B88" s="55" t="s">
        <v>91</v>
      </c>
      <c r="C88" s="143" t="s">
        <v>99</v>
      </c>
      <c r="D88" s="41">
        <f>+D72</f>
        <v>6075069</v>
      </c>
      <c r="E88" s="41">
        <f>+E72</f>
        <v>7866383</v>
      </c>
      <c r="F88" s="41">
        <f>+F72</f>
        <v>7368227</v>
      </c>
      <c r="G88" s="237">
        <f>+F88/D88*100</f>
        <v>121.2863096698984</v>
      </c>
      <c r="H88" s="238">
        <f>+F88/E88*100</f>
        <v>93.66728012099081</v>
      </c>
    </row>
    <row r="89" spans="1:8" ht="19.5" thickBot="1">
      <c r="A89" s="27">
        <v>3</v>
      </c>
      <c r="B89" s="56"/>
      <c r="C89" s="144" t="s">
        <v>92</v>
      </c>
      <c r="D89" s="40">
        <f>+D87-D88</f>
        <v>-1028721</v>
      </c>
      <c r="E89" s="40">
        <f>+E87-E88</f>
        <v>-1253691</v>
      </c>
      <c r="F89" s="40">
        <f>+F87-F88</f>
        <v>-390767</v>
      </c>
      <c r="G89" s="239"/>
      <c r="H89" s="240"/>
    </row>
    <row r="90" spans="1:8" ht="19.5" thickBot="1">
      <c r="A90" s="78">
        <v>4</v>
      </c>
      <c r="B90" s="57" t="s">
        <v>89</v>
      </c>
      <c r="C90" s="145" t="s">
        <v>24</v>
      </c>
      <c r="D90" s="58">
        <f>+D81</f>
        <v>1028721</v>
      </c>
      <c r="E90" s="58">
        <f>+E81</f>
        <v>1253691</v>
      </c>
      <c r="F90" s="58">
        <f>+F81</f>
        <v>390767</v>
      </c>
      <c r="G90" s="241"/>
      <c r="H90" s="242"/>
    </row>
    <row r="92" spans="2:3" ht="18.75">
      <c r="B92" s="79"/>
      <c r="C92" s="80"/>
    </row>
    <row r="99" ht="15.75">
      <c r="F99" s="7">
        <v>7368227</v>
      </c>
    </row>
    <row r="100" ht="15.75">
      <c r="F100" s="7">
        <v>-2255875</v>
      </c>
    </row>
    <row r="101" ht="15.75">
      <c r="F101" s="7">
        <f>SUM(F99:F100)</f>
        <v>5112352</v>
      </c>
    </row>
  </sheetData>
  <printOptions horizontalCentered="1"/>
  <pageMargins left="0.1968503937007874" right="0.1968503937007874" top="0.7874015748031497" bottom="0.3937007874015748" header="0" footer="0"/>
  <pageSetup fitToHeight="2" horizontalDpi="360" verticalDpi="360" orientation="landscape" paperSize="9" scale="57" r:id="rId1"/>
  <rowBreaks count="1" manualBreakCount="1">
    <brk id="4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zoomScale="75" zoomScaleNormal="75" zoomScaleSheetLayoutView="75" workbookViewId="0" topLeftCell="A1">
      <selection activeCell="J56" sqref="J56:K62"/>
    </sheetView>
  </sheetViews>
  <sheetFormatPr defaultColWidth="8.796875" defaultRowHeight="15"/>
  <cols>
    <col min="1" max="1" width="3.19921875" style="4" bestFit="1" customWidth="1"/>
    <col min="2" max="2" width="14.69921875" style="4" customWidth="1"/>
    <col min="3" max="3" width="59.59765625" style="5" bestFit="1" customWidth="1"/>
    <col min="4" max="5" width="9.8984375" style="7" customWidth="1"/>
    <col min="6" max="6" width="10" style="7" customWidth="1"/>
    <col min="7" max="7" width="8.796875" style="7" customWidth="1"/>
    <col min="8" max="8" width="8.3984375" style="7" customWidth="1"/>
    <col min="9" max="9" width="9.8984375" style="0" bestFit="1" customWidth="1"/>
    <col min="10" max="10" width="10.19921875" style="0" bestFit="1" customWidth="1"/>
    <col min="11" max="11" width="9.796875" style="0" bestFit="1" customWidth="1"/>
    <col min="12" max="16384" width="8.8984375" style="4" customWidth="1"/>
  </cols>
  <sheetData>
    <row r="1" spans="1:11" ht="20.25">
      <c r="A1" s="37" t="s">
        <v>176</v>
      </c>
      <c r="B1" s="38"/>
      <c r="C1" s="38"/>
      <c r="D1" s="3"/>
      <c r="E1" s="3"/>
      <c r="F1" s="3"/>
      <c r="G1" s="3"/>
      <c r="H1" s="3"/>
      <c r="K1" s="4"/>
    </row>
    <row r="2" spans="1:11" ht="20.25">
      <c r="A2" s="99" t="s">
        <v>156</v>
      </c>
      <c r="B2" s="2"/>
      <c r="C2" s="8"/>
      <c r="D2" s="3"/>
      <c r="E2" s="3"/>
      <c r="F2" s="3"/>
      <c r="G2" s="3"/>
      <c r="H2" s="3"/>
      <c r="K2" s="4"/>
    </row>
    <row r="3" spans="1:11" ht="21" thickBot="1">
      <c r="A3" s="2"/>
      <c r="B3" s="2"/>
      <c r="C3" s="8"/>
      <c r="K3" s="4"/>
    </row>
    <row r="4" spans="1:11" ht="16.5" thickBot="1">
      <c r="A4" s="24"/>
      <c r="B4" s="11" t="s">
        <v>67</v>
      </c>
      <c r="C4" s="109"/>
      <c r="D4" s="197" t="s">
        <v>72</v>
      </c>
      <c r="E4" s="64"/>
      <c r="F4" s="65"/>
      <c r="G4" s="100"/>
      <c r="H4" s="100"/>
      <c r="K4" s="4"/>
    </row>
    <row r="5" spans="1:11" ht="15.75">
      <c r="A5" s="25" t="s">
        <v>1</v>
      </c>
      <c r="B5" s="10" t="s">
        <v>66</v>
      </c>
      <c r="C5" s="110" t="s">
        <v>2</v>
      </c>
      <c r="D5" s="39" t="s">
        <v>101</v>
      </c>
      <c r="E5" s="39" t="s">
        <v>109</v>
      </c>
      <c r="F5" s="39" t="s">
        <v>40</v>
      </c>
      <c r="G5" s="39" t="s">
        <v>0</v>
      </c>
      <c r="H5" s="39" t="s">
        <v>0</v>
      </c>
      <c r="K5" s="4"/>
    </row>
    <row r="6" spans="1:11" ht="16.5" thickBot="1">
      <c r="A6" s="47"/>
      <c r="B6" s="31" t="s">
        <v>65</v>
      </c>
      <c r="C6" s="111"/>
      <c r="D6" s="48" t="s">
        <v>39</v>
      </c>
      <c r="E6" s="48" t="s">
        <v>39</v>
      </c>
      <c r="F6" s="48" t="s">
        <v>155</v>
      </c>
      <c r="G6" s="48" t="s">
        <v>108</v>
      </c>
      <c r="H6" s="48" t="s">
        <v>110</v>
      </c>
      <c r="K6" s="4"/>
    </row>
    <row r="7" spans="1:11" ht="18.75">
      <c r="A7" s="26">
        <v>1</v>
      </c>
      <c r="B7" s="14">
        <v>1111</v>
      </c>
      <c r="C7" s="112" t="s">
        <v>35</v>
      </c>
      <c r="D7" s="66">
        <v>78362</v>
      </c>
      <c r="E7" s="66">
        <v>78362</v>
      </c>
      <c r="F7" s="66">
        <v>72195</v>
      </c>
      <c r="G7" s="85">
        <f>+F7/D7*100</f>
        <v>92.13011408590899</v>
      </c>
      <c r="H7" s="85">
        <f>+F7/E7*100</f>
        <v>92.13011408590899</v>
      </c>
      <c r="K7" s="4"/>
    </row>
    <row r="8" spans="1:11" ht="18.75">
      <c r="A8" s="13">
        <v>2</v>
      </c>
      <c r="B8" s="9">
        <v>1112</v>
      </c>
      <c r="C8" s="62" t="s">
        <v>3</v>
      </c>
      <c r="D8" s="67">
        <v>214200</v>
      </c>
      <c r="E8" s="67">
        <v>214200</v>
      </c>
      <c r="F8" s="67">
        <v>168057</v>
      </c>
      <c r="G8" s="86">
        <f>+F8/D8*100</f>
        <v>78.45798319327731</v>
      </c>
      <c r="H8" s="86">
        <f>+F8/E8*100</f>
        <v>78.45798319327731</v>
      </c>
      <c r="K8" s="4"/>
    </row>
    <row r="9" spans="1:11" ht="18.75">
      <c r="A9" s="26">
        <v>3</v>
      </c>
      <c r="B9" s="9">
        <v>1511</v>
      </c>
      <c r="C9" s="61" t="s">
        <v>5</v>
      </c>
      <c r="D9" s="67">
        <v>110800</v>
      </c>
      <c r="E9" s="67">
        <v>110800</v>
      </c>
      <c r="F9" s="67">
        <v>106657</v>
      </c>
      <c r="G9" s="86">
        <f>+F9/D9*100</f>
        <v>96.26083032490975</v>
      </c>
      <c r="H9" s="86">
        <f>+F9/E9*100</f>
        <v>96.26083032490975</v>
      </c>
      <c r="K9" s="4"/>
    </row>
    <row r="10" spans="1:11" ht="19.5" thickBot="1">
      <c r="A10" s="13">
        <v>4</v>
      </c>
      <c r="B10" s="12"/>
      <c r="C10" s="113" t="s">
        <v>6</v>
      </c>
      <c r="D10" s="68">
        <f>SUM(D7:D9)</f>
        <v>403362</v>
      </c>
      <c r="E10" s="68">
        <v>403362</v>
      </c>
      <c r="F10" s="68">
        <f>SUM(F7:F9)</f>
        <v>346909</v>
      </c>
      <c r="G10" s="87">
        <f>+F10/D10*100</f>
        <v>86.00438315954403</v>
      </c>
      <c r="H10" s="87">
        <f>+F10/E10*100</f>
        <v>86.00438315954403</v>
      </c>
      <c r="K10" s="4"/>
    </row>
    <row r="11" spans="1:11" ht="18.75">
      <c r="A11" s="26">
        <v>5</v>
      </c>
      <c r="B11" s="9">
        <v>1122</v>
      </c>
      <c r="C11" s="62" t="s">
        <v>7</v>
      </c>
      <c r="D11" s="67">
        <v>22814</v>
      </c>
      <c r="E11" s="67">
        <v>34889</v>
      </c>
      <c r="F11" s="67">
        <v>36659</v>
      </c>
      <c r="G11" s="86">
        <f aca="true" t="shared" si="0" ref="G11:G17">+F11/D11*100</f>
        <v>160.6864206189182</v>
      </c>
      <c r="H11" s="86">
        <f aca="true" t="shared" si="1" ref="H11:H23">+F11/E11*100</f>
        <v>105.0732322508527</v>
      </c>
      <c r="K11" s="4"/>
    </row>
    <row r="12" spans="1:11" ht="18.75">
      <c r="A12" s="13">
        <v>6</v>
      </c>
      <c r="B12" s="9">
        <v>1122</v>
      </c>
      <c r="C12" s="62" t="s">
        <v>76</v>
      </c>
      <c r="D12" s="67">
        <v>8928</v>
      </c>
      <c r="E12" s="67">
        <v>15833</v>
      </c>
      <c r="F12" s="67">
        <v>18061</v>
      </c>
      <c r="G12" s="86">
        <f t="shared" si="0"/>
        <v>202.29614695340504</v>
      </c>
      <c r="H12" s="86">
        <f t="shared" si="1"/>
        <v>114.07187519737259</v>
      </c>
      <c r="K12" s="4"/>
    </row>
    <row r="13" spans="1:11" ht="18.75">
      <c r="A13" s="26">
        <v>7</v>
      </c>
      <c r="B13" s="9">
        <v>1311</v>
      </c>
      <c r="C13" s="61" t="s">
        <v>8</v>
      </c>
      <c r="D13" s="67">
        <v>50615</v>
      </c>
      <c r="E13" s="67">
        <v>52025</v>
      </c>
      <c r="F13" s="67">
        <v>66350</v>
      </c>
      <c r="G13" s="86">
        <f t="shared" si="0"/>
        <v>131.08762224636965</v>
      </c>
      <c r="H13" s="86">
        <f t="shared" si="1"/>
        <v>127.53483901970206</v>
      </c>
      <c r="K13" s="4"/>
    </row>
    <row r="14" spans="1:11" ht="18.75">
      <c r="A14" s="13">
        <v>8</v>
      </c>
      <c r="B14" s="15" t="s">
        <v>55</v>
      </c>
      <c r="C14" s="115" t="s">
        <v>9</v>
      </c>
      <c r="D14" s="69">
        <v>8</v>
      </c>
      <c r="E14" s="69">
        <v>8</v>
      </c>
      <c r="F14" s="69">
        <v>32</v>
      </c>
      <c r="G14" s="89">
        <f t="shared" si="0"/>
        <v>400</v>
      </c>
      <c r="H14" s="89">
        <f t="shared" si="1"/>
        <v>400</v>
      </c>
      <c r="K14" s="4"/>
    </row>
    <row r="15" spans="1:11" ht="18.75">
      <c r="A15" s="26">
        <v>9</v>
      </c>
      <c r="B15" s="16" t="s">
        <v>56</v>
      </c>
      <c r="C15" s="61" t="s">
        <v>79</v>
      </c>
      <c r="D15" s="67">
        <v>100474</v>
      </c>
      <c r="E15" s="67">
        <v>101705</v>
      </c>
      <c r="F15" s="67">
        <v>98646</v>
      </c>
      <c r="G15" s="86">
        <f t="shared" si="0"/>
        <v>98.18062384298425</v>
      </c>
      <c r="H15" s="86">
        <f t="shared" si="1"/>
        <v>96.99228159874146</v>
      </c>
      <c r="K15" s="4"/>
    </row>
    <row r="16" spans="1:11" ht="19.5" thickBot="1">
      <c r="A16" s="13">
        <v>10</v>
      </c>
      <c r="B16" s="17" t="s">
        <v>81</v>
      </c>
      <c r="C16" s="116" t="s">
        <v>166</v>
      </c>
      <c r="D16" s="70">
        <f>SUM(D10:D15)</f>
        <v>586201</v>
      </c>
      <c r="E16" s="70">
        <f>SUM(E10:E15)</f>
        <v>607822</v>
      </c>
      <c r="F16" s="70">
        <f>SUM(F10:F15)</f>
        <v>566657</v>
      </c>
      <c r="G16" s="90">
        <f t="shared" si="0"/>
        <v>96.66598999319346</v>
      </c>
      <c r="H16" s="90">
        <f t="shared" si="1"/>
        <v>93.22745803870211</v>
      </c>
      <c r="K16" s="4"/>
    </row>
    <row r="17" spans="1:11" ht="18.75">
      <c r="A17" s="26">
        <v>11</v>
      </c>
      <c r="B17" s="18" t="s">
        <v>57</v>
      </c>
      <c r="C17" s="117" t="s">
        <v>10</v>
      </c>
      <c r="D17" s="66">
        <v>45994</v>
      </c>
      <c r="E17" s="66">
        <v>45116</v>
      </c>
      <c r="F17" s="66">
        <v>43423</v>
      </c>
      <c r="G17" s="85">
        <f t="shared" si="0"/>
        <v>94.41014045310257</v>
      </c>
      <c r="H17" s="85">
        <f t="shared" si="1"/>
        <v>96.24745101516092</v>
      </c>
      <c r="K17" s="4"/>
    </row>
    <row r="18" spans="1:11" ht="18.75">
      <c r="A18" s="13">
        <v>12</v>
      </c>
      <c r="B18" s="18" t="s">
        <v>58</v>
      </c>
      <c r="C18" s="117" t="s">
        <v>103</v>
      </c>
      <c r="D18" s="66">
        <v>0</v>
      </c>
      <c r="E18" s="66">
        <v>393</v>
      </c>
      <c r="F18" s="66">
        <v>393</v>
      </c>
      <c r="G18" s="89"/>
      <c r="H18" s="85">
        <f t="shared" si="1"/>
        <v>100</v>
      </c>
      <c r="K18" s="4"/>
    </row>
    <row r="19" spans="1:11" ht="18.75">
      <c r="A19" s="26">
        <v>13</v>
      </c>
      <c r="B19" s="15" t="s">
        <v>59</v>
      </c>
      <c r="C19" s="115" t="s">
        <v>11</v>
      </c>
      <c r="D19" s="69">
        <v>61226</v>
      </c>
      <c r="E19" s="69">
        <v>56910</v>
      </c>
      <c r="F19" s="69">
        <v>60620</v>
      </c>
      <c r="G19" s="89">
        <f>+F19/D19*100</f>
        <v>99.01022441446445</v>
      </c>
      <c r="H19" s="89">
        <f t="shared" si="1"/>
        <v>106.5190651906519</v>
      </c>
      <c r="K19" s="4"/>
    </row>
    <row r="20" spans="1:11" ht="18.75">
      <c r="A20" s="13">
        <v>14</v>
      </c>
      <c r="B20" s="15">
        <v>2141</v>
      </c>
      <c r="C20" s="115" t="s">
        <v>12</v>
      </c>
      <c r="D20" s="69">
        <v>4173</v>
      </c>
      <c r="E20" s="69">
        <v>6042</v>
      </c>
      <c r="F20" s="69">
        <v>10573</v>
      </c>
      <c r="G20" s="89">
        <f>+F20/D20*100</f>
        <v>253.36688233884496</v>
      </c>
      <c r="H20" s="89">
        <f t="shared" si="1"/>
        <v>174.99172459450514</v>
      </c>
      <c r="K20" s="4"/>
    </row>
    <row r="21" spans="1:11" ht="18.75">
      <c r="A21" s="26">
        <v>15</v>
      </c>
      <c r="B21" s="15" t="s">
        <v>60</v>
      </c>
      <c r="C21" s="115" t="s">
        <v>13</v>
      </c>
      <c r="D21" s="69">
        <v>2777</v>
      </c>
      <c r="E21" s="69">
        <v>3503</v>
      </c>
      <c r="F21" s="69">
        <v>3949</v>
      </c>
      <c r="G21" s="89">
        <f>+F21/D21*100</f>
        <v>142.20381706877924</v>
      </c>
      <c r="H21" s="89">
        <f t="shared" si="1"/>
        <v>112.7319440479589</v>
      </c>
      <c r="K21" s="4"/>
    </row>
    <row r="22" spans="1:11" ht="18.75">
      <c r="A22" s="13">
        <v>16</v>
      </c>
      <c r="B22" s="15">
        <v>2223</v>
      </c>
      <c r="C22" s="115" t="s">
        <v>114</v>
      </c>
      <c r="D22" s="69">
        <v>0</v>
      </c>
      <c r="E22" s="69">
        <v>44130</v>
      </c>
      <c r="F22" s="69">
        <v>44130</v>
      </c>
      <c r="G22" s="89"/>
      <c r="H22" s="89">
        <f t="shared" si="1"/>
        <v>100</v>
      </c>
      <c r="K22" s="4"/>
    </row>
    <row r="23" spans="1:11" ht="18.75">
      <c r="A23" s="26">
        <v>17</v>
      </c>
      <c r="B23" s="15">
        <v>2223</v>
      </c>
      <c r="C23" s="115" t="s">
        <v>115</v>
      </c>
      <c r="D23" s="69">
        <v>0</v>
      </c>
      <c r="E23" s="69">
        <v>1068</v>
      </c>
      <c r="F23" s="69">
        <v>1068</v>
      </c>
      <c r="G23" s="89"/>
      <c r="H23" s="89">
        <f t="shared" si="1"/>
        <v>100</v>
      </c>
      <c r="K23" s="4"/>
    </row>
    <row r="24" spans="1:11" ht="18.75">
      <c r="A24" s="13">
        <v>18</v>
      </c>
      <c r="B24" s="16" t="s">
        <v>112</v>
      </c>
      <c r="C24" s="61" t="s">
        <v>14</v>
      </c>
      <c r="D24" s="67">
        <v>44870</v>
      </c>
      <c r="E24" s="67">
        <f>44288+4900</f>
        <v>49188</v>
      </c>
      <c r="F24" s="67">
        <f>40069+4115</f>
        <v>44184</v>
      </c>
      <c r="G24" s="86">
        <f>+F24/D24*100</f>
        <v>98.47113884555382</v>
      </c>
      <c r="H24" s="86">
        <f aca="true" t="shared" si="2" ref="H24:H29">+F24/E24*100</f>
        <v>89.82678702122469</v>
      </c>
      <c r="K24" s="4"/>
    </row>
    <row r="25" spans="1:11" ht="19.5" thickBot="1">
      <c r="A25" s="26">
        <v>19</v>
      </c>
      <c r="B25" s="17" t="s">
        <v>82</v>
      </c>
      <c r="C25" s="116" t="s">
        <v>167</v>
      </c>
      <c r="D25" s="70">
        <f>SUM(D17:D24)</f>
        <v>159040</v>
      </c>
      <c r="E25" s="70">
        <f>SUM(E17:E24)</f>
        <v>206350</v>
      </c>
      <c r="F25" s="70">
        <f>SUM(F17:F24)</f>
        <v>208340</v>
      </c>
      <c r="G25" s="90">
        <f>+F25/D25*100</f>
        <v>130.99849094567404</v>
      </c>
      <c r="H25" s="90">
        <f t="shared" si="2"/>
        <v>100.96438090622728</v>
      </c>
      <c r="K25" s="4"/>
    </row>
    <row r="26" spans="1:11" ht="18.75">
      <c r="A26" s="13">
        <v>20</v>
      </c>
      <c r="B26" s="20" t="s">
        <v>73</v>
      </c>
      <c r="C26" s="118" t="s">
        <v>15</v>
      </c>
      <c r="D26" s="71">
        <v>60</v>
      </c>
      <c r="E26" s="71">
        <v>1440</v>
      </c>
      <c r="F26" s="71">
        <v>2701</v>
      </c>
      <c r="G26" s="91">
        <f>+F26/D26*100</f>
        <v>4501.666666666667</v>
      </c>
      <c r="H26" s="91">
        <f t="shared" si="2"/>
        <v>187.56944444444446</v>
      </c>
      <c r="K26" s="4"/>
    </row>
    <row r="27" spans="1:11" ht="18.75">
      <c r="A27" s="26">
        <v>21</v>
      </c>
      <c r="B27" s="15" t="s">
        <v>75</v>
      </c>
      <c r="C27" s="115" t="s">
        <v>16</v>
      </c>
      <c r="D27" s="69">
        <v>0</v>
      </c>
      <c r="E27" s="69">
        <v>640</v>
      </c>
      <c r="F27" s="69">
        <v>640</v>
      </c>
      <c r="G27" s="89"/>
      <c r="H27" s="89">
        <f t="shared" si="2"/>
        <v>100</v>
      </c>
      <c r="K27" s="4"/>
    </row>
    <row r="28" spans="1:11" ht="19.5" thickBot="1">
      <c r="A28" s="13">
        <v>22</v>
      </c>
      <c r="B28" s="21" t="s">
        <v>83</v>
      </c>
      <c r="C28" s="116" t="s">
        <v>168</v>
      </c>
      <c r="D28" s="70">
        <f>SUM(D26)</f>
        <v>60</v>
      </c>
      <c r="E28" s="70">
        <f>SUM(E26:E27)</f>
        <v>2080</v>
      </c>
      <c r="F28" s="70">
        <f>SUM(F26:F27)</f>
        <v>3341</v>
      </c>
      <c r="G28" s="90">
        <f>+F28/D28*100</f>
        <v>5568.333333333333</v>
      </c>
      <c r="H28" s="90">
        <f t="shared" si="2"/>
        <v>160.625</v>
      </c>
      <c r="K28" s="4"/>
    </row>
    <row r="29" spans="1:11" ht="19.5" thickBot="1">
      <c r="A29" s="26">
        <v>23</v>
      </c>
      <c r="B29" s="22"/>
      <c r="C29" s="63" t="s">
        <v>169</v>
      </c>
      <c r="D29" s="72">
        <f>+D16+D25+D28</f>
        <v>745301</v>
      </c>
      <c r="E29" s="72">
        <f>+E16+E25+E28</f>
        <v>816252</v>
      </c>
      <c r="F29" s="72">
        <f>+F16+F25+F28</f>
        <v>778338</v>
      </c>
      <c r="G29" s="92">
        <f>+F29/D29*100</f>
        <v>104.43270571218876</v>
      </c>
      <c r="H29" s="92">
        <f t="shared" si="2"/>
        <v>95.35511092162714</v>
      </c>
      <c r="K29" s="4"/>
    </row>
    <row r="30" spans="1:11" ht="18.75">
      <c r="A30" s="13">
        <v>24</v>
      </c>
      <c r="B30" s="104">
        <v>4111</v>
      </c>
      <c r="C30" s="60" t="s">
        <v>153</v>
      </c>
      <c r="D30" s="75">
        <v>0</v>
      </c>
      <c r="E30" s="75">
        <v>54417</v>
      </c>
      <c r="F30" s="75">
        <v>54423</v>
      </c>
      <c r="G30" s="96"/>
      <c r="H30" s="96">
        <f aca="true" t="shared" si="3" ref="H30:H41">+F30/E30*100</f>
        <v>100.01102596615029</v>
      </c>
      <c r="K30" s="4"/>
    </row>
    <row r="31" spans="1:11" ht="18.75">
      <c r="A31" s="26">
        <v>25</v>
      </c>
      <c r="B31" s="14">
        <v>4112</v>
      </c>
      <c r="C31" s="117" t="s">
        <v>41</v>
      </c>
      <c r="D31" s="66">
        <v>391051</v>
      </c>
      <c r="E31" s="66">
        <v>391051</v>
      </c>
      <c r="F31" s="66">
        <v>391051</v>
      </c>
      <c r="G31" s="85">
        <f aca="true" t="shared" si="4" ref="G31:G36">+F31/D31*100</f>
        <v>100</v>
      </c>
      <c r="H31" s="85">
        <f t="shared" si="3"/>
        <v>100</v>
      </c>
      <c r="K31" s="4"/>
    </row>
    <row r="32" spans="1:11" ht="18.75">
      <c r="A32" s="13">
        <v>26</v>
      </c>
      <c r="B32" s="18">
        <v>4116</v>
      </c>
      <c r="C32" s="117" t="s">
        <v>42</v>
      </c>
      <c r="D32" s="66">
        <v>169</v>
      </c>
      <c r="E32" s="66">
        <v>12777</v>
      </c>
      <c r="F32" s="66">
        <v>13247</v>
      </c>
      <c r="G32" s="85">
        <f t="shared" si="4"/>
        <v>7838.461538461539</v>
      </c>
      <c r="H32" s="85">
        <f t="shared" si="3"/>
        <v>103.67848477733428</v>
      </c>
      <c r="K32" s="4"/>
    </row>
    <row r="33" spans="1:11" ht="18.75">
      <c r="A33" s="26">
        <v>27</v>
      </c>
      <c r="B33" s="14">
        <v>4121</v>
      </c>
      <c r="C33" s="117" t="s">
        <v>68</v>
      </c>
      <c r="D33" s="66">
        <v>123459</v>
      </c>
      <c r="E33" s="66">
        <v>127030</v>
      </c>
      <c r="F33" s="66">
        <v>127030</v>
      </c>
      <c r="G33" s="85">
        <f t="shared" si="4"/>
        <v>102.89245822499777</v>
      </c>
      <c r="H33" s="85">
        <f t="shared" si="3"/>
        <v>100</v>
      </c>
      <c r="K33" s="4"/>
    </row>
    <row r="34" spans="1:11" ht="18.75">
      <c r="A34" s="13">
        <v>28</v>
      </c>
      <c r="B34" s="14">
        <v>4121</v>
      </c>
      <c r="C34" s="117" t="s">
        <v>69</v>
      </c>
      <c r="D34" s="66">
        <v>245</v>
      </c>
      <c r="E34" s="66">
        <v>245</v>
      </c>
      <c r="F34" s="66">
        <v>414</v>
      </c>
      <c r="G34" s="85">
        <f t="shared" si="4"/>
        <v>168.9795918367347</v>
      </c>
      <c r="H34" s="85">
        <f t="shared" si="3"/>
        <v>168.9795918367347</v>
      </c>
      <c r="K34" s="4"/>
    </row>
    <row r="35" spans="1:11" ht="18.75">
      <c r="A35" s="26">
        <v>29</v>
      </c>
      <c r="B35" s="14">
        <v>4121</v>
      </c>
      <c r="C35" s="117" t="s">
        <v>17</v>
      </c>
      <c r="D35" s="66">
        <v>332</v>
      </c>
      <c r="E35" s="66">
        <v>646</v>
      </c>
      <c r="F35" s="66">
        <v>1139</v>
      </c>
      <c r="G35" s="85">
        <f t="shared" si="4"/>
        <v>343.0722891566265</v>
      </c>
      <c r="H35" s="85">
        <f t="shared" si="3"/>
        <v>176.3157894736842</v>
      </c>
      <c r="K35" s="4"/>
    </row>
    <row r="36" spans="1:11" ht="18.75">
      <c r="A36" s="13">
        <v>30</v>
      </c>
      <c r="B36" s="14">
        <v>4131</v>
      </c>
      <c r="C36" s="117" t="s">
        <v>18</v>
      </c>
      <c r="D36" s="66">
        <v>92233</v>
      </c>
      <c r="E36" s="66">
        <v>200941</v>
      </c>
      <c r="F36" s="66">
        <v>305031</v>
      </c>
      <c r="G36" s="85">
        <f t="shared" si="4"/>
        <v>330.7178558650375</v>
      </c>
      <c r="H36" s="85">
        <f t="shared" si="3"/>
        <v>151.80127500111973</v>
      </c>
      <c r="K36" s="4"/>
    </row>
    <row r="37" spans="1:11" ht="18.75">
      <c r="A37" s="26">
        <v>31</v>
      </c>
      <c r="B37" s="18" t="s">
        <v>118</v>
      </c>
      <c r="C37" s="117" t="s">
        <v>119</v>
      </c>
      <c r="D37" s="66">
        <v>0</v>
      </c>
      <c r="E37" s="66">
        <v>2400</v>
      </c>
      <c r="F37" s="66">
        <v>2401</v>
      </c>
      <c r="G37" s="85"/>
      <c r="H37" s="85">
        <f t="shared" si="3"/>
        <v>100.04166666666667</v>
      </c>
      <c r="K37" s="4"/>
    </row>
    <row r="38" spans="1:11" ht="18.75">
      <c r="A38" s="13">
        <v>32</v>
      </c>
      <c r="B38" s="18">
        <v>4211</v>
      </c>
      <c r="C38" s="117" t="s">
        <v>152</v>
      </c>
      <c r="D38" s="66">
        <v>0</v>
      </c>
      <c r="E38" s="66">
        <v>500</v>
      </c>
      <c r="F38" s="66">
        <v>500</v>
      </c>
      <c r="G38" s="85"/>
      <c r="H38" s="85">
        <f t="shared" si="3"/>
        <v>100</v>
      </c>
      <c r="K38" s="4"/>
    </row>
    <row r="39" spans="1:11" ht="18.75">
      <c r="A39" s="26">
        <v>33</v>
      </c>
      <c r="B39" s="18">
        <v>4213</v>
      </c>
      <c r="C39" s="117" t="s">
        <v>154</v>
      </c>
      <c r="D39" s="66">
        <v>0</v>
      </c>
      <c r="E39" s="66">
        <v>688</v>
      </c>
      <c r="F39" s="66">
        <v>688</v>
      </c>
      <c r="G39" s="85"/>
      <c r="H39" s="85">
        <f t="shared" si="3"/>
        <v>100</v>
      </c>
      <c r="K39" s="4"/>
    </row>
    <row r="40" spans="1:11" ht="18.75">
      <c r="A40" s="13">
        <v>34</v>
      </c>
      <c r="B40" s="14">
        <v>4216</v>
      </c>
      <c r="C40" s="117" t="s">
        <v>105</v>
      </c>
      <c r="D40" s="66">
        <v>0</v>
      </c>
      <c r="E40" s="66">
        <v>124490</v>
      </c>
      <c r="F40" s="66">
        <v>126270</v>
      </c>
      <c r="G40" s="85"/>
      <c r="H40" s="85">
        <f t="shared" si="3"/>
        <v>101.42983372158407</v>
      </c>
      <c r="K40" s="4"/>
    </row>
    <row r="41" spans="1:11" ht="18.75">
      <c r="A41" s="26">
        <v>35</v>
      </c>
      <c r="B41" s="14">
        <v>4221</v>
      </c>
      <c r="C41" s="117" t="s">
        <v>70</v>
      </c>
      <c r="D41" s="66">
        <v>0</v>
      </c>
      <c r="E41" s="66">
        <v>379732</v>
      </c>
      <c r="F41" s="66">
        <v>368979</v>
      </c>
      <c r="G41" s="85"/>
      <c r="H41" s="85">
        <f t="shared" si="3"/>
        <v>97.16826604025998</v>
      </c>
      <c r="K41" s="4"/>
    </row>
    <row r="42" spans="1:11" ht="19.5" thickBot="1">
      <c r="A42" s="13">
        <v>36</v>
      </c>
      <c r="B42" s="17" t="s">
        <v>84</v>
      </c>
      <c r="C42" s="116" t="s">
        <v>170</v>
      </c>
      <c r="D42" s="70">
        <f>SUM(D31:D41)</f>
        <v>607489</v>
      </c>
      <c r="E42" s="70">
        <f>SUM(E30:E41)</f>
        <v>1294917</v>
      </c>
      <c r="F42" s="70">
        <f>SUM(F30:F41)</f>
        <v>1391173</v>
      </c>
      <c r="G42" s="90">
        <f>+F42/D42*100</f>
        <v>229.00381735307144</v>
      </c>
      <c r="H42" s="90">
        <f>+F42/E42*100</f>
        <v>107.4333721775218</v>
      </c>
      <c r="K42" s="4"/>
    </row>
    <row r="43" spans="1:11" ht="19.5" thickBot="1">
      <c r="A43" s="26">
        <v>37</v>
      </c>
      <c r="B43" s="53" t="s">
        <v>87</v>
      </c>
      <c r="C43" s="120" t="s">
        <v>171</v>
      </c>
      <c r="D43" s="51">
        <f>+D42+D29</f>
        <v>1352790</v>
      </c>
      <c r="E43" s="51">
        <f>+E42+E29</f>
        <v>2111169</v>
      </c>
      <c r="F43" s="51">
        <f>+F42+F29</f>
        <v>2169511</v>
      </c>
      <c r="G43" s="93">
        <f>+F43/D43*100</f>
        <v>160.373080818161</v>
      </c>
      <c r="H43" s="93">
        <f>+F43/E43*100</f>
        <v>102.76349264317541</v>
      </c>
      <c r="K43" s="4"/>
    </row>
    <row r="44" spans="1:11" ht="16.5" thickBot="1">
      <c r="A44" s="1"/>
      <c r="B44" s="6"/>
      <c r="C44" s="29"/>
      <c r="D44" s="29"/>
      <c r="E44" s="29"/>
      <c r="F44" s="29"/>
      <c r="G44" s="29"/>
      <c r="H44" s="29"/>
      <c r="K44" s="4"/>
    </row>
    <row r="45" spans="1:11" ht="16.5" thickBot="1">
      <c r="A45" s="24"/>
      <c r="B45" s="11" t="s">
        <v>67</v>
      </c>
      <c r="C45" s="109"/>
      <c r="D45" s="197" t="s">
        <v>72</v>
      </c>
      <c r="E45" s="64"/>
      <c r="F45" s="65"/>
      <c r="G45" s="100"/>
      <c r="H45" s="100"/>
      <c r="K45" s="4"/>
    </row>
    <row r="46" spans="1:11" ht="15.75">
      <c r="A46" s="25" t="s">
        <v>1</v>
      </c>
      <c r="B46" s="10" t="s">
        <v>66</v>
      </c>
      <c r="C46" s="110" t="s">
        <v>20</v>
      </c>
      <c r="D46" s="200" t="s">
        <v>101</v>
      </c>
      <c r="E46" s="39" t="s">
        <v>111</v>
      </c>
      <c r="F46" s="39" t="s">
        <v>40</v>
      </c>
      <c r="G46" s="39" t="s">
        <v>0</v>
      </c>
      <c r="H46" s="39" t="s">
        <v>0</v>
      </c>
      <c r="K46" s="4"/>
    </row>
    <row r="47" spans="1:11" ht="16.5" thickBot="1">
      <c r="A47" s="47"/>
      <c r="B47" s="31" t="s">
        <v>65</v>
      </c>
      <c r="C47" s="111"/>
      <c r="D47" s="199" t="s">
        <v>39</v>
      </c>
      <c r="E47" s="48" t="s">
        <v>39</v>
      </c>
      <c r="F47" s="48" t="s">
        <v>155</v>
      </c>
      <c r="G47" s="48" t="s">
        <v>108</v>
      </c>
      <c r="H47" s="48" t="s">
        <v>110</v>
      </c>
      <c r="K47" s="4"/>
    </row>
    <row r="48" spans="1:11" ht="18.75">
      <c r="A48" s="26">
        <v>1</v>
      </c>
      <c r="B48" s="46">
        <v>5141</v>
      </c>
      <c r="C48" s="134" t="s">
        <v>43</v>
      </c>
      <c r="D48" s="66">
        <v>3513</v>
      </c>
      <c r="E48" s="73">
        <v>3655</v>
      </c>
      <c r="F48" s="73">
        <v>3648</v>
      </c>
      <c r="G48" s="94">
        <f>+F48/D48*100</f>
        <v>103.84286934244236</v>
      </c>
      <c r="H48" s="94">
        <f>+F48/E48*100</f>
        <v>99.80848153214774</v>
      </c>
      <c r="K48" s="4"/>
    </row>
    <row r="49" spans="1:11" ht="18.75">
      <c r="A49" s="26">
        <v>2</v>
      </c>
      <c r="B49" s="19" t="s">
        <v>47</v>
      </c>
      <c r="C49" s="135" t="s">
        <v>44</v>
      </c>
      <c r="D49" s="67">
        <v>350</v>
      </c>
      <c r="E49" s="74">
        <v>400</v>
      </c>
      <c r="F49" s="74">
        <v>420</v>
      </c>
      <c r="G49" s="88">
        <f aca="true" t="shared" si="5" ref="G49:G54">+F49/D49*100</f>
        <v>120</v>
      </c>
      <c r="H49" s="88">
        <f aca="true" t="shared" si="6" ref="H49:H57">+F49/E49*100</f>
        <v>105</v>
      </c>
      <c r="K49" s="4"/>
    </row>
    <row r="50" spans="1:11" ht="18.75">
      <c r="A50" s="26">
        <v>3</v>
      </c>
      <c r="B50" s="19" t="s">
        <v>45</v>
      </c>
      <c r="C50" s="135" t="s">
        <v>46</v>
      </c>
      <c r="D50" s="67">
        <v>11600</v>
      </c>
      <c r="E50" s="74">
        <v>14557</v>
      </c>
      <c r="F50" s="74">
        <v>14227</v>
      </c>
      <c r="G50" s="88">
        <f t="shared" si="5"/>
        <v>122.64655172413792</v>
      </c>
      <c r="H50" s="88">
        <f t="shared" si="6"/>
        <v>97.73304939204507</v>
      </c>
      <c r="K50" s="4"/>
    </row>
    <row r="51" spans="1:11" ht="18.75">
      <c r="A51" s="26">
        <v>4</v>
      </c>
      <c r="B51" s="19">
        <v>5321</v>
      </c>
      <c r="C51" s="135" t="s">
        <v>36</v>
      </c>
      <c r="D51" s="67">
        <v>245</v>
      </c>
      <c r="E51" s="74">
        <v>245</v>
      </c>
      <c r="F51" s="74">
        <v>414</v>
      </c>
      <c r="G51" s="88">
        <f t="shared" si="5"/>
        <v>168.9795918367347</v>
      </c>
      <c r="H51" s="88">
        <f t="shared" si="6"/>
        <v>168.9795918367347</v>
      </c>
      <c r="K51" s="4"/>
    </row>
    <row r="52" spans="1:8" ht="18.75">
      <c r="A52" s="26">
        <v>5</v>
      </c>
      <c r="B52" s="19">
        <v>5321</v>
      </c>
      <c r="C52" s="135" t="s">
        <v>80</v>
      </c>
      <c r="D52" s="67">
        <v>422</v>
      </c>
      <c r="E52" s="74">
        <v>509</v>
      </c>
      <c r="F52" s="74">
        <v>538</v>
      </c>
      <c r="G52" s="88">
        <f t="shared" si="5"/>
        <v>127.48815165876776</v>
      </c>
      <c r="H52" s="88">
        <f t="shared" si="6"/>
        <v>105.69744597249509</v>
      </c>
    </row>
    <row r="53" spans="1:8" ht="18.75">
      <c r="A53" s="26">
        <v>6</v>
      </c>
      <c r="B53" s="23">
        <v>5331</v>
      </c>
      <c r="C53" s="135" t="s">
        <v>25</v>
      </c>
      <c r="D53" s="67">
        <v>213723</v>
      </c>
      <c r="E53" s="74">
        <v>218445</v>
      </c>
      <c r="F53" s="74">
        <v>220930</v>
      </c>
      <c r="G53" s="88">
        <f t="shared" si="5"/>
        <v>103.37212185866753</v>
      </c>
      <c r="H53" s="88">
        <f t="shared" si="6"/>
        <v>101.137586120076</v>
      </c>
    </row>
    <row r="54" spans="1:8" ht="18.75">
      <c r="A54" s="26">
        <v>7</v>
      </c>
      <c r="B54" s="19" t="s">
        <v>48</v>
      </c>
      <c r="C54" s="135" t="s">
        <v>49</v>
      </c>
      <c r="D54" s="67">
        <v>139</v>
      </c>
      <c r="E54" s="74">
        <v>316</v>
      </c>
      <c r="F54" s="74">
        <v>217</v>
      </c>
      <c r="G54" s="88">
        <f t="shared" si="5"/>
        <v>156.11510791366908</v>
      </c>
      <c r="H54" s="88">
        <f t="shared" si="6"/>
        <v>68.67088607594937</v>
      </c>
    </row>
    <row r="55" spans="1:8" ht="18.75">
      <c r="A55" s="26">
        <v>8</v>
      </c>
      <c r="B55" s="19">
        <v>5362</v>
      </c>
      <c r="C55" s="135" t="s">
        <v>77</v>
      </c>
      <c r="D55" s="67">
        <v>8928</v>
      </c>
      <c r="E55" s="74">
        <v>15833</v>
      </c>
      <c r="F55" s="74">
        <v>18061</v>
      </c>
      <c r="G55" s="88"/>
      <c r="H55" s="88">
        <f t="shared" si="6"/>
        <v>114.07187519737259</v>
      </c>
    </row>
    <row r="56" spans="1:8" ht="18.75">
      <c r="A56" s="26">
        <v>9</v>
      </c>
      <c r="B56" s="19">
        <v>5366</v>
      </c>
      <c r="C56" s="135" t="s">
        <v>116</v>
      </c>
      <c r="D56" s="67">
        <v>0</v>
      </c>
      <c r="E56" s="74">
        <v>5772</v>
      </c>
      <c r="F56" s="74">
        <v>5772</v>
      </c>
      <c r="G56" s="88"/>
      <c r="H56" s="88">
        <f t="shared" si="6"/>
        <v>100</v>
      </c>
    </row>
    <row r="57" spans="1:8" ht="18.75">
      <c r="A57" s="26">
        <v>10</v>
      </c>
      <c r="B57" s="19">
        <v>5366</v>
      </c>
      <c r="C57" s="135" t="s">
        <v>117</v>
      </c>
      <c r="D57" s="67">
        <v>0</v>
      </c>
      <c r="E57" s="74">
        <v>1068</v>
      </c>
      <c r="F57" s="74">
        <v>1068</v>
      </c>
      <c r="G57" s="88"/>
      <c r="H57" s="88">
        <f t="shared" si="6"/>
        <v>100</v>
      </c>
    </row>
    <row r="58" spans="1:8" ht="18.75">
      <c r="A58" s="26">
        <v>11</v>
      </c>
      <c r="B58" s="19" t="s">
        <v>62</v>
      </c>
      <c r="C58" s="114" t="s">
        <v>50</v>
      </c>
      <c r="D58" s="67">
        <v>994840</v>
      </c>
      <c r="E58" s="74">
        <v>1092231</v>
      </c>
      <c r="F58" s="74">
        <v>1081825</v>
      </c>
      <c r="G58" s="88">
        <f>+F58/D58*100</f>
        <v>108.7436170640505</v>
      </c>
      <c r="H58" s="88">
        <f aca="true" t="shared" si="7" ref="H58:H64">+F58/E58*100</f>
        <v>99.04727113586777</v>
      </c>
    </row>
    <row r="59" spans="1:8" ht="19.5" thickBot="1">
      <c r="A59" s="26">
        <v>12</v>
      </c>
      <c r="B59" s="17" t="s">
        <v>85</v>
      </c>
      <c r="C59" s="59" t="s">
        <v>172</v>
      </c>
      <c r="D59" s="70">
        <f>SUM(D48:D58)</f>
        <v>1233760</v>
      </c>
      <c r="E59" s="70">
        <f>SUM(E48:E58)</f>
        <v>1353031</v>
      </c>
      <c r="F59" s="70">
        <f>SUM(F48:F58)</f>
        <v>1347120</v>
      </c>
      <c r="G59" s="90">
        <f>+F59/D59*100</f>
        <v>109.18817274024121</v>
      </c>
      <c r="H59" s="90">
        <f t="shared" si="7"/>
        <v>99.56312900443523</v>
      </c>
    </row>
    <row r="60" spans="1:8" ht="18.75">
      <c r="A60" s="26">
        <v>13</v>
      </c>
      <c r="B60" s="44" t="s">
        <v>52</v>
      </c>
      <c r="C60" s="61" t="s">
        <v>30</v>
      </c>
      <c r="D60" s="66">
        <v>0</v>
      </c>
      <c r="E60" s="67">
        <v>65</v>
      </c>
      <c r="F60" s="67">
        <v>65</v>
      </c>
      <c r="G60" s="86"/>
      <c r="H60" s="86">
        <f t="shared" si="7"/>
        <v>100</v>
      </c>
    </row>
    <row r="61" spans="1:8" ht="18.75">
      <c r="A61" s="26">
        <v>14</v>
      </c>
      <c r="B61" s="33">
        <v>6351</v>
      </c>
      <c r="C61" s="61" t="s">
        <v>31</v>
      </c>
      <c r="D61" s="67">
        <v>1437</v>
      </c>
      <c r="E61" s="67">
        <v>8861</v>
      </c>
      <c r="F61" s="67">
        <v>8849</v>
      </c>
      <c r="G61" s="86">
        <f>+F61/D61*100</f>
        <v>615.7967988865693</v>
      </c>
      <c r="H61" s="86">
        <f t="shared" si="7"/>
        <v>99.86457510439001</v>
      </c>
    </row>
    <row r="62" spans="1:8" ht="18.75">
      <c r="A62" s="26">
        <v>15</v>
      </c>
      <c r="B62" s="44" t="s">
        <v>64</v>
      </c>
      <c r="C62" s="62" t="s">
        <v>63</v>
      </c>
      <c r="D62" s="67">
        <v>161803</v>
      </c>
      <c r="E62" s="67">
        <f>865724-65</f>
        <v>865659</v>
      </c>
      <c r="F62" s="67">
        <f>813235-65</f>
        <v>813170</v>
      </c>
      <c r="G62" s="86">
        <f>+F62/D62*100</f>
        <v>502.5679375536918</v>
      </c>
      <c r="H62" s="86">
        <f t="shared" si="7"/>
        <v>93.93652696962661</v>
      </c>
    </row>
    <row r="63" spans="1:8" ht="19.5" thickBot="1">
      <c r="A63" s="26">
        <v>16</v>
      </c>
      <c r="B63" s="45" t="s">
        <v>86</v>
      </c>
      <c r="C63" s="63" t="s">
        <v>173</v>
      </c>
      <c r="D63" s="198">
        <f>SUM(D60:D62)</f>
        <v>163240</v>
      </c>
      <c r="E63" s="72">
        <f>SUM(E60:E62)</f>
        <v>874585</v>
      </c>
      <c r="F63" s="72">
        <f>SUM(F60:F62)</f>
        <v>822084</v>
      </c>
      <c r="G63" s="92">
        <f>+F63/D63*100</f>
        <v>503.60450869884835</v>
      </c>
      <c r="H63" s="92">
        <f t="shared" si="7"/>
        <v>93.99703859544812</v>
      </c>
    </row>
    <row r="64" spans="1:8" ht="19.5" thickBot="1">
      <c r="A64" s="26">
        <v>17</v>
      </c>
      <c r="B64" s="53" t="s">
        <v>88</v>
      </c>
      <c r="C64" s="120" t="s">
        <v>174</v>
      </c>
      <c r="D64" s="51">
        <f>+D59+D63</f>
        <v>1397000</v>
      </c>
      <c r="E64" s="51">
        <f>+E59+E63</f>
        <v>2227616</v>
      </c>
      <c r="F64" s="51">
        <f>+F59+F63</f>
        <v>2169204</v>
      </c>
      <c r="G64" s="93">
        <f>+F64/D64*100</f>
        <v>155.2758768790265</v>
      </c>
      <c r="H64" s="93">
        <f t="shared" si="7"/>
        <v>97.37782454426616</v>
      </c>
    </row>
    <row r="65" spans="1:8" ht="16.5" thickBot="1">
      <c r="A65" s="1"/>
      <c r="B65" s="49"/>
      <c r="C65" s="50"/>
      <c r="D65" s="50"/>
      <c r="E65" s="50"/>
      <c r="F65" s="50"/>
      <c r="G65" s="50"/>
      <c r="H65" s="50"/>
    </row>
    <row r="66" spans="1:8" ht="16.5" thickBot="1">
      <c r="A66" s="24"/>
      <c r="B66" s="11" t="s">
        <v>67</v>
      </c>
      <c r="C66" s="109"/>
      <c r="D66" s="197" t="s">
        <v>72</v>
      </c>
      <c r="E66" s="64"/>
      <c r="F66" s="65"/>
      <c r="G66" s="100"/>
      <c r="H66" s="100"/>
    </row>
    <row r="67" spans="1:8" ht="15.75">
      <c r="A67" s="25" t="s">
        <v>1</v>
      </c>
      <c r="B67" s="10" t="s">
        <v>66</v>
      </c>
      <c r="C67" s="110" t="s">
        <v>32</v>
      </c>
      <c r="D67" s="39" t="s">
        <v>101</v>
      </c>
      <c r="E67" s="39" t="s">
        <v>111</v>
      </c>
      <c r="F67" s="39" t="s">
        <v>40</v>
      </c>
      <c r="G67" s="39" t="s">
        <v>0</v>
      </c>
      <c r="H67" s="39" t="s">
        <v>0</v>
      </c>
    </row>
    <row r="68" spans="1:8" ht="16.5" thickBot="1">
      <c r="A68" s="47"/>
      <c r="B68" s="31" t="s">
        <v>65</v>
      </c>
      <c r="C68" s="111"/>
      <c r="D68" s="48" t="s">
        <v>39</v>
      </c>
      <c r="E68" s="48" t="s">
        <v>39</v>
      </c>
      <c r="F68" s="48" t="s">
        <v>155</v>
      </c>
      <c r="G68" s="48" t="s">
        <v>108</v>
      </c>
      <c r="H68" s="48" t="s">
        <v>110</v>
      </c>
    </row>
    <row r="69" spans="1:8" ht="18.75">
      <c r="A69" s="26">
        <v>1</v>
      </c>
      <c r="B69" s="20">
        <v>8115</v>
      </c>
      <c r="C69" s="135" t="s">
        <v>37</v>
      </c>
      <c r="D69" s="42">
        <v>26619</v>
      </c>
      <c r="E69" s="42">
        <v>55223</v>
      </c>
      <c r="F69" s="42">
        <v>-14126</v>
      </c>
      <c r="G69" s="95">
        <f>+F69/D69*100</f>
        <v>-53.067357902250265</v>
      </c>
      <c r="H69" s="95">
        <f>+F69/E69*100</f>
        <v>-25.57992140955761</v>
      </c>
    </row>
    <row r="70" spans="1:8" ht="18.75">
      <c r="A70" s="26">
        <v>2</v>
      </c>
      <c r="B70" s="15">
        <v>8116</v>
      </c>
      <c r="C70" s="135" t="s">
        <v>38</v>
      </c>
      <c r="D70" s="42">
        <v>0</v>
      </c>
      <c r="E70" s="42">
        <v>0</v>
      </c>
      <c r="F70" s="42">
        <v>-12400</v>
      </c>
      <c r="G70" s="95"/>
      <c r="H70" s="95"/>
    </row>
    <row r="71" spans="1:8" ht="18.75">
      <c r="A71" s="26">
        <v>3</v>
      </c>
      <c r="B71" s="76">
        <v>8123</v>
      </c>
      <c r="C71" s="114" t="s">
        <v>96</v>
      </c>
      <c r="D71" s="42">
        <v>2095</v>
      </c>
      <c r="E71" s="42">
        <v>16970</v>
      </c>
      <c r="F71" s="42">
        <v>9700</v>
      </c>
      <c r="G71" s="95">
        <f>+F71/D71*100</f>
        <v>463.0071599045346</v>
      </c>
      <c r="H71" s="95">
        <f>+F71/E71*100</f>
        <v>57.159693576900416</v>
      </c>
    </row>
    <row r="72" spans="1:8" ht="18.75">
      <c r="A72" s="26">
        <v>4</v>
      </c>
      <c r="B72" s="23">
        <v>8123</v>
      </c>
      <c r="C72" s="114" t="s">
        <v>33</v>
      </c>
      <c r="D72" s="74">
        <v>22716</v>
      </c>
      <c r="E72" s="74">
        <v>50000</v>
      </c>
      <c r="F72" s="74">
        <f>32200-9700</f>
        <v>22500</v>
      </c>
      <c r="G72" s="88">
        <f>+F72/D72*100</f>
        <v>99.04912836767036</v>
      </c>
      <c r="H72" s="88">
        <f>+F72/E72*100</f>
        <v>45</v>
      </c>
    </row>
    <row r="73" spans="1:8" ht="18.75">
      <c r="A73" s="26">
        <v>5</v>
      </c>
      <c r="B73" s="23">
        <v>8124</v>
      </c>
      <c r="C73" s="62" t="s">
        <v>97</v>
      </c>
      <c r="D73" s="74">
        <v>-2718</v>
      </c>
      <c r="E73" s="74">
        <v>-3584</v>
      </c>
      <c r="F73" s="74">
        <v>-4592</v>
      </c>
      <c r="G73" s="88">
        <f>+F73/D73*100</f>
        <v>168.9477557027226</v>
      </c>
      <c r="H73" s="88">
        <f>+F73/E73*100</f>
        <v>128.125</v>
      </c>
    </row>
    <row r="74" spans="1:8" ht="18.75">
      <c r="A74" s="26">
        <v>6</v>
      </c>
      <c r="B74" s="9">
        <v>8124</v>
      </c>
      <c r="C74" s="62" t="s">
        <v>34</v>
      </c>
      <c r="D74" s="67">
        <v>-4502</v>
      </c>
      <c r="E74" s="67">
        <v>-2162</v>
      </c>
      <c r="F74" s="67">
        <v>-1389</v>
      </c>
      <c r="G74" s="86">
        <f>+F74/D74*100</f>
        <v>30.852954242558862</v>
      </c>
      <c r="H74" s="86">
        <f>+F74/E74*100</f>
        <v>64.24606845513414</v>
      </c>
    </row>
    <row r="75" spans="1:8" ht="19.5" thickBot="1">
      <c r="A75" s="26">
        <v>7</v>
      </c>
      <c r="B75" s="22">
        <v>8223</v>
      </c>
      <c r="C75" s="139" t="s">
        <v>106</v>
      </c>
      <c r="D75" s="83"/>
      <c r="E75" s="83"/>
      <c r="F75" s="83"/>
      <c r="G75" s="97"/>
      <c r="H75" s="97"/>
    </row>
    <row r="76" spans="1:8" ht="19.5" thickBot="1">
      <c r="A76" s="26">
        <v>8</v>
      </c>
      <c r="B76" s="54" t="s">
        <v>89</v>
      </c>
      <c r="C76" s="140" t="s">
        <v>175</v>
      </c>
      <c r="D76" s="77">
        <f>SUM(D69:D74)</f>
        <v>44210</v>
      </c>
      <c r="E76" s="77">
        <f>SUM(E69:E75)</f>
        <v>116447</v>
      </c>
      <c r="F76" s="84">
        <f>SUM(F69:F75)</f>
        <v>-307</v>
      </c>
      <c r="G76" s="98">
        <f>+F76/D76*100</f>
        <v>-0.6944130287265325</v>
      </c>
      <c r="H76" s="98">
        <f>+F76/E76*100</f>
        <v>-0.2636392521919843</v>
      </c>
    </row>
    <row r="77" spans="4:8" ht="16.5" thickBot="1">
      <c r="D77" s="5"/>
      <c r="E77" s="5"/>
      <c r="F77" s="5"/>
      <c r="G77" s="5"/>
      <c r="H77" s="5"/>
    </row>
    <row r="78" spans="1:8" ht="16.5" thickBot="1">
      <c r="A78" s="24"/>
      <c r="B78" s="11" t="s">
        <v>65</v>
      </c>
      <c r="C78" s="109"/>
      <c r="D78" s="197" t="s">
        <v>72</v>
      </c>
      <c r="E78" s="64"/>
      <c r="F78" s="65"/>
      <c r="G78" s="100"/>
      <c r="H78" s="64"/>
    </row>
    <row r="79" spans="1:8" ht="15.75">
      <c r="A79" s="28" t="s">
        <v>1</v>
      </c>
      <c r="B79" s="10"/>
      <c r="C79" s="110" t="s">
        <v>23</v>
      </c>
      <c r="D79" s="39" t="s">
        <v>101</v>
      </c>
      <c r="E79" s="39" t="s">
        <v>111</v>
      </c>
      <c r="F79" s="39" t="s">
        <v>40</v>
      </c>
      <c r="G79" s="39" t="s">
        <v>0</v>
      </c>
      <c r="H79" s="39" t="s">
        <v>0</v>
      </c>
    </row>
    <row r="80" spans="1:8" ht="16.5" thickBot="1">
      <c r="A80" s="30"/>
      <c r="B80" s="31"/>
      <c r="C80" s="111"/>
      <c r="D80" s="48" t="s">
        <v>39</v>
      </c>
      <c r="E80" s="48" t="s">
        <v>39</v>
      </c>
      <c r="F80" s="48" t="s">
        <v>155</v>
      </c>
      <c r="G80" s="48" t="s">
        <v>108</v>
      </c>
      <c r="H80" s="48" t="s">
        <v>110</v>
      </c>
    </row>
    <row r="81" spans="1:8" ht="18.75">
      <c r="A81" s="32">
        <v>1</v>
      </c>
      <c r="B81" s="52" t="s">
        <v>90</v>
      </c>
      <c r="C81" s="142" t="s">
        <v>98</v>
      </c>
      <c r="D81" s="43">
        <f>+D43</f>
        <v>1352790</v>
      </c>
      <c r="E81" s="43">
        <f>+E43</f>
        <v>2111169</v>
      </c>
      <c r="F81" s="43">
        <f>+F43</f>
        <v>2169511</v>
      </c>
      <c r="G81" s="101">
        <f>+F81/D81*100</f>
        <v>160.373080818161</v>
      </c>
      <c r="H81" s="101">
        <f>+F81/E81*100</f>
        <v>102.76349264317541</v>
      </c>
    </row>
    <row r="82" spans="1:8" ht="18.75">
      <c r="A82" s="26">
        <v>2</v>
      </c>
      <c r="B82" s="55" t="s">
        <v>91</v>
      </c>
      <c r="C82" s="143" t="s">
        <v>99</v>
      </c>
      <c r="D82" s="41">
        <f>+D64</f>
        <v>1397000</v>
      </c>
      <c r="E82" s="41">
        <f>+E64</f>
        <v>2227616</v>
      </c>
      <c r="F82" s="41">
        <f>+F64</f>
        <v>2169204</v>
      </c>
      <c r="G82" s="102">
        <f>+F82/D82*100</f>
        <v>155.2758768790265</v>
      </c>
      <c r="H82" s="102">
        <f>+F82/E82*100</f>
        <v>97.37782454426616</v>
      </c>
    </row>
    <row r="83" spans="1:8" ht="19.5" thickBot="1">
      <c r="A83" s="27">
        <v>3</v>
      </c>
      <c r="B83" s="56"/>
      <c r="C83" s="144" t="s">
        <v>92</v>
      </c>
      <c r="D83" s="40">
        <f>+D81-D82</f>
        <v>-44210</v>
      </c>
      <c r="E83" s="40">
        <f>+E81-E82</f>
        <v>-116447</v>
      </c>
      <c r="F83" s="40">
        <f>+F81-F82</f>
        <v>307</v>
      </c>
      <c r="G83" s="40"/>
      <c r="H83" s="40"/>
    </row>
    <row r="84" spans="1:8" ht="19.5" thickBot="1">
      <c r="A84" s="78">
        <v>4</v>
      </c>
      <c r="B84" s="57" t="s">
        <v>89</v>
      </c>
      <c r="C84" s="145" t="s">
        <v>24</v>
      </c>
      <c r="D84" s="58">
        <f>+D76</f>
        <v>44210</v>
      </c>
      <c r="E84" s="58">
        <f>+E76</f>
        <v>116447</v>
      </c>
      <c r="F84" s="58">
        <f>+F76</f>
        <v>-307</v>
      </c>
      <c r="G84" s="58"/>
      <c r="H84" s="58"/>
    </row>
    <row r="86" spans="2:3" ht="18.75">
      <c r="B86" s="79"/>
      <c r="C86" s="80"/>
    </row>
  </sheetData>
  <printOptions horizontalCentered="1"/>
  <pageMargins left="0.1968503937007874" right="0.1968503937007874" top="0.8661417322834646" bottom="0.3937007874015748" header="0" footer="0"/>
  <pageSetup fitToHeight="2" horizontalDpi="360" verticalDpi="360" orientation="landscape" paperSize="9" scale="49" r:id="rId1"/>
  <rowBreaks count="1" manualBreakCount="1">
    <brk id="4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Marcela Dušková</dc:creator>
  <cp:keywords/>
  <dc:description/>
  <cp:lastModifiedBy>trnecka</cp:lastModifiedBy>
  <cp:lastPrinted>2011-10-31T14:49:56Z</cp:lastPrinted>
  <dcterms:created xsi:type="dcterms:W3CDTF">1999-11-22T06:38:01Z</dcterms:created>
  <dcterms:modified xsi:type="dcterms:W3CDTF">2011-10-31T14:51:34Z</dcterms:modified>
  <cp:category/>
  <cp:version/>
  <cp:contentType/>
  <cp:contentStatus/>
</cp:coreProperties>
</file>