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Provozní a kapitálové město" sheetId="1" r:id="rId1"/>
  </sheets>
  <definedNames>
    <definedName name="_xlnm._FilterDatabase" localSheetId="0">'Provozní a kapitálové město'!$A$6:$E$29</definedName>
    <definedName name="_xlnm._FilterDatabase" localSheetId="0" hidden="1">'Provozní a kapitálové město'!$A$4:$E$9</definedName>
    <definedName name="_xlnm.Print_Titles" localSheetId="0">'Provozní a kapitálové město'!$3:$4</definedName>
    <definedName name="_xlnm.Print_Area" localSheetId="0">'Provozní a kapitálové město'!$A$3:$P$197</definedName>
  </definedNames>
  <calcPr fullCalcOnLoad="1"/>
</workbook>
</file>

<file path=xl/sharedStrings.xml><?xml version="1.0" encoding="utf-8"?>
<sst xmlns="http://schemas.openxmlformats.org/spreadsheetml/2006/main" count="365" uniqueCount="196">
  <si>
    <t>sk.</t>
  </si>
  <si>
    <t>odd.</t>
  </si>
  <si>
    <t>§</t>
  </si>
  <si>
    <t>název paragrafu</t>
  </si>
  <si>
    <t xml:space="preserve">Ozdravování hospodářských zvířat a plodin </t>
  </si>
  <si>
    <t>Zemědělská a potravinářská činnost a rozvoj</t>
  </si>
  <si>
    <t xml:space="preserve">Celospolečenské funkce lesů </t>
  </si>
  <si>
    <t>Záležitosti lesního hospodářství</t>
  </si>
  <si>
    <t>Ostatní správa v zemědělství</t>
  </si>
  <si>
    <t>Zemědělství a lesní hospodářství</t>
  </si>
  <si>
    <t xml:space="preserve">Vnitřní obchod, služby a turismus </t>
  </si>
  <si>
    <t>Průmysl, stavebnictví, obchod a služby</t>
  </si>
  <si>
    <t xml:space="preserve">Silnice </t>
  </si>
  <si>
    <t>Záležitosti pozemních komunikací</t>
  </si>
  <si>
    <t xml:space="preserve">Provoz veřejné silniční dopravy </t>
  </si>
  <si>
    <t xml:space="preserve">Provoz vnitrozemské plavby </t>
  </si>
  <si>
    <t>Ostatní dráhy</t>
  </si>
  <si>
    <t xml:space="preserve">Provoz ostatních drah </t>
  </si>
  <si>
    <t>Doprava</t>
  </si>
  <si>
    <t xml:space="preserve">Pitná voda </t>
  </si>
  <si>
    <t>Odvádění a čištění odpadních vod j.n.</t>
  </si>
  <si>
    <t>Úpravy drobných vodních toků</t>
  </si>
  <si>
    <t>Vodní hospodářství</t>
  </si>
  <si>
    <t>Průmyslová a ostatní odvětví hospodářství</t>
  </si>
  <si>
    <t>Předškolní zařízení</t>
  </si>
  <si>
    <t xml:space="preserve">Speciální předškolní zařízení </t>
  </si>
  <si>
    <t xml:space="preserve">Základní školy </t>
  </si>
  <si>
    <t>Gymnázia</t>
  </si>
  <si>
    <t>Speciální střední školy</t>
  </si>
  <si>
    <t xml:space="preserve">Ubytovací zařízení středních škol a učilišť </t>
  </si>
  <si>
    <t>Vzdělávání</t>
  </si>
  <si>
    <t>Základní umělecké školy</t>
  </si>
  <si>
    <t xml:space="preserve">Divadelní činnost </t>
  </si>
  <si>
    <t xml:space="preserve">Činnosti uměleckých souborů </t>
  </si>
  <si>
    <t xml:space="preserve">Činnosti knihovnické </t>
  </si>
  <si>
    <t xml:space="preserve">Činnosti muzeí a galerií </t>
  </si>
  <si>
    <t xml:space="preserve">Výstavní činnosti v kultuře </t>
  </si>
  <si>
    <t xml:space="preserve">Záležitosti kultury j.n. </t>
  </si>
  <si>
    <t xml:space="preserve">Zach. a obnova kult. památek </t>
  </si>
  <si>
    <t xml:space="preserve">Pořízení,zachování a obnova kulturních hodnot </t>
  </si>
  <si>
    <t>Rozhlas a telelvize</t>
  </si>
  <si>
    <t xml:space="preserve">Záležitosti sdělovacích prostředků </t>
  </si>
  <si>
    <t>Zájmová činnost v kultuře</t>
  </si>
  <si>
    <t>Kultura, církve a sdělovací prostředky</t>
  </si>
  <si>
    <t xml:space="preserve">Tělovýchovná činnost  j. n. </t>
  </si>
  <si>
    <t>Využití volného času dětí a mládeže</t>
  </si>
  <si>
    <t>Zájmová činnost a rekreace</t>
  </si>
  <si>
    <t>Tělovýchova a zájmová činnost</t>
  </si>
  <si>
    <t xml:space="preserve">Všeobecná ambulantní péče </t>
  </si>
  <si>
    <t>Stomatologická péče</t>
  </si>
  <si>
    <t xml:space="preserve">Lékařská služba první pomoci </t>
  </si>
  <si>
    <t>Ambulantní péče</t>
  </si>
  <si>
    <t xml:space="preserve">Ostatní nemocnice </t>
  </si>
  <si>
    <t xml:space="preserve">Odborné léčebné ústavy </t>
  </si>
  <si>
    <t xml:space="preserve">Ústavní péče j.n. </t>
  </si>
  <si>
    <t xml:space="preserve">Lékárenská služba </t>
  </si>
  <si>
    <t xml:space="preserve">Ostatní činnost ve zdravotnictví j.n. </t>
  </si>
  <si>
    <t>Zdravotnictví</t>
  </si>
  <si>
    <t>Veřejné osvětlení</t>
  </si>
  <si>
    <t xml:space="preserve">Pohřebnictví </t>
  </si>
  <si>
    <t>Lokální zásobování teplem</t>
  </si>
  <si>
    <t xml:space="preserve">Územní plánování </t>
  </si>
  <si>
    <t xml:space="preserve">Komunální služby a územní rozvoj  j.n. </t>
  </si>
  <si>
    <t>Záležitosti bydlení a komunálních služeb j.n.</t>
  </si>
  <si>
    <t>Bydlení, komunální služby a územní rozvoj</t>
  </si>
  <si>
    <t xml:space="preserve">Monitoring ochrany ovzduší </t>
  </si>
  <si>
    <t xml:space="preserve">Sběr a svoz komunálních odpadů </t>
  </si>
  <si>
    <t>Sběr a svoz ostatních odpadů</t>
  </si>
  <si>
    <t xml:space="preserve">Ostatní nakládání s odpady j.n. </t>
  </si>
  <si>
    <t xml:space="preserve">Monitoring půdy a podzemní vody </t>
  </si>
  <si>
    <t xml:space="preserve">Ochrana druhů a stanovišť </t>
  </si>
  <si>
    <t xml:space="preserve">Chráněné části přírody </t>
  </si>
  <si>
    <t xml:space="preserve">Protierozní a protipožární ochrana </t>
  </si>
  <si>
    <t xml:space="preserve">Péče o vzhled obcí a veřejnou zeleň </t>
  </si>
  <si>
    <t>Ostatní činnosti k ochraně přírody a krajiny</t>
  </si>
  <si>
    <t xml:space="preserve">Výzkum životního prostředí </t>
  </si>
  <si>
    <t xml:space="preserve">Ekologická výchova a osvěta </t>
  </si>
  <si>
    <t>Ochrana životního prostředí</t>
  </si>
  <si>
    <t>Služby pro obyvatelstvo</t>
  </si>
  <si>
    <t xml:space="preserve">Dávky sociální pomoci j.n. </t>
  </si>
  <si>
    <t xml:space="preserve">Dávky zdravotně postiženým občanům </t>
  </si>
  <si>
    <t>Ostatní dávky povahy sociálního zabezpečení</t>
  </si>
  <si>
    <t>Dávky a podpory v sociálním zabezpečení</t>
  </si>
  <si>
    <t>Sociální věci a politika zaměstnanosti</t>
  </si>
  <si>
    <t xml:space="preserve">Sociální hospitalizace </t>
  </si>
  <si>
    <t xml:space="preserve">Domovy důchodců </t>
  </si>
  <si>
    <t>Sociální pomoc dětem a mládeži</t>
  </si>
  <si>
    <t>Sociální pomoc dětem a mládeži j.n.</t>
  </si>
  <si>
    <t>Centra sociální pomoci</t>
  </si>
  <si>
    <t xml:space="preserve">Zvláštní zařízení sociální pomoci </t>
  </si>
  <si>
    <t xml:space="preserve">Civilní ochrana-nevojenská část </t>
  </si>
  <si>
    <t>Civilní nouzové plánování</t>
  </si>
  <si>
    <t xml:space="preserve">Bezpečnost a veřejný pořádek </t>
  </si>
  <si>
    <t>Bezpečnost a veřejný pořádek</t>
  </si>
  <si>
    <t xml:space="preserve">Požární ochrana - dobrovolná část </t>
  </si>
  <si>
    <t>Záležitosti požární ochrany</t>
  </si>
  <si>
    <t>Bezpečnost státu a právní ochrana</t>
  </si>
  <si>
    <t>Činnost regionální správy</t>
  </si>
  <si>
    <t>St. moc, st. správa, územní samospr. a pol. str.</t>
  </si>
  <si>
    <t xml:space="preserve">Archivní činnost </t>
  </si>
  <si>
    <t>Humanitární zahraniční pomoc</t>
  </si>
  <si>
    <t xml:space="preserve">Mezinárodní spolupráce </t>
  </si>
  <si>
    <t>Jiné veřejné služby a činnosti</t>
  </si>
  <si>
    <t>Obecné příjmy a výdaje z finančních operací</t>
  </si>
  <si>
    <t>Finanční operace j.n.</t>
  </si>
  <si>
    <t>Finanční operace</t>
  </si>
  <si>
    <t>Ostatní činnosti</t>
  </si>
  <si>
    <t>Všeobecná veřejná správa a služby</t>
  </si>
  <si>
    <t>Požární ochrana a integrovaný záchranný systém</t>
  </si>
  <si>
    <t>Výdaje celkem včetně DPPO za obce z rozpočtové činnosti</t>
  </si>
  <si>
    <t>Výdaje celkem bez DPPO za obce z rozpočtové činnosti</t>
  </si>
  <si>
    <t xml:space="preserve"> % S/UR</t>
  </si>
  <si>
    <t>Záležitosti v silniční dopravě</t>
  </si>
  <si>
    <t>Ústavy péče pro mládež</t>
  </si>
  <si>
    <t>Volby do parlamentu ČR</t>
  </si>
  <si>
    <t>Ostatní veřejné služby</t>
  </si>
  <si>
    <t>Provoz civilní letecké dopravy</t>
  </si>
  <si>
    <t>Zdravotnická záchranná služba</t>
  </si>
  <si>
    <t>Filmová tvorba, distribuce, kina</t>
  </si>
  <si>
    <t xml:space="preserve">Provozní výdaje </t>
  </si>
  <si>
    <t>1</t>
  </si>
  <si>
    <t>10</t>
  </si>
  <si>
    <t>2</t>
  </si>
  <si>
    <t>21</t>
  </si>
  <si>
    <t>22</t>
  </si>
  <si>
    <t>23</t>
  </si>
  <si>
    <t>3</t>
  </si>
  <si>
    <t>31</t>
  </si>
  <si>
    <t>33</t>
  </si>
  <si>
    <t>34</t>
  </si>
  <si>
    <t>35</t>
  </si>
  <si>
    <t>36</t>
  </si>
  <si>
    <t>37</t>
  </si>
  <si>
    <t>4</t>
  </si>
  <si>
    <t>41</t>
  </si>
  <si>
    <t>43</t>
  </si>
  <si>
    <t>5</t>
  </si>
  <si>
    <t>52</t>
  </si>
  <si>
    <t>53</t>
  </si>
  <si>
    <t>55</t>
  </si>
  <si>
    <t>6</t>
  </si>
  <si>
    <t>61</t>
  </si>
  <si>
    <t>62</t>
  </si>
  <si>
    <t>63</t>
  </si>
  <si>
    <t>64</t>
  </si>
  <si>
    <t xml:space="preserve">Kapitálové výdaje </t>
  </si>
  <si>
    <t>Výdaje celkem</t>
  </si>
  <si>
    <t>Odvádění a čištění odpadních vod a nakládání s kaly</t>
  </si>
  <si>
    <t>Daň z příjmů právnických osob za město-rozpočtová činnost *)</t>
  </si>
  <si>
    <t xml:space="preserve">Ostatní činnosti j.n.                                        </t>
  </si>
  <si>
    <t xml:space="preserve">Činnost místní správy                              </t>
  </si>
  <si>
    <t xml:space="preserve">Bytové hospodářství                               </t>
  </si>
  <si>
    <t xml:space="preserve"> *) Daň z příjmů právnických osob za město z rozpočtové činnosti je v příjmech i ve výdajích ve stejné výši a neovlivňuje saldo příjmů a výdajů.</t>
  </si>
  <si>
    <t>Záležitosti předškolní výchovy a základního vzdělávání</t>
  </si>
  <si>
    <t xml:space="preserve">Školní stravování při předškolním a základním vzdělávání </t>
  </si>
  <si>
    <t xml:space="preserve">Ostatní zařízení související s výchovou a vzděláváním mládeže j.n. </t>
  </si>
  <si>
    <t>Podpora na vydávání literárních a jiných děl</t>
  </si>
  <si>
    <t>Záležitosti církví, kultury a sdělovacích prostředků</t>
  </si>
  <si>
    <t>Hygienická služba a ochrana veřejného zdraví</t>
  </si>
  <si>
    <t xml:space="preserve">Prevence před drogami, alkoholem, nikotinem  a.j. </t>
  </si>
  <si>
    <t xml:space="preserve">Programy rozvoje bydlení a bytové hospodářství </t>
  </si>
  <si>
    <t>Výstavba a údržba místních inženýrských sítí</t>
  </si>
  <si>
    <t xml:space="preserve">Využívání a zneškodňování komunálních odpadů </t>
  </si>
  <si>
    <t xml:space="preserve">Ostatní ochrana půdy a spodní vody </t>
  </si>
  <si>
    <t xml:space="preserve">Domovy-penziony pro důchodce  a zdravotně postižené </t>
  </si>
  <si>
    <t xml:space="preserve">Sociální ústavy  pro zdravotně postiženou mládež  vč.DÚ </t>
  </si>
  <si>
    <t xml:space="preserve">Sociální péče a pomoc starým a zdravotně postiženým </t>
  </si>
  <si>
    <t xml:space="preserve">Zvláštní zařízení pro výkon pěstounské péče </t>
  </si>
  <si>
    <t xml:space="preserve">Sociální péče a pomoc rodině a manželství j.n. </t>
  </si>
  <si>
    <t>Sociální péče a pomoc přistěhovalcům a vybraným etnikům</t>
  </si>
  <si>
    <t xml:space="preserve">Sociální péče a pomoc ostatním skupinám obyvatelstva  j.n. </t>
  </si>
  <si>
    <t>Sociální péče a pomoc a společné činnosti v soc. zabezpečení</t>
  </si>
  <si>
    <t>SR 2001</t>
  </si>
  <si>
    <t>Výdaje na zemědělství a lesní hospodářství</t>
  </si>
  <si>
    <t>Provoz veřejné železniční dopravy</t>
  </si>
  <si>
    <t>Záležitosti ochrany památek a péče o kult. dědictví</t>
  </si>
  <si>
    <t>Jiná zdravotnická zařízení a služby pro zdravotnictví</t>
  </si>
  <si>
    <t>Zastupitelstva obcí</t>
  </si>
  <si>
    <t>Dekontaminace půd a čištění spodní vody</t>
  </si>
  <si>
    <t>Finanční vypořádání minulých let</t>
  </si>
  <si>
    <t>Speciální základní školy</t>
  </si>
  <si>
    <t>Internátní speciální základní školy</t>
  </si>
  <si>
    <t>Střední odborné školy</t>
  </si>
  <si>
    <t>Střední odborná učiliště a učiliště</t>
  </si>
  <si>
    <t>Speciální střední odborná učiliště a učiliště</t>
  </si>
  <si>
    <t>Sportovní školy - gymnázia</t>
  </si>
  <si>
    <t>Školní stravování při středním vzdělávání</t>
  </si>
  <si>
    <t>Školní družiny a kluby</t>
  </si>
  <si>
    <t>Zařízení výchovného poradenství a preventivně výchovné péče</t>
  </si>
  <si>
    <t>Vyšší odborné školy</t>
  </si>
  <si>
    <t>Záležitosti vzdělávání</t>
  </si>
  <si>
    <t>UR k 31.12.2001</t>
  </si>
  <si>
    <t>S k 31.12.2001</t>
  </si>
  <si>
    <t>Domovy - penziony pro matky s dětmi</t>
  </si>
  <si>
    <t>Fakultní nemocnice</t>
  </si>
  <si>
    <t>Sociální pomoc osobám v hmotné nouzi a občanům soc.nepř.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</si>
</sst>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#,##0.0_);\(#,##0.0\)"/>
    <numFmt numFmtId="166" formatCode="#,##0_);\(#,##0\)"/>
    <numFmt numFmtId="167" formatCode="#,##0.0"/>
    <numFmt numFmtId="168" formatCode="0.0"/>
    <numFmt numFmtId="169" formatCode="#\ ##,000&quot;Kč&quot;"/>
    <numFmt numFmtId="170" formatCode="000\ 00"/>
  </numFmts>
  <fonts count="12">
    <font>
      <sz val="12"/>
      <name val="Arial CE"/>
      <family val="0"/>
    </font>
    <font>
      <sz val="10"/>
      <name val="Arial CE"/>
      <family val="0"/>
    </font>
    <font>
      <sz val="10"/>
      <name val="Courier"/>
      <family val="0"/>
    </font>
    <font>
      <sz val="12"/>
      <name val="Arial"/>
      <family val="0"/>
    </font>
    <font>
      <sz val="10"/>
      <name val="Arial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6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sz val="16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9" fontId="1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38">
      <alignment/>
      <protection/>
    </xf>
    <xf numFmtId="1" fontId="4" fillId="0" borderId="0" xfId="38" applyNumberFormat="1" applyFont="1" applyAlignment="1">
      <alignment horizontal="left"/>
      <protection/>
    </xf>
    <xf numFmtId="49" fontId="4" fillId="0" borderId="0" xfId="38" applyNumberFormat="1" applyFont="1" applyAlignment="1">
      <alignment horizontal="left"/>
      <protection/>
    </xf>
    <xf numFmtId="3" fontId="4" fillId="0" borderId="0" xfId="38" applyNumberFormat="1">
      <alignment/>
      <protection/>
    </xf>
    <xf numFmtId="0" fontId="5" fillId="0" borderId="1" xfId="38" applyFont="1" applyBorder="1">
      <alignment/>
      <protection/>
    </xf>
    <xf numFmtId="0" fontId="5" fillId="0" borderId="2" xfId="38" applyFont="1" applyBorder="1">
      <alignment/>
      <protection/>
    </xf>
    <xf numFmtId="1" fontId="5" fillId="0" borderId="2" xfId="38" applyNumberFormat="1" applyFont="1" applyBorder="1" applyAlignment="1">
      <alignment horizontal="left"/>
      <protection/>
    </xf>
    <xf numFmtId="49" fontId="5" fillId="0" borderId="3" xfId="38" applyNumberFormat="1" applyFont="1" applyBorder="1" applyAlignment="1">
      <alignment horizontal="left"/>
      <protection/>
    </xf>
    <xf numFmtId="0" fontId="6" fillId="0" borderId="4" xfId="37" applyFont="1" applyBorder="1" applyAlignment="1">
      <alignment horizontal="centerContinuous"/>
      <protection/>
    </xf>
    <xf numFmtId="0" fontId="7" fillId="0" borderId="5" xfId="0" applyFont="1" applyBorder="1" applyAlignment="1">
      <alignment horizontal="centerContinuous"/>
    </xf>
    <xf numFmtId="0" fontId="7" fillId="0" borderId="6" xfId="0" applyFont="1" applyBorder="1" applyAlignment="1">
      <alignment horizontal="centerContinuous"/>
    </xf>
    <xf numFmtId="0" fontId="5" fillId="0" borderId="6" xfId="38" applyFont="1" applyBorder="1" applyAlignment="1">
      <alignment horizontal="centerContinuous"/>
      <protection/>
    </xf>
    <xf numFmtId="0" fontId="5" fillId="0" borderId="0" xfId="38" applyFont="1">
      <alignment/>
      <protection/>
    </xf>
    <xf numFmtId="1" fontId="5" fillId="0" borderId="0" xfId="38" applyNumberFormat="1" applyFont="1" applyAlignment="1">
      <alignment horizontal="left"/>
      <protection/>
    </xf>
    <xf numFmtId="49" fontId="5" fillId="0" borderId="0" xfId="38" applyNumberFormat="1" applyFont="1" applyAlignment="1">
      <alignment horizontal="left"/>
      <protection/>
    </xf>
    <xf numFmtId="3" fontId="5" fillId="0" borderId="0" xfId="38" applyNumberFormat="1" applyFont="1">
      <alignment/>
      <protection/>
    </xf>
    <xf numFmtId="167" fontId="5" fillId="0" borderId="0" xfId="38" applyNumberFormat="1" applyFont="1">
      <alignment/>
      <protection/>
    </xf>
    <xf numFmtId="0" fontId="5" fillId="0" borderId="0" xfId="38" applyFont="1" applyFill="1">
      <alignment/>
      <protection/>
    </xf>
    <xf numFmtId="1" fontId="5" fillId="0" borderId="0" xfId="38" applyNumberFormat="1" applyFont="1" applyFill="1" applyAlignment="1">
      <alignment horizontal="left"/>
      <protection/>
    </xf>
    <xf numFmtId="49" fontId="5" fillId="0" borderId="0" xfId="38" applyNumberFormat="1" applyFont="1" applyFill="1" applyAlignment="1">
      <alignment horizontal="left"/>
      <protection/>
    </xf>
    <xf numFmtId="3" fontId="5" fillId="0" borderId="0" xfId="38" applyNumberFormat="1" applyFont="1" applyFill="1">
      <alignment/>
      <protection/>
    </xf>
    <xf numFmtId="167" fontId="5" fillId="0" borderId="0" xfId="38" applyNumberFormat="1" applyFont="1" applyFill="1">
      <alignment/>
      <protection/>
    </xf>
    <xf numFmtId="0" fontId="4" fillId="0" borderId="0" xfId="38" applyFill="1">
      <alignment/>
      <protection/>
    </xf>
    <xf numFmtId="0" fontId="6" fillId="0" borderId="7" xfId="37" applyFont="1" applyBorder="1" applyAlignment="1">
      <alignment horizontal="center"/>
      <protection/>
    </xf>
    <xf numFmtId="49" fontId="8" fillId="0" borderId="8" xfId="38" applyNumberFormat="1" applyFont="1" applyBorder="1" applyAlignment="1">
      <alignment horizontal="left"/>
      <protection/>
    </xf>
    <xf numFmtId="3" fontId="8" fillId="0" borderId="9" xfId="38" applyNumberFormat="1" applyFont="1" applyBorder="1">
      <alignment/>
      <protection/>
    </xf>
    <xf numFmtId="3" fontId="8" fillId="0" borderId="10" xfId="38" applyNumberFormat="1" applyFont="1" applyBorder="1">
      <alignment/>
      <protection/>
    </xf>
    <xf numFmtId="3" fontId="8" fillId="0" borderId="11" xfId="38" applyNumberFormat="1" applyFont="1" applyBorder="1">
      <alignment/>
      <protection/>
    </xf>
    <xf numFmtId="3" fontId="8" fillId="0" borderId="12" xfId="38" applyNumberFormat="1" applyFont="1" applyBorder="1">
      <alignment/>
      <protection/>
    </xf>
    <xf numFmtId="3" fontId="8" fillId="0" borderId="13" xfId="38" applyNumberFormat="1" applyFont="1" applyBorder="1">
      <alignment/>
      <protection/>
    </xf>
    <xf numFmtId="3" fontId="8" fillId="0" borderId="8" xfId="38" applyNumberFormat="1" applyFont="1" applyBorder="1">
      <alignment/>
      <protection/>
    </xf>
    <xf numFmtId="167" fontId="8" fillId="0" borderId="14" xfId="38" applyNumberFormat="1" applyFont="1" applyBorder="1">
      <alignment/>
      <protection/>
    </xf>
    <xf numFmtId="49" fontId="8" fillId="0" borderId="15" xfId="38" applyNumberFormat="1" applyFont="1" applyBorder="1" applyAlignment="1">
      <alignment horizontal="left"/>
      <protection/>
    </xf>
    <xf numFmtId="3" fontId="8" fillId="0" borderId="16" xfId="38" applyNumberFormat="1" applyFont="1" applyBorder="1">
      <alignment/>
      <protection/>
    </xf>
    <xf numFmtId="3" fontId="8" fillId="0" borderId="17" xfId="38" applyNumberFormat="1" applyFont="1" applyBorder="1">
      <alignment/>
      <protection/>
    </xf>
    <xf numFmtId="3" fontId="8" fillId="0" borderId="15" xfId="38" applyNumberFormat="1" applyFont="1" applyBorder="1">
      <alignment/>
      <protection/>
    </xf>
    <xf numFmtId="167" fontId="8" fillId="0" borderId="18" xfId="38" applyNumberFormat="1" applyFont="1" applyBorder="1">
      <alignment/>
      <protection/>
    </xf>
    <xf numFmtId="3" fontId="8" fillId="0" borderId="16" xfId="38" applyNumberFormat="1" applyFont="1" applyFill="1" applyBorder="1">
      <alignment/>
      <protection/>
    </xf>
    <xf numFmtId="3" fontId="8" fillId="0" borderId="17" xfId="38" applyNumberFormat="1" applyFont="1" applyFill="1" applyBorder="1">
      <alignment/>
      <protection/>
    </xf>
    <xf numFmtId="3" fontId="8" fillId="0" borderId="15" xfId="38" applyNumberFormat="1" applyFont="1" applyFill="1" applyBorder="1">
      <alignment/>
      <protection/>
    </xf>
    <xf numFmtId="49" fontId="9" fillId="2" borderId="15" xfId="38" applyNumberFormat="1" applyFont="1" applyFill="1" applyBorder="1" applyAlignment="1">
      <alignment horizontal="left"/>
      <protection/>
    </xf>
    <xf numFmtId="3" fontId="9" fillId="2" borderId="16" xfId="38" applyNumberFormat="1" applyFont="1" applyFill="1" applyBorder="1">
      <alignment/>
      <protection/>
    </xf>
    <xf numFmtId="3" fontId="9" fillId="2" borderId="17" xfId="38" applyNumberFormat="1" applyFont="1" applyFill="1" applyBorder="1">
      <alignment/>
      <protection/>
    </xf>
    <xf numFmtId="3" fontId="9" fillId="2" borderId="15" xfId="38" applyNumberFormat="1" applyFont="1" applyFill="1" applyBorder="1">
      <alignment/>
      <protection/>
    </xf>
    <xf numFmtId="167" fontId="9" fillId="2" borderId="18" xfId="38" applyNumberFormat="1" applyFont="1" applyFill="1" applyBorder="1">
      <alignment/>
      <protection/>
    </xf>
    <xf numFmtId="49" fontId="8" fillId="0" borderId="19" xfId="38" applyNumberFormat="1" applyFont="1" applyBorder="1" applyAlignment="1">
      <alignment horizontal="left"/>
      <protection/>
    </xf>
    <xf numFmtId="3" fontId="9" fillId="0" borderId="20" xfId="38" applyNumberFormat="1" applyFont="1" applyBorder="1">
      <alignment/>
      <protection/>
    </xf>
    <xf numFmtId="3" fontId="9" fillId="0" borderId="21" xfId="38" applyNumberFormat="1" applyFont="1" applyBorder="1">
      <alignment/>
      <protection/>
    </xf>
    <xf numFmtId="3" fontId="9" fillId="0" borderId="19" xfId="38" applyNumberFormat="1" applyFont="1" applyBorder="1">
      <alignment/>
      <protection/>
    </xf>
    <xf numFmtId="167" fontId="9" fillId="0" borderId="22" xfId="38" applyNumberFormat="1" applyFont="1" applyBorder="1">
      <alignment/>
      <protection/>
    </xf>
    <xf numFmtId="3" fontId="9" fillId="0" borderId="20" xfId="38" applyNumberFormat="1" applyFont="1" applyFill="1" applyBorder="1">
      <alignment/>
      <protection/>
    </xf>
    <xf numFmtId="3" fontId="9" fillId="0" borderId="21" xfId="38" applyNumberFormat="1" applyFont="1" applyFill="1" applyBorder="1">
      <alignment/>
      <protection/>
    </xf>
    <xf numFmtId="3" fontId="9" fillId="0" borderId="19" xfId="38" applyNumberFormat="1" applyFont="1" applyFill="1" applyBorder="1">
      <alignment/>
      <protection/>
    </xf>
    <xf numFmtId="49" fontId="9" fillId="0" borderId="23" xfId="38" applyNumberFormat="1" applyFont="1" applyBorder="1" applyAlignment="1">
      <alignment horizontal="left"/>
      <protection/>
    </xf>
    <xf numFmtId="3" fontId="9" fillId="0" borderId="24" xfId="38" applyNumberFormat="1" applyFont="1" applyBorder="1">
      <alignment/>
      <protection/>
    </xf>
    <xf numFmtId="3" fontId="9" fillId="0" borderId="25" xfId="38" applyNumberFormat="1" applyFont="1" applyBorder="1">
      <alignment/>
      <protection/>
    </xf>
    <xf numFmtId="3" fontId="9" fillId="0" borderId="23" xfId="38" applyNumberFormat="1" applyFont="1" applyBorder="1">
      <alignment/>
      <protection/>
    </xf>
    <xf numFmtId="167" fontId="9" fillId="0" borderId="26" xfId="38" applyNumberFormat="1" applyFont="1" applyBorder="1">
      <alignment/>
      <protection/>
    </xf>
    <xf numFmtId="3" fontId="9" fillId="0" borderId="24" xfId="38" applyNumberFormat="1" applyFont="1" applyFill="1" applyBorder="1">
      <alignment/>
      <protection/>
    </xf>
    <xf numFmtId="3" fontId="9" fillId="0" borderId="25" xfId="38" applyNumberFormat="1" applyFont="1" applyFill="1" applyBorder="1">
      <alignment/>
      <protection/>
    </xf>
    <xf numFmtId="3" fontId="9" fillId="0" borderId="23" xfId="38" applyNumberFormat="1" applyFont="1" applyFill="1" applyBorder="1">
      <alignment/>
      <protection/>
    </xf>
    <xf numFmtId="3" fontId="9" fillId="0" borderId="12" xfId="38" applyNumberFormat="1" applyFont="1" applyBorder="1">
      <alignment/>
      <protection/>
    </xf>
    <xf numFmtId="3" fontId="9" fillId="0" borderId="13" xfId="38" applyNumberFormat="1" applyFont="1" applyBorder="1">
      <alignment/>
      <protection/>
    </xf>
    <xf numFmtId="3" fontId="9" fillId="0" borderId="8" xfId="38" applyNumberFormat="1" applyFont="1" applyBorder="1">
      <alignment/>
      <protection/>
    </xf>
    <xf numFmtId="167" fontId="9" fillId="0" borderId="14" xfId="38" applyNumberFormat="1" applyFont="1" applyBorder="1">
      <alignment/>
      <protection/>
    </xf>
    <xf numFmtId="3" fontId="9" fillId="0" borderId="12" xfId="38" applyNumberFormat="1" applyFont="1" applyFill="1" applyBorder="1">
      <alignment/>
      <protection/>
    </xf>
    <xf numFmtId="3" fontId="9" fillId="0" borderId="13" xfId="38" applyNumberFormat="1" applyFont="1" applyFill="1" applyBorder="1">
      <alignment/>
      <protection/>
    </xf>
    <xf numFmtId="3" fontId="9" fillId="0" borderId="8" xfId="38" applyNumberFormat="1" applyFont="1" applyFill="1" applyBorder="1">
      <alignment/>
      <protection/>
    </xf>
    <xf numFmtId="3" fontId="9" fillId="0" borderId="16" xfId="38" applyNumberFormat="1" applyFont="1" applyBorder="1">
      <alignment/>
      <protection/>
    </xf>
    <xf numFmtId="3" fontId="9" fillId="0" borderId="17" xfId="38" applyNumberFormat="1" applyFont="1" applyBorder="1">
      <alignment/>
      <protection/>
    </xf>
    <xf numFmtId="3" fontId="9" fillId="0" borderId="15" xfId="38" applyNumberFormat="1" applyFont="1" applyBorder="1">
      <alignment/>
      <protection/>
    </xf>
    <xf numFmtId="167" fontId="9" fillId="0" borderId="18" xfId="38" applyNumberFormat="1" applyFont="1" applyBorder="1">
      <alignment/>
      <protection/>
    </xf>
    <xf numFmtId="3" fontId="9" fillId="0" borderId="16" xfId="38" applyNumberFormat="1" applyFont="1" applyFill="1" applyBorder="1">
      <alignment/>
      <protection/>
    </xf>
    <xf numFmtId="3" fontId="9" fillId="0" borderId="17" xfId="38" applyNumberFormat="1" applyFont="1" applyFill="1" applyBorder="1">
      <alignment/>
      <protection/>
    </xf>
    <xf numFmtId="3" fontId="9" fillId="0" borderId="15" xfId="38" applyNumberFormat="1" applyFont="1" applyFill="1" applyBorder="1">
      <alignment/>
      <protection/>
    </xf>
    <xf numFmtId="49" fontId="9" fillId="0" borderId="27" xfId="38" applyNumberFormat="1" applyFont="1" applyBorder="1" applyAlignment="1">
      <alignment horizontal="left"/>
      <protection/>
    </xf>
    <xf numFmtId="3" fontId="9" fillId="0" borderId="28" xfId="38" applyNumberFormat="1" applyFont="1" applyBorder="1">
      <alignment/>
      <protection/>
    </xf>
    <xf numFmtId="3" fontId="9" fillId="0" borderId="29" xfId="38" applyNumberFormat="1" applyFont="1" applyBorder="1">
      <alignment/>
      <protection/>
    </xf>
    <xf numFmtId="3" fontId="9" fillId="0" borderId="27" xfId="38" applyNumberFormat="1" applyFont="1" applyBorder="1">
      <alignment/>
      <protection/>
    </xf>
    <xf numFmtId="167" fontId="9" fillId="0" borderId="30" xfId="38" applyNumberFormat="1" applyFont="1" applyBorder="1">
      <alignment/>
      <protection/>
    </xf>
    <xf numFmtId="3" fontId="9" fillId="0" borderId="28" xfId="38" applyNumberFormat="1" applyFont="1" applyFill="1" applyBorder="1">
      <alignment/>
      <protection/>
    </xf>
    <xf numFmtId="3" fontId="9" fillId="0" borderId="29" xfId="38" applyNumberFormat="1" applyFont="1" applyFill="1" applyBorder="1">
      <alignment/>
      <protection/>
    </xf>
    <xf numFmtId="3" fontId="9" fillId="0" borderId="27" xfId="38" applyNumberFormat="1" applyFont="1" applyFill="1" applyBorder="1">
      <alignment/>
      <protection/>
    </xf>
    <xf numFmtId="3" fontId="8" fillId="0" borderId="12" xfId="38" applyNumberFormat="1" applyFont="1" applyFill="1" applyBorder="1">
      <alignment/>
      <protection/>
    </xf>
    <xf numFmtId="3" fontId="8" fillId="0" borderId="13" xfId="38" applyNumberFormat="1" applyFont="1" applyFill="1" applyBorder="1">
      <alignment/>
      <protection/>
    </xf>
    <xf numFmtId="3" fontId="8" fillId="0" borderId="8" xfId="38" applyNumberFormat="1" applyFont="1" applyFill="1" applyBorder="1">
      <alignment/>
      <protection/>
    </xf>
    <xf numFmtId="49" fontId="8" fillId="0" borderId="15" xfId="38" applyNumberFormat="1" applyFont="1" applyFill="1" applyBorder="1" applyAlignment="1">
      <alignment horizontal="left"/>
      <protection/>
    </xf>
    <xf numFmtId="167" fontId="9" fillId="0" borderId="18" xfId="38" applyNumberFormat="1" applyFont="1" applyFill="1" applyBorder="1">
      <alignment/>
      <protection/>
    </xf>
    <xf numFmtId="167" fontId="9" fillId="0" borderId="26" xfId="38" applyNumberFormat="1" applyFont="1" applyFill="1" applyBorder="1">
      <alignment/>
      <protection/>
    </xf>
    <xf numFmtId="167" fontId="9" fillId="0" borderId="30" xfId="38" applyNumberFormat="1" applyFont="1" applyFill="1" applyBorder="1">
      <alignment/>
      <protection/>
    </xf>
    <xf numFmtId="49" fontId="8" fillId="0" borderId="31" xfId="38" applyNumberFormat="1" applyFont="1" applyBorder="1" applyAlignment="1">
      <alignment horizontal="left"/>
      <protection/>
    </xf>
    <xf numFmtId="3" fontId="9" fillId="0" borderId="32" xfId="38" applyNumberFormat="1" applyFont="1" applyBorder="1">
      <alignment/>
      <protection/>
    </xf>
    <xf numFmtId="3" fontId="9" fillId="0" borderId="33" xfId="38" applyNumberFormat="1" applyFont="1" applyBorder="1">
      <alignment/>
      <protection/>
    </xf>
    <xf numFmtId="3" fontId="9" fillId="0" borderId="31" xfId="38" applyNumberFormat="1" applyFont="1" applyBorder="1">
      <alignment/>
      <protection/>
    </xf>
    <xf numFmtId="167" fontId="9" fillId="0" borderId="34" xfId="38" applyNumberFormat="1" applyFont="1" applyBorder="1">
      <alignment/>
      <protection/>
    </xf>
    <xf numFmtId="3" fontId="9" fillId="0" borderId="32" xfId="38" applyNumberFormat="1" applyFont="1" applyFill="1" applyBorder="1">
      <alignment/>
      <protection/>
    </xf>
    <xf numFmtId="3" fontId="9" fillId="0" borderId="33" xfId="38" applyNumberFormat="1" applyFont="1" applyFill="1" applyBorder="1">
      <alignment/>
      <protection/>
    </xf>
    <xf numFmtId="3" fontId="9" fillId="0" borderId="31" xfId="38" applyNumberFormat="1" applyFont="1" applyFill="1" applyBorder="1">
      <alignment/>
      <protection/>
    </xf>
    <xf numFmtId="167" fontId="9" fillId="0" borderId="34" xfId="38" applyNumberFormat="1" applyFont="1" applyFill="1" applyBorder="1">
      <alignment/>
      <protection/>
    </xf>
    <xf numFmtId="49" fontId="9" fillId="0" borderId="31" xfId="38" applyNumberFormat="1" applyFont="1" applyBorder="1" applyAlignment="1">
      <alignment horizontal="left"/>
      <protection/>
    </xf>
    <xf numFmtId="1" fontId="9" fillId="2" borderId="35" xfId="38" applyNumberFormat="1" applyFont="1" applyFill="1" applyBorder="1" applyAlignment="1">
      <alignment horizontal="left"/>
      <protection/>
    </xf>
    <xf numFmtId="3" fontId="9" fillId="2" borderId="36" xfId="38" applyNumberFormat="1" applyFont="1" applyFill="1" applyBorder="1">
      <alignment/>
      <protection/>
    </xf>
    <xf numFmtId="3" fontId="9" fillId="2" borderId="37" xfId="38" applyNumberFormat="1" applyFont="1" applyFill="1" applyBorder="1">
      <alignment/>
      <protection/>
    </xf>
    <xf numFmtId="3" fontId="9" fillId="2" borderId="38" xfId="38" applyNumberFormat="1" applyFont="1" applyFill="1" applyBorder="1">
      <alignment/>
      <protection/>
    </xf>
    <xf numFmtId="167" fontId="9" fillId="2" borderId="35" xfId="38" applyNumberFormat="1" applyFont="1" applyFill="1" applyBorder="1">
      <alignment/>
      <protection/>
    </xf>
    <xf numFmtId="1" fontId="8" fillId="0" borderId="12" xfId="38" applyNumberFormat="1" applyFont="1" applyBorder="1" applyAlignment="1">
      <alignment horizontal="center"/>
      <protection/>
    </xf>
    <xf numFmtId="1" fontId="8" fillId="0" borderId="13" xfId="38" applyNumberFormat="1" applyFont="1" applyBorder="1" applyAlignment="1">
      <alignment horizontal="center"/>
      <protection/>
    </xf>
    <xf numFmtId="1" fontId="8" fillId="0" borderId="16" xfId="38" applyNumberFormat="1" applyFont="1" applyBorder="1" applyAlignment="1">
      <alignment horizontal="center"/>
      <protection/>
    </xf>
    <xf numFmtId="1" fontId="8" fillId="0" borderId="17" xfId="38" applyNumberFormat="1" applyFont="1" applyBorder="1" applyAlignment="1">
      <alignment horizontal="center"/>
      <protection/>
    </xf>
    <xf numFmtId="1" fontId="9" fillId="2" borderId="16" xfId="38" applyNumberFormat="1" applyFont="1" applyFill="1" applyBorder="1" applyAlignment="1">
      <alignment horizontal="center"/>
      <protection/>
    </xf>
    <xf numFmtId="1" fontId="9" fillId="2" borderId="17" xfId="38" applyNumberFormat="1" applyFont="1" applyFill="1" applyBorder="1" applyAlignment="1">
      <alignment horizontal="center"/>
      <protection/>
    </xf>
    <xf numFmtId="1" fontId="8" fillId="2" borderId="17" xfId="38" applyNumberFormat="1" applyFont="1" applyFill="1" applyBorder="1" applyAlignment="1">
      <alignment horizontal="center"/>
      <protection/>
    </xf>
    <xf numFmtId="1" fontId="8" fillId="0" borderId="20" xfId="38" applyNumberFormat="1" applyFont="1" applyBorder="1" applyAlignment="1">
      <alignment horizontal="center"/>
      <protection/>
    </xf>
    <xf numFmtId="1" fontId="9" fillId="0" borderId="21" xfId="38" applyNumberFormat="1" applyFont="1" applyBorder="1" applyAlignment="1">
      <alignment horizontal="left"/>
      <protection/>
    </xf>
    <xf numFmtId="1" fontId="8" fillId="0" borderId="21" xfId="38" applyNumberFormat="1" applyFont="1" applyBorder="1" applyAlignment="1">
      <alignment horizontal="center"/>
      <protection/>
    </xf>
    <xf numFmtId="1" fontId="9" fillId="0" borderId="24" xfId="38" applyNumberFormat="1" applyFont="1" applyBorder="1" applyAlignment="1">
      <alignment horizontal="center"/>
      <protection/>
    </xf>
    <xf numFmtId="1" fontId="8" fillId="0" borderId="25" xfId="38" applyNumberFormat="1" applyFont="1" applyBorder="1" applyAlignment="1">
      <alignment horizontal="center"/>
      <protection/>
    </xf>
    <xf numFmtId="1" fontId="9" fillId="0" borderId="12" xfId="38" applyNumberFormat="1" applyFont="1" applyBorder="1" applyAlignment="1">
      <alignment horizontal="left"/>
      <protection/>
    </xf>
    <xf numFmtId="1" fontId="9" fillId="0" borderId="17" xfId="38" applyNumberFormat="1" applyFont="1" applyBorder="1" applyAlignment="1">
      <alignment horizontal="left"/>
      <protection/>
    </xf>
    <xf numFmtId="1" fontId="9" fillId="0" borderId="28" xfId="38" applyNumberFormat="1" applyFont="1" applyBorder="1" applyAlignment="1">
      <alignment horizontal="center"/>
      <protection/>
    </xf>
    <xf numFmtId="1" fontId="8" fillId="0" borderId="29" xfId="38" applyNumberFormat="1" applyFont="1" applyBorder="1" applyAlignment="1">
      <alignment horizontal="center"/>
      <protection/>
    </xf>
    <xf numFmtId="1" fontId="9" fillId="2" borderId="17" xfId="38" applyNumberFormat="1" applyFont="1" applyFill="1" applyBorder="1" applyAlignment="1">
      <alignment/>
      <protection/>
    </xf>
    <xf numFmtId="1" fontId="8" fillId="0" borderId="16" xfId="38" applyNumberFormat="1" applyFont="1" applyFill="1" applyBorder="1" applyAlignment="1">
      <alignment horizontal="center"/>
      <protection/>
    </xf>
    <xf numFmtId="1" fontId="9" fillId="0" borderId="17" xfId="38" applyNumberFormat="1" applyFont="1" applyFill="1" applyBorder="1" applyAlignment="1">
      <alignment horizontal="left"/>
      <protection/>
    </xf>
    <xf numFmtId="1" fontId="8" fillId="0" borderId="17" xfId="38" applyNumberFormat="1" applyFont="1" applyFill="1" applyBorder="1" applyAlignment="1">
      <alignment horizontal="center"/>
      <protection/>
    </xf>
    <xf numFmtId="1" fontId="9" fillId="0" borderId="32" xfId="38" applyNumberFormat="1" applyFont="1" applyBorder="1" applyAlignment="1">
      <alignment horizontal="left"/>
      <protection/>
    </xf>
    <xf numFmtId="1" fontId="8" fillId="0" borderId="33" xfId="38" applyNumberFormat="1" applyFont="1" applyBorder="1" applyAlignment="1">
      <alignment horizontal="center"/>
      <protection/>
    </xf>
    <xf numFmtId="1" fontId="8" fillId="2" borderId="16" xfId="38" applyNumberFormat="1" applyFont="1" applyFill="1" applyBorder="1" applyAlignment="1">
      <alignment horizontal="center"/>
      <protection/>
    </xf>
    <xf numFmtId="1" fontId="9" fillId="0" borderId="32" xfId="38" applyNumberFormat="1" applyFont="1" applyBorder="1" applyAlignment="1">
      <alignment horizontal="center"/>
      <protection/>
    </xf>
    <xf numFmtId="0" fontId="8" fillId="2" borderId="36" xfId="38" applyFont="1" applyFill="1" applyBorder="1">
      <alignment/>
      <protection/>
    </xf>
    <xf numFmtId="1" fontId="8" fillId="2" borderId="37" xfId="38" applyNumberFormat="1" applyFont="1" applyFill="1" applyBorder="1" applyAlignment="1">
      <alignment horizontal="center"/>
      <protection/>
    </xf>
    <xf numFmtId="0" fontId="10" fillId="0" borderId="0" xfId="38" applyFont="1">
      <alignment/>
      <protection/>
    </xf>
    <xf numFmtId="0" fontId="6" fillId="0" borderId="39" xfId="38" applyFont="1" applyBorder="1" applyAlignment="1">
      <alignment horizontal="center"/>
      <protection/>
    </xf>
    <xf numFmtId="0" fontId="6" fillId="0" borderId="40" xfId="38" applyFont="1" applyBorder="1" applyAlignment="1">
      <alignment horizontal="left"/>
      <protection/>
    </xf>
    <xf numFmtId="0" fontId="6" fillId="0" borderId="40" xfId="38" applyFont="1" applyBorder="1" applyAlignment="1">
      <alignment horizontal="center"/>
      <protection/>
    </xf>
    <xf numFmtId="0" fontId="6" fillId="0" borderId="41" xfId="38" applyFont="1" applyBorder="1" applyAlignment="1">
      <alignment horizontal="center"/>
      <protection/>
    </xf>
    <xf numFmtId="0" fontId="6" fillId="0" borderId="42" xfId="37" applyFont="1" applyBorder="1" applyAlignment="1">
      <alignment horizontal="center"/>
      <protection/>
    </xf>
    <xf numFmtId="0" fontId="6" fillId="0" borderId="43" xfId="37" applyFont="1" applyBorder="1" applyAlignment="1">
      <alignment horizontal="center"/>
      <protection/>
    </xf>
    <xf numFmtId="0" fontId="6" fillId="0" borderId="44" xfId="37" applyFont="1" applyBorder="1" applyAlignment="1">
      <alignment horizontal="center"/>
      <protection/>
    </xf>
    <xf numFmtId="0" fontId="6" fillId="0" borderId="9" xfId="37" applyFont="1" applyBorder="1" applyAlignment="1">
      <alignment horizontal="center"/>
      <protection/>
    </xf>
    <xf numFmtId="0" fontId="6" fillId="0" borderId="10" xfId="37" applyFont="1" applyBorder="1" applyAlignment="1">
      <alignment horizontal="center"/>
      <protection/>
    </xf>
    <xf numFmtId="0" fontId="6" fillId="0" borderId="11" xfId="37" applyFont="1" applyBorder="1" applyAlignment="1">
      <alignment horizontal="center"/>
      <protection/>
    </xf>
    <xf numFmtId="0" fontId="6" fillId="0" borderId="45" xfId="37" applyFont="1" applyBorder="1" applyAlignment="1">
      <alignment horizontal="center"/>
      <protection/>
    </xf>
    <xf numFmtId="0" fontId="8" fillId="0" borderId="9" xfId="38" applyFont="1" applyBorder="1" applyAlignment="1">
      <alignment horizontal="center"/>
      <protection/>
    </xf>
    <xf numFmtId="0" fontId="8" fillId="0" borderId="10" xfId="38" applyFont="1" applyBorder="1" applyAlignment="1">
      <alignment horizontal="center"/>
      <protection/>
    </xf>
    <xf numFmtId="0" fontId="8" fillId="0" borderId="11" xfId="38" applyFont="1" applyBorder="1" applyAlignment="1">
      <alignment horizontal="left"/>
      <protection/>
    </xf>
    <xf numFmtId="0" fontId="8" fillId="0" borderId="9" xfId="37" applyFont="1" applyBorder="1" applyAlignment="1">
      <alignment horizontal="right"/>
      <protection/>
    </xf>
    <xf numFmtId="0" fontId="8" fillId="0" borderId="10" xfId="37" applyFont="1" applyBorder="1" applyAlignment="1">
      <alignment horizontal="right"/>
      <protection/>
    </xf>
    <xf numFmtId="0" fontId="8" fillId="0" borderId="11" xfId="37" applyFont="1" applyBorder="1" applyAlignment="1">
      <alignment horizontal="right"/>
      <protection/>
    </xf>
    <xf numFmtId="0" fontId="11" fillId="0" borderId="0" xfId="38" applyFont="1">
      <alignment/>
      <protection/>
    </xf>
    <xf numFmtId="167" fontId="8" fillId="0" borderId="18" xfId="38" applyNumberFormat="1" applyFont="1" applyFill="1" applyBorder="1">
      <alignment/>
      <protection/>
    </xf>
    <xf numFmtId="3" fontId="7" fillId="0" borderId="0" xfId="38" applyNumberFormat="1" applyFont="1" applyFill="1">
      <alignment/>
      <protection/>
    </xf>
  </cellXfs>
  <cellStyles count="26">
    <cellStyle name="Normal" xfId="0"/>
    <cellStyle name="Currency [0]" xfId="15"/>
    <cellStyle name="Comma" xfId="16"/>
    <cellStyle name="Comma [0]" xfId="17"/>
    <cellStyle name="Currency" xfId="18"/>
    <cellStyle name="Nedefinován" xfId="19"/>
    <cellStyle name="Nedefinován_B" xfId="20"/>
    <cellStyle name="Nedefinován_C" xfId="21"/>
    <cellStyle name="Nedefinován_D" xfId="22"/>
    <cellStyle name="Nedefinován_E" xfId="23"/>
    <cellStyle name="Nedefinován_F" xfId="24"/>
    <cellStyle name="Nedefinován_G" xfId="25"/>
    <cellStyle name="Nedefinován_H" xfId="26"/>
    <cellStyle name="Nedefinován_I" xfId="27"/>
    <cellStyle name="Nedefinován_J" xfId="28"/>
    <cellStyle name="Nedefinován_K" xfId="29"/>
    <cellStyle name="Nedefinován_L" xfId="30"/>
    <cellStyle name="Nedefinován_M" xfId="31"/>
    <cellStyle name="Nedefinován_N" xfId="32"/>
    <cellStyle name="Nedefinován_O" xfId="33"/>
    <cellStyle name="Nedefinován_P" xfId="34"/>
    <cellStyle name="normální_Archiv- příjmy" xfId="35"/>
    <cellStyle name="normální_MARCELA" xfId="36"/>
    <cellStyle name="normální_Příjmy město oddíly SR 2000" xfId="37"/>
    <cellStyle name="normální_Výdaje SR 2000" xfId="38"/>
    <cellStyle name="Percent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4"/>
  <sheetViews>
    <sheetView tabSelected="1" view="pageBreakPreview" zoomScale="75" zoomScaleSheetLayoutView="75" workbookViewId="0" topLeftCell="A1">
      <selection activeCell="A1" sqref="A1"/>
    </sheetView>
  </sheetViews>
  <sheetFormatPr defaultColWidth="8.796875" defaultRowHeight="15" outlineLevelRow="3"/>
  <cols>
    <col min="1" max="1" width="4.09765625" style="1" customWidth="1"/>
    <col min="2" max="2" width="4.796875" style="1" customWidth="1"/>
    <col min="3" max="3" width="6.3984375" style="2" customWidth="1"/>
    <col min="4" max="4" width="63.19921875" style="3" customWidth="1"/>
    <col min="5" max="5" width="13.796875" style="4" customWidth="1"/>
    <col min="6" max="7" width="13.796875" style="1" customWidth="1"/>
    <col min="8" max="8" width="9" style="1" customWidth="1"/>
    <col min="9" max="11" width="13.796875" style="1" customWidth="1"/>
    <col min="12" max="12" width="9" style="1" customWidth="1"/>
    <col min="13" max="15" width="13.796875" style="1" customWidth="1"/>
    <col min="16" max="16" width="9" style="1" bestFit="1" customWidth="1"/>
    <col min="17" max="16384" width="7.09765625" style="1" customWidth="1"/>
  </cols>
  <sheetData>
    <row r="1" ht="20.25">
      <c r="A1" s="150"/>
    </row>
    <row r="2" ht="13.5" thickBot="1"/>
    <row r="3" spans="1:16" ht="16.5" thickBot="1">
      <c r="A3" s="5"/>
      <c r="B3" s="6"/>
      <c r="C3" s="7"/>
      <c r="D3" s="8"/>
      <c r="E3" s="9" t="s">
        <v>119</v>
      </c>
      <c r="F3" s="10"/>
      <c r="G3" s="10"/>
      <c r="H3" s="11"/>
      <c r="I3" s="9" t="s">
        <v>145</v>
      </c>
      <c r="J3" s="10"/>
      <c r="K3" s="10"/>
      <c r="L3" s="11"/>
      <c r="M3" s="9" t="s">
        <v>146</v>
      </c>
      <c r="N3" s="10"/>
      <c r="O3" s="10"/>
      <c r="P3" s="12"/>
    </row>
    <row r="4" spans="1:16" ht="16.5" thickBot="1">
      <c r="A4" s="133" t="s">
        <v>0</v>
      </c>
      <c r="B4" s="134" t="s">
        <v>1</v>
      </c>
      <c r="C4" s="135" t="s">
        <v>2</v>
      </c>
      <c r="D4" s="136" t="s">
        <v>3</v>
      </c>
      <c r="E4" s="137" t="s">
        <v>172</v>
      </c>
      <c r="F4" s="138" t="s">
        <v>191</v>
      </c>
      <c r="G4" s="139" t="s">
        <v>192</v>
      </c>
      <c r="H4" s="24" t="s">
        <v>111</v>
      </c>
      <c r="I4" s="137" t="s">
        <v>172</v>
      </c>
      <c r="J4" s="138" t="s">
        <v>191</v>
      </c>
      <c r="K4" s="139" t="s">
        <v>192</v>
      </c>
      <c r="L4" s="24" t="s">
        <v>111</v>
      </c>
      <c r="M4" s="137" t="s">
        <v>172</v>
      </c>
      <c r="N4" s="138" t="s">
        <v>191</v>
      </c>
      <c r="O4" s="139" t="s">
        <v>192</v>
      </c>
      <c r="P4" s="24" t="s">
        <v>111</v>
      </c>
    </row>
    <row r="5" spans="1:16" ht="20.25">
      <c r="A5" s="144"/>
      <c r="B5" s="145"/>
      <c r="C5" s="145"/>
      <c r="D5" s="146"/>
      <c r="E5" s="147"/>
      <c r="F5" s="148"/>
      <c r="G5" s="149"/>
      <c r="H5" s="143"/>
      <c r="I5" s="140"/>
      <c r="J5" s="141"/>
      <c r="K5" s="142"/>
      <c r="L5" s="143"/>
      <c r="M5" s="26"/>
      <c r="N5" s="27"/>
      <c r="O5" s="28"/>
      <c r="P5" s="143"/>
    </row>
    <row r="6" spans="1:16" ht="20.25" outlineLevel="3">
      <c r="A6" s="106" t="s">
        <v>120</v>
      </c>
      <c r="B6" s="107" t="s">
        <v>121</v>
      </c>
      <c r="C6" s="107">
        <v>1014</v>
      </c>
      <c r="D6" s="25" t="s">
        <v>4</v>
      </c>
      <c r="E6" s="29">
        <v>6695</v>
      </c>
      <c r="F6" s="30">
        <v>7995</v>
      </c>
      <c r="G6" s="31">
        <v>7217</v>
      </c>
      <c r="H6" s="32">
        <f aca="true" t="shared" si="0" ref="H6:H79">+G6/F6*100</f>
        <v>90.26891807379613</v>
      </c>
      <c r="I6" s="29">
        <v>12260</v>
      </c>
      <c r="J6" s="30">
        <v>12260</v>
      </c>
      <c r="K6" s="31">
        <v>599</v>
      </c>
      <c r="L6" s="32">
        <f>+K6/J6*100</f>
        <v>4.885807504078303</v>
      </c>
      <c r="M6" s="29">
        <f aca="true" t="shared" si="1" ref="M6:O10">+E6+I6</f>
        <v>18955</v>
      </c>
      <c r="N6" s="30">
        <f t="shared" si="1"/>
        <v>20255</v>
      </c>
      <c r="O6" s="31">
        <f t="shared" si="1"/>
        <v>7816</v>
      </c>
      <c r="P6" s="32">
        <f aca="true" t="shared" si="2" ref="P6:P79">+O6/N6*100</f>
        <v>38.58800296223155</v>
      </c>
    </row>
    <row r="7" spans="1:16" ht="20.25" outlineLevel="3">
      <c r="A7" s="106">
        <v>1</v>
      </c>
      <c r="B7" s="107">
        <v>10</v>
      </c>
      <c r="C7" s="107">
        <v>1019</v>
      </c>
      <c r="D7" s="25" t="s">
        <v>5</v>
      </c>
      <c r="E7" s="29"/>
      <c r="F7" s="30"/>
      <c r="G7" s="31">
        <v>2</v>
      </c>
      <c r="H7" s="32"/>
      <c r="I7" s="29"/>
      <c r="J7" s="30"/>
      <c r="K7" s="31"/>
      <c r="L7" s="32"/>
      <c r="M7" s="29"/>
      <c r="N7" s="30"/>
      <c r="O7" s="31">
        <f t="shared" si="1"/>
        <v>2</v>
      </c>
      <c r="P7" s="32"/>
    </row>
    <row r="8" spans="1:16" ht="20.25" outlineLevel="3">
      <c r="A8" s="108" t="s">
        <v>120</v>
      </c>
      <c r="B8" s="109" t="s">
        <v>121</v>
      </c>
      <c r="C8" s="109">
        <v>1037</v>
      </c>
      <c r="D8" s="33" t="s">
        <v>6</v>
      </c>
      <c r="E8" s="34">
        <v>10</v>
      </c>
      <c r="F8" s="35">
        <v>28</v>
      </c>
      <c r="G8" s="36">
        <v>27</v>
      </c>
      <c r="H8" s="37">
        <f t="shared" si="0"/>
        <v>96.42857142857143</v>
      </c>
      <c r="I8" s="34"/>
      <c r="J8" s="35"/>
      <c r="K8" s="36"/>
      <c r="L8" s="37"/>
      <c r="M8" s="38">
        <f t="shared" si="1"/>
        <v>10</v>
      </c>
      <c r="N8" s="39">
        <f t="shared" si="1"/>
        <v>28</v>
      </c>
      <c r="O8" s="40">
        <f t="shared" si="1"/>
        <v>27</v>
      </c>
      <c r="P8" s="37">
        <f t="shared" si="2"/>
        <v>96.42857142857143</v>
      </c>
    </row>
    <row r="9" spans="1:16" ht="20.25" outlineLevel="3">
      <c r="A9" s="108" t="s">
        <v>120</v>
      </c>
      <c r="B9" s="109" t="s">
        <v>121</v>
      </c>
      <c r="C9" s="109">
        <v>1039</v>
      </c>
      <c r="D9" s="33" t="s">
        <v>7</v>
      </c>
      <c r="E9" s="34">
        <v>4</v>
      </c>
      <c r="F9" s="35">
        <v>228</v>
      </c>
      <c r="G9" s="36">
        <v>229</v>
      </c>
      <c r="H9" s="37">
        <f t="shared" si="0"/>
        <v>100.43859649122805</v>
      </c>
      <c r="I9" s="34">
        <v>2600</v>
      </c>
      <c r="J9" s="35">
        <v>5932</v>
      </c>
      <c r="K9" s="36">
        <v>5537</v>
      </c>
      <c r="L9" s="37">
        <f>+K9/J9*100</f>
        <v>93.34120026972353</v>
      </c>
      <c r="M9" s="38">
        <f t="shared" si="1"/>
        <v>2604</v>
      </c>
      <c r="N9" s="39">
        <f t="shared" si="1"/>
        <v>6160</v>
      </c>
      <c r="O9" s="40">
        <f t="shared" si="1"/>
        <v>5766</v>
      </c>
      <c r="P9" s="37">
        <f t="shared" si="2"/>
        <v>93.6038961038961</v>
      </c>
    </row>
    <row r="10" spans="1:16" ht="20.25" outlineLevel="3">
      <c r="A10" s="108">
        <v>1</v>
      </c>
      <c r="B10" s="109">
        <v>10</v>
      </c>
      <c r="C10" s="109">
        <v>1069</v>
      </c>
      <c r="D10" s="33" t="s">
        <v>8</v>
      </c>
      <c r="E10" s="34"/>
      <c r="F10" s="35">
        <v>7243</v>
      </c>
      <c r="G10" s="36">
        <v>7243</v>
      </c>
      <c r="H10" s="37">
        <f t="shared" si="0"/>
        <v>100</v>
      </c>
      <c r="I10" s="34"/>
      <c r="J10" s="35">
        <v>757</v>
      </c>
      <c r="K10" s="36">
        <v>757</v>
      </c>
      <c r="L10" s="37">
        <f>+K10/J10*100</f>
        <v>100</v>
      </c>
      <c r="M10" s="38">
        <f t="shared" si="1"/>
        <v>0</v>
      </c>
      <c r="N10" s="39">
        <f t="shared" si="1"/>
        <v>8000</v>
      </c>
      <c r="O10" s="40">
        <f t="shared" si="1"/>
        <v>8000</v>
      </c>
      <c r="P10" s="37">
        <f t="shared" si="2"/>
        <v>100</v>
      </c>
    </row>
    <row r="11" spans="1:16" ht="20.25" outlineLevel="3">
      <c r="A11" s="108">
        <v>1</v>
      </c>
      <c r="B11" s="109">
        <v>10</v>
      </c>
      <c r="C11" s="109">
        <v>1099</v>
      </c>
      <c r="D11" s="33" t="s">
        <v>173</v>
      </c>
      <c r="E11" s="34">
        <v>60</v>
      </c>
      <c r="F11" s="35">
        <v>40</v>
      </c>
      <c r="G11" s="36">
        <v>9</v>
      </c>
      <c r="H11" s="37">
        <f t="shared" si="0"/>
        <v>22.5</v>
      </c>
      <c r="I11" s="34"/>
      <c r="J11" s="35"/>
      <c r="K11" s="36"/>
      <c r="L11" s="37"/>
      <c r="M11" s="38">
        <f>+E11+I11</f>
        <v>60</v>
      </c>
      <c r="N11" s="39">
        <f>+F11+J11</f>
        <v>40</v>
      </c>
      <c r="O11" s="39">
        <f>+G11+K11</f>
        <v>9</v>
      </c>
      <c r="P11" s="37">
        <f t="shared" si="2"/>
        <v>22.5</v>
      </c>
    </row>
    <row r="12" spans="1:16" ht="20.25" outlineLevel="2">
      <c r="A12" s="110">
        <v>1</v>
      </c>
      <c r="B12" s="111">
        <v>10</v>
      </c>
      <c r="C12" s="112"/>
      <c r="D12" s="41" t="s">
        <v>9</v>
      </c>
      <c r="E12" s="42">
        <f>SUM(E5:E11)</f>
        <v>6769</v>
      </c>
      <c r="F12" s="43">
        <f>SUM(F5:F11)</f>
        <v>15534</v>
      </c>
      <c r="G12" s="44">
        <f>SUM(G5:G11)</f>
        <v>14727</v>
      </c>
      <c r="H12" s="45">
        <f t="shared" si="0"/>
        <v>94.80494399382002</v>
      </c>
      <c r="I12" s="42">
        <f>SUM(I5:I11)</f>
        <v>14860</v>
      </c>
      <c r="J12" s="43">
        <f>SUM(J5:J11)</f>
        <v>18949</v>
      </c>
      <c r="K12" s="44">
        <f>SUM(K5:K11)</f>
        <v>6893</v>
      </c>
      <c r="L12" s="45">
        <f>+K12/J12*100</f>
        <v>36.376589793656656</v>
      </c>
      <c r="M12" s="42">
        <f>SUM(M5:M11)</f>
        <v>21629</v>
      </c>
      <c r="N12" s="43">
        <f>SUM(N5:N11)</f>
        <v>34483</v>
      </c>
      <c r="O12" s="44">
        <f>SUM(O5:O11)</f>
        <v>21620</v>
      </c>
      <c r="P12" s="45">
        <f t="shared" si="2"/>
        <v>62.697561117072176</v>
      </c>
    </row>
    <row r="13" spans="1:16" ht="21" outlineLevel="2" thickBot="1">
      <c r="A13" s="113"/>
      <c r="B13" s="114"/>
      <c r="C13" s="115"/>
      <c r="D13" s="46"/>
      <c r="E13" s="47"/>
      <c r="F13" s="48"/>
      <c r="G13" s="49"/>
      <c r="H13" s="50"/>
      <c r="I13" s="47"/>
      <c r="J13" s="48"/>
      <c r="K13" s="49"/>
      <c r="L13" s="50"/>
      <c r="M13" s="51"/>
      <c r="N13" s="52"/>
      <c r="O13" s="53"/>
      <c r="P13" s="50"/>
    </row>
    <row r="14" spans="1:16" ht="21.75" outlineLevel="1" thickBot="1" thickTop="1">
      <c r="A14" s="116">
        <v>1</v>
      </c>
      <c r="B14" s="117"/>
      <c r="C14" s="117"/>
      <c r="D14" s="54" t="s">
        <v>9</v>
      </c>
      <c r="E14" s="55">
        <f>+E12</f>
        <v>6769</v>
      </c>
      <c r="F14" s="56">
        <f>+F12</f>
        <v>15534</v>
      </c>
      <c r="G14" s="57">
        <f>+G12</f>
        <v>14727</v>
      </c>
      <c r="H14" s="58">
        <f t="shared" si="0"/>
        <v>94.80494399382002</v>
      </c>
      <c r="I14" s="55">
        <f>+I12</f>
        <v>14860</v>
      </c>
      <c r="J14" s="56">
        <f>+J12</f>
        <v>18949</v>
      </c>
      <c r="K14" s="57">
        <f>+K12</f>
        <v>6893</v>
      </c>
      <c r="L14" s="58">
        <f>+K14/J14*100</f>
        <v>36.376589793656656</v>
      </c>
      <c r="M14" s="59">
        <f>+M12</f>
        <v>21629</v>
      </c>
      <c r="N14" s="60">
        <f>+N12</f>
        <v>34483</v>
      </c>
      <c r="O14" s="61">
        <f>+O12</f>
        <v>21620</v>
      </c>
      <c r="P14" s="58">
        <f t="shared" si="2"/>
        <v>62.697561117072176</v>
      </c>
    </row>
    <row r="15" spans="1:16" ht="21" outlineLevel="1" thickTop="1">
      <c r="A15" s="118"/>
      <c r="B15" s="107"/>
      <c r="C15" s="107"/>
      <c r="D15" s="25"/>
      <c r="E15" s="62"/>
      <c r="F15" s="63"/>
      <c r="G15" s="64"/>
      <c r="H15" s="65"/>
      <c r="I15" s="62"/>
      <c r="J15" s="63"/>
      <c r="K15" s="64"/>
      <c r="L15" s="65"/>
      <c r="M15" s="66"/>
      <c r="N15" s="67"/>
      <c r="O15" s="68"/>
      <c r="P15" s="65"/>
    </row>
    <row r="16" spans="1:16" ht="20.25" outlineLevel="3">
      <c r="A16" s="108" t="s">
        <v>122</v>
      </c>
      <c r="B16" s="109" t="s">
        <v>123</v>
      </c>
      <c r="C16" s="109">
        <v>2140</v>
      </c>
      <c r="D16" s="33" t="s">
        <v>10</v>
      </c>
      <c r="E16" s="34">
        <v>10465</v>
      </c>
      <c r="F16" s="35">
        <v>11512</v>
      </c>
      <c r="G16" s="36">
        <v>10091</v>
      </c>
      <c r="H16" s="37">
        <f t="shared" si="0"/>
        <v>87.65635858234886</v>
      </c>
      <c r="I16" s="34"/>
      <c r="J16" s="35">
        <v>200</v>
      </c>
      <c r="K16" s="36">
        <v>195</v>
      </c>
      <c r="L16" s="37">
        <f>+K16/J16*100</f>
        <v>97.5</v>
      </c>
      <c r="M16" s="38">
        <f>+E16+I16</f>
        <v>10465</v>
      </c>
      <c r="N16" s="39">
        <f>+F16+J16</f>
        <v>11712</v>
      </c>
      <c r="O16" s="40">
        <f>+G16+K16</f>
        <v>10286</v>
      </c>
      <c r="P16" s="37">
        <f t="shared" si="2"/>
        <v>87.82445355191257</v>
      </c>
    </row>
    <row r="17" spans="1:16" ht="20.25" outlineLevel="2">
      <c r="A17" s="110">
        <v>2</v>
      </c>
      <c r="B17" s="111">
        <v>21</v>
      </c>
      <c r="C17" s="112"/>
      <c r="D17" s="41" t="s">
        <v>11</v>
      </c>
      <c r="E17" s="42">
        <f>SUM(E16:E16)</f>
        <v>10465</v>
      </c>
      <c r="F17" s="43">
        <f>SUM(F16:F16)</f>
        <v>11512</v>
      </c>
      <c r="G17" s="44">
        <f>SUM(G16:G16)</f>
        <v>10091</v>
      </c>
      <c r="H17" s="45">
        <f t="shared" si="0"/>
        <v>87.65635858234886</v>
      </c>
      <c r="I17" s="42"/>
      <c r="J17" s="43">
        <f>SUM(J16:J16)</f>
        <v>200</v>
      </c>
      <c r="K17" s="44">
        <f>SUM(K16:K16)</f>
        <v>195</v>
      </c>
      <c r="L17" s="45">
        <f>+K17/J17*100</f>
        <v>97.5</v>
      </c>
      <c r="M17" s="42">
        <f>SUM(M16:M16)</f>
        <v>10465</v>
      </c>
      <c r="N17" s="43">
        <f>SUM(N16:N16)</f>
        <v>11712</v>
      </c>
      <c r="O17" s="44">
        <f>SUM(O16:O16)</f>
        <v>10286</v>
      </c>
      <c r="P17" s="45">
        <f t="shared" si="2"/>
        <v>87.82445355191257</v>
      </c>
    </row>
    <row r="18" spans="1:16" ht="20.25" outlineLevel="2">
      <c r="A18" s="108"/>
      <c r="B18" s="119"/>
      <c r="C18" s="109"/>
      <c r="D18" s="33"/>
      <c r="E18" s="69"/>
      <c r="F18" s="70"/>
      <c r="G18" s="71"/>
      <c r="H18" s="72"/>
      <c r="I18" s="69"/>
      <c r="J18" s="70"/>
      <c r="K18" s="71"/>
      <c r="L18" s="72"/>
      <c r="M18" s="73"/>
      <c r="N18" s="74"/>
      <c r="O18" s="75"/>
      <c r="P18" s="72"/>
    </row>
    <row r="19" spans="1:16" ht="20.25" outlineLevel="3">
      <c r="A19" s="108" t="s">
        <v>122</v>
      </c>
      <c r="B19" s="109" t="s">
        <v>124</v>
      </c>
      <c r="C19" s="109">
        <v>2212</v>
      </c>
      <c r="D19" s="33" t="s">
        <v>12</v>
      </c>
      <c r="E19" s="34">
        <v>457686</v>
      </c>
      <c r="F19" s="35">
        <v>559574</v>
      </c>
      <c r="G19" s="36">
        <v>548634</v>
      </c>
      <c r="H19" s="37">
        <f t="shared" si="0"/>
        <v>98.04494133036917</v>
      </c>
      <c r="I19" s="34">
        <v>397312</v>
      </c>
      <c r="J19" s="35">
        <v>435219</v>
      </c>
      <c r="K19" s="36">
        <v>406442</v>
      </c>
      <c r="L19" s="37">
        <f>+K19/J19*100</f>
        <v>93.38792653813367</v>
      </c>
      <c r="M19" s="38">
        <f aca="true" t="shared" si="3" ref="M19:M27">+E19+I19</f>
        <v>854998</v>
      </c>
      <c r="N19" s="39">
        <f aca="true" t="shared" si="4" ref="N19:N27">+F19+J19</f>
        <v>994793</v>
      </c>
      <c r="O19" s="40">
        <f aca="true" t="shared" si="5" ref="O19:O27">+G19+K19</f>
        <v>955076</v>
      </c>
      <c r="P19" s="37">
        <f t="shared" si="2"/>
        <v>96.0075111103516</v>
      </c>
    </row>
    <row r="20" spans="1:16" ht="20.25" outlineLevel="3">
      <c r="A20" s="108">
        <v>2</v>
      </c>
      <c r="B20" s="109">
        <v>22</v>
      </c>
      <c r="C20" s="109">
        <v>2219</v>
      </c>
      <c r="D20" s="33" t="s">
        <v>13</v>
      </c>
      <c r="E20" s="34">
        <v>150</v>
      </c>
      <c r="F20" s="35">
        <v>1316</v>
      </c>
      <c r="G20" s="36">
        <v>1262</v>
      </c>
      <c r="H20" s="37">
        <f t="shared" si="0"/>
        <v>95.8966565349544</v>
      </c>
      <c r="I20" s="34">
        <v>205859</v>
      </c>
      <c r="J20" s="35">
        <v>204585</v>
      </c>
      <c r="K20" s="36">
        <v>183514</v>
      </c>
      <c r="L20" s="37">
        <f>+K20/J20*100</f>
        <v>89.70061343695774</v>
      </c>
      <c r="M20" s="38">
        <f t="shared" si="3"/>
        <v>206009</v>
      </c>
      <c r="N20" s="39">
        <f t="shared" si="4"/>
        <v>205901</v>
      </c>
      <c r="O20" s="40">
        <f t="shared" si="5"/>
        <v>184776</v>
      </c>
      <c r="P20" s="37">
        <f t="shared" si="2"/>
        <v>89.74021495767384</v>
      </c>
    </row>
    <row r="21" spans="1:16" ht="20.25" outlineLevel="3">
      <c r="A21" s="108" t="s">
        <v>122</v>
      </c>
      <c r="B21" s="109" t="s">
        <v>124</v>
      </c>
      <c r="C21" s="109">
        <v>2221</v>
      </c>
      <c r="D21" s="33" t="s">
        <v>14</v>
      </c>
      <c r="E21" s="34">
        <v>286762</v>
      </c>
      <c r="F21" s="35">
        <v>287057</v>
      </c>
      <c r="G21" s="36">
        <v>287057</v>
      </c>
      <c r="H21" s="37">
        <f t="shared" si="0"/>
        <v>100</v>
      </c>
      <c r="I21" s="34">
        <v>240000</v>
      </c>
      <c r="J21" s="35">
        <v>240000</v>
      </c>
      <c r="K21" s="36">
        <v>240000</v>
      </c>
      <c r="L21" s="37">
        <f>+K21/J21*100</f>
        <v>100</v>
      </c>
      <c r="M21" s="38">
        <f t="shared" si="3"/>
        <v>526762</v>
      </c>
      <c r="N21" s="39">
        <f t="shared" si="4"/>
        <v>527057</v>
      </c>
      <c r="O21" s="40">
        <f t="shared" si="5"/>
        <v>527057</v>
      </c>
      <c r="P21" s="37">
        <f t="shared" si="2"/>
        <v>100</v>
      </c>
    </row>
    <row r="22" spans="1:16" ht="20.25" outlineLevel="3">
      <c r="A22" s="108">
        <v>2</v>
      </c>
      <c r="B22" s="109">
        <v>22</v>
      </c>
      <c r="C22" s="109">
        <v>2229</v>
      </c>
      <c r="D22" s="33" t="s">
        <v>112</v>
      </c>
      <c r="E22" s="34">
        <v>100</v>
      </c>
      <c r="F22" s="35">
        <v>50</v>
      </c>
      <c r="G22" s="36">
        <v>50</v>
      </c>
      <c r="H22" s="37">
        <f t="shared" si="0"/>
        <v>100</v>
      </c>
      <c r="I22" s="34"/>
      <c r="J22" s="35"/>
      <c r="K22" s="36"/>
      <c r="L22" s="37"/>
      <c r="M22" s="38">
        <f t="shared" si="3"/>
        <v>100</v>
      </c>
      <c r="N22" s="39">
        <f t="shared" si="4"/>
        <v>50</v>
      </c>
      <c r="O22" s="40">
        <f t="shared" si="5"/>
        <v>50</v>
      </c>
      <c r="P22" s="37">
        <f t="shared" si="2"/>
        <v>100</v>
      </c>
    </row>
    <row r="23" spans="1:16" ht="20.25" outlineLevel="3">
      <c r="A23" s="108" t="s">
        <v>122</v>
      </c>
      <c r="B23" s="109" t="s">
        <v>124</v>
      </c>
      <c r="C23" s="109">
        <v>2232</v>
      </c>
      <c r="D23" s="33" t="s">
        <v>15</v>
      </c>
      <c r="E23" s="34">
        <v>7749</v>
      </c>
      <c r="F23" s="35">
        <v>7749</v>
      </c>
      <c r="G23" s="36">
        <v>7749</v>
      </c>
      <c r="H23" s="37">
        <f t="shared" si="0"/>
        <v>100</v>
      </c>
      <c r="I23" s="34"/>
      <c r="J23" s="35"/>
      <c r="K23" s="36"/>
      <c r="L23" s="37"/>
      <c r="M23" s="38">
        <f t="shared" si="3"/>
        <v>7749</v>
      </c>
      <c r="N23" s="39">
        <f t="shared" si="4"/>
        <v>7749</v>
      </c>
      <c r="O23" s="40">
        <f t="shared" si="5"/>
        <v>7749</v>
      </c>
      <c r="P23" s="37">
        <f t="shared" si="2"/>
        <v>100</v>
      </c>
    </row>
    <row r="24" spans="1:16" ht="20.25" outlineLevel="3">
      <c r="A24" s="108">
        <v>2</v>
      </c>
      <c r="B24" s="109">
        <v>22</v>
      </c>
      <c r="C24" s="109">
        <v>2242</v>
      </c>
      <c r="D24" s="33" t="s">
        <v>174</v>
      </c>
      <c r="E24" s="34">
        <v>6500</v>
      </c>
      <c r="F24" s="35">
        <v>6500</v>
      </c>
      <c r="G24" s="36">
        <v>6500</v>
      </c>
      <c r="H24" s="37">
        <f t="shared" si="0"/>
        <v>100</v>
      </c>
      <c r="I24" s="34"/>
      <c r="J24" s="35"/>
      <c r="K24" s="36"/>
      <c r="L24" s="37"/>
      <c r="M24" s="38">
        <f>+E24+I24</f>
        <v>6500</v>
      </c>
      <c r="N24" s="39">
        <f>+F24+J24</f>
        <v>6500</v>
      </c>
      <c r="O24" s="40">
        <f>+G24+K24</f>
        <v>6500</v>
      </c>
      <c r="P24" s="37">
        <f>+O24/N24*100</f>
        <v>100</v>
      </c>
    </row>
    <row r="25" spans="1:16" ht="20.25" outlineLevel="3">
      <c r="A25" s="108">
        <v>2</v>
      </c>
      <c r="B25" s="109">
        <v>22</v>
      </c>
      <c r="C25" s="109">
        <v>2253</v>
      </c>
      <c r="D25" s="33" t="s">
        <v>116</v>
      </c>
      <c r="E25" s="34">
        <v>8752</v>
      </c>
      <c r="F25" s="35">
        <v>7178</v>
      </c>
      <c r="G25" s="36">
        <v>5701</v>
      </c>
      <c r="H25" s="37">
        <f t="shared" si="0"/>
        <v>79.42323767066036</v>
      </c>
      <c r="I25" s="34"/>
      <c r="J25" s="35"/>
      <c r="K25" s="36"/>
      <c r="L25" s="37"/>
      <c r="M25" s="38">
        <f t="shared" si="3"/>
        <v>8752</v>
      </c>
      <c r="N25" s="39">
        <f t="shared" si="4"/>
        <v>7178</v>
      </c>
      <c r="O25" s="40">
        <f t="shared" si="5"/>
        <v>5701</v>
      </c>
      <c r="P25" s="37">
        <f t="shared" si="2"/>
        <v>79.42323767066036</v>
      </c>
    </row>
    <row r="26" spans="1:16" ht="20.25" outlineLevel="3">
      <c r="A26" s="108">
        <v>2</v>
      </c>
      <c r="B26" s="109">
        <v>22</v>
      </c>
      <c r="C26" s="109">
        <v>2271</v>
      </c>
      <c r="D26" s="33" t="s">
        <v>16</v>
      </c>
      <c r="E26" s="34"/>
      <c r="F26" s="35"/>
      <c r="G26" s="36"/>
      <c r="H26" s="37"/>
      <c r="I26" s="34">
        <v>15500</v>
      </c>
      <c r="J26" s="35">
        <v>2842</v>
      </c>
      <c r="K26" s="36">
        <v>1395</v>
      </c>
      <c r="L26" s="37">
        <f>+K26/J26*100</f>
        <v>49.08515130190007</v>
      </c>
      <c r="M26" s="38">
        <f t="shared" si="3"/>
        <v>15500</v>
      </c>
      <c r="N26" s="39">
        <f t="shared" si="4"/>
        <v>2842</v>
      </c>
      <c r="O26" s="40">
        <f t="shared" si="5"/>
        <v>1395</v>
      </c>
      <c r="P26" s="37">
        <f t="shared" si="2"/>
        <v>49.08515130190007</v>
      </c>
    </row>
    <row r="27" spans="1:16" ht="20.25" outlineLevel="3">
      <c r="A27" s="108" t="s">
        <v>122</v>
      </c>
      <c r="B27" s="109" t="s">
        <v>124</v>
      </c>
      <c r="C27" s="109">
        <v>2272</v>
      </c>
      <c r="D27" s="33" t="s">
        <v>17</v>
      </c>
      <c r="E27" s="34">
        <v>593940</v>
      </c>
      <c r="F27" s="35">
        <v>608734</v>
      </c>
      <c r="G27" s="36">
        <v>608734</v>
      </c>
      <c r="H27" s="37">
        <f t="shared" si="0"/>
        <v>100</v>
      </c>
      <c r="I27" s="34"/>
      <c r="J27" s="35"/>
      <c r="K27" s="36"/>
      <c r="L27" s="37"/>
      <c r="M27" s="38">
        <f t="shared" si="3"/>
        <v>593940</v>
      </c>
      <c r="N27" s="39">
        <f t="shared" si="4"/>
        <v>608734</v>
      </c>
      <c r="O27" s="40">
        <f t="shared" si="5"/>
        <v>608734</v>
      </c>
      <c r="P27" s="37">
        <f t="shared" si="2"/>
        <v>100</v>
      </c>
    </row>
    <row r="28" spans="1:16" ht="20.25" outlineLevel="2">
      <c r="A28" s="110">
        <v>2</v>
      </c>
      <c r="B28" s="111">
        <v>22</v>
      </c>
      <c r="C28" s="111"/>
      <c r="D28" s="41" t="s">
        <v>18</v>
      </c>
      <c r="E28" s="42">
        <f>SUM(E19:E27)</f>
        <v>1361639</v>
      </c>
      <c r="F28" s="43">
        <f>SUM(F19:F27)</f>
        <v>1478158</v>
      </c>
      <c r="G28" s="44">
        <f>SUM(G19:G27)</f>
        <v>1465687</v>
      </c>
      <c r="H28" s="45">
        <f t="shared" si="0"/>
        <v>99.15631481884887</v>
      </c>
      <c r="I28" s="42">
        <f>SUM(I19:I27)</f>
        <v>858671</v>
      </c>
      <c r="J28" s="43">
        <f>SUM(J19:J27)</f>
        <v>882646</v>
      </c>
      <c r="K28" s="44">
        <f>SUM(K19:K27)</f>
        <v>831351</v>
      </c>
      <c r="L28" s="45">
        <f>+K28/J28*100</f>
        <v>94.18849686057604</v>
      </c>
      <c r="M28" s="42">
        <f>SUM(M19:M27)</f>
        <v>2220310</v>
      </c>
      <c r="N28" s="43">
        <f>SUM(N19:N27)</f>
        <v>2360804</v>
      </c>
      <c r="O28" s="44">
        <f>SUM(O19:O27)</f>
        <v>2297038</v>
      </c>
      <c r="P28" s="45">
        <f t="shared" si="2"/>
        <v>97.29897102851402</v>
      </c>
    </row>
    <row r="29" spans="1:16" ht="20.25" outlineLevel="2">
      <c r="A29" s="108"/>
      <c r="B29" s="119"/>
      <c r="C29" s="109"/>
      <c r="D29" s="33"/>
      <c r="E29" s="69"/>
      <c r="F29" s="70"/>
      <c r="G29" s="71"/>
      <c r="H29" s="72"/>
      <c r="I29" s="69"/>
      <c r="J29" s="70"/>
      <c r="K29" s="71"/>
      <c r="L29" s="72"/>
      <c r="M29" s="73"/>
      <c r="N29" s="74"/>
      <c r="O29" s="75"/>
      <c r="P29" s="72"/>
    </row>
    <row r="30" spans="1:16" ht="20.25" outlineLevel="3">
      <c r="A30" s="108" t="s">
        <v>122</v>
      </c>
      <c r="B30" s="109" t="s">
        <v>125</v>
      </c>
      <c r="C30" s="109">
        <v>2310</v>
      </c>
      <c r="D30" s="33" t="s">
        <v>19</v>
      </c>
      <c r="E30" s="34">
        <v>3207</v>
      </c>
      <c r="F30" s="35">
        <v>1309</v>
      </c>
      <c r="G30" s="36">
        <v>468</v>
      </c>
      <c r="H30" s="37">
        <f t="shared" si="0"/>
        <v>35.75248281130634</v>
      </c>
      <c r="I30" s="34">
        <v>62508</v>
      </c>
      <c r="J30" s="35">
        <v>70848</v>
      </c>
      <c r="K30" s="36">
        <v>66144</v>
      </c>
      <c r="L30" s="37">
        <f>+K30/J30*100</f>
        <v>93.36043360433605</v>
      </c>
      <c r="M30" s="38">
        <f aca="true" t="shared" si="6" ref="M30:O33">+E30+I30</f>
        <v>65715</v>
      </c>
      <c r="N30" s="39">
        <f t="shared" si="6"/>
        <v>72157</v>
      </c>
      <c r="O30" s="40">
        <f t="shared" si="6"/>
        <v>66612</v>
      </c>
      <c r="P30" s="37">
        <f t="shared" si="2"/>
        <v>92.31536787837632</v>
      </c>
    </row>
    <row r="31" spans="1:16" ht="20.25" outlineLevel="3">
      <c r="A31" s="108" t="s">
        <v>122</v>
      </c>
      <c r="B31" s="109" t="s">
        <v>125</v>
      </c>
      <c r="C31" s="109">
        <v>2321</v>
      </c>
      <c r="D31" s="33" t="s">
        <v>147</v>
      </c>
      <c r="E31" s="34">
        <v>2741</v>
      </c>
      <c r="F31" s="35">
        <v>3971</v>
      </c>
      <c r="G31" s="36">
        <v>3221</v>
      </c>
      <c r="H31" s="37">
        <f t="shared" si="0"/>
        <v>81.11306975572904</v>
      </c>
      <c r="I31" s="34">
        <v>376499</v>
      </c>
      <c r="J31" s="35">
        <v>335962</v>
      </c>
      <c r="K31" s="36">
        <v>319013</v>
      </c>
      <c r="L31" s="37">
        <f>+K31/J31*100</f>
        <v>94.95508420595186</v>
      </c>
      <c r="M31" s="38">
        <f t="shared" si="6"/>
        <v>379240</v>
      </c>
      <c r="N31" s="39">
        <f t="shared" si="6"/>
        <v>339933</v>
      </c>
      <c r="O31" s="40">
        <f t="shared" si="6"/>
        <v>322234</v>
      </c>
      <c r="P31" s="37">
        <f t="shared" si="2"/>
        <v>94.79338575542828</v>
      </c>
    </row>
    <row r="32" spans="1:16" ht="20.25" outlineLevel="3">
      <c r="A32" s="108">
        <v>2</v>
      </c>
      <c r="B32" s="109">
        <v>23</v>
      </c>
      <c r="C32" s="109">
        <v>2329</v>
      </c>
      <c r="D32" s="33" t="s">
        <v>20</v>
      </c>
      <c r="E32" s="34"/>
      <c r="F32" s="35"/>
      <c r="G32" s="36"/>
      <c r="H32" s="37"/>
      <c r="I32" s="34">
        <v>6580</v>
      </c>
      <c r="J32" s="35">
        <v>50759</v>
      </c>
      <c r="K32" s="36">
        <v>1745</v>
      </c>
      <c r="L32" s="37">
        <f>+K32/J32*100</f>
        <v>3.437813983727024</v>
      </c>
      <c r="M32" s="38">
        <f t="shared" si="6"/>
        <v>6580</v>
      </c>
      <c r="N32" s="39">
        <f t="shared" si="6"/>
        <v>50759</v>
      </c>
      <c r="O32" s="40">
        <f t="shared" si="6"/>
        <v>1745</v>
      </c>
      <c r="P32" s="37">
        <f t="shared" si="2"/>
        <v>3.437813983727024</v>
      </c>
    </row>
    <row r="33" spans="1:16" ht="20.25" outlineLevel="3">
      <c r="A33" s="108" t="s">
        <v>122</v>
      </c>
      <c r="B33" s="109" t="s">
        <v>125</v>
      </c>
      <c r="C33" s="109">
        <v>2333</v>
      </c>
      <c r="D33" s="33" t="s">
        <v>21</v>
      </c>
      <c r="E33" s="34">
        <v>3900</v>
      </c>
      <c r="F33" s="35">
        <v>910</v>
      </c>
      <c r="G33" s="36">
        <v>901</v>
      </c>
      <c r="H33" s="37">
        <f t="shared" si="0"/>
        <v>99.01098901098902</v>
      </c>
      <c r="I33" s="34">
        <v>10300</v>
      </c>
      <c r="J33" s="35">
        <v>326</v>
      </c>
      <c r="K33" s="36">
        <v>191</v>
      </c>
      <c r="L33" s="37">
        <f>+K33/J33*100</f>
        <v>58.58895705521472</v>
      </c>
      <c r="M33" s="38">
        <f t="shared" si="6"/>
        <v>14200</v>
      </c>
      <c r="N33" s="39">
        <f t="shared" si="6"/>
        <v>1236</v>
      </c>
      <c r="O33" s="40">
        <f t="shared" si="6"/>
        <v>1092</v>
      </c>
      <c r="P33" s="37">
        <f t="shared" si="2"/>
        <v>88.3495145631068</v>
      </c>
    </row>
    <row r="34" spans="1:16" ht="20.25" outlineLevel="2">
      <c r="A34" s="110">
        <v>2</v>
      </c>
      <c r="B34" s="111">
        <v>23</v>
      </c>
      <c r="C34" s="112"/>
      <c r="D34" s="41" t="s">
        <v>22</v>
      </c>
      <c r="E34" s="42">
        <f>SUM(E30:E33)</f>
        <v>9848</v>
      </c>
      <c r="F34" s="43">
        <f>SUM(F30:F33)</f>
        <v>6190</v>
      </c>
      <c r="G34" s="44">
        <f>SUM(G30:G33)</f>
        <v>4590</v>
      </c>
      <c r="H34" s="45">
        <f t="shared" si="0"/>
        <v>74.1518578352181</v>
      </c>
      <c r="I34" s="42">
        <f>SUM(I30:I33)</f>
        <v>455887</v>
      </c>
      <c r="J34" s="43">
        <f>SUM(J30:J33)</f>
        <v>457895</v>
      </c>
      <c r="K34" s="44">
        <f>SUM(K30:K33)</f>
        <v>387093</v>
      </c>
      <c r="L34" s="45">
        <f>+K34/J34*100</f>
        <v>84.53750313936601</v>
      </c>
      <c r="M34" s="42">
        <f>SUM(M30:M33)</f>
        <v>465735</v>
      </c>
      <c r="N34" s="43">
        <f>SUM(N30:N33)</f>
        <v>464085</v>
      </c>
      <c r="O34" s="44">
        <f>SUM(O30:O33)</f>
        <v>391683</v>
      </c>
      <c r="P34" s="45">
        <f t="shared" si="2"/>
        <v>84.3989786353793</v>
      </c>
    </row>
    <row r="35" spans="1:16" ht="21" outlineLevel="2" thickBot="1">
      <c r="A35" s="113"/>
      <c r="B35" s="114"/>
      <c r="C35" s="115"/>
      <c r="D35" s="46"/>
      <c r="E35" s="47"/>
      <c r="F35" s="48"/>
      <c r="G35" s="49"/>
      <c r="H35" s="50"/>
      <c r="I35" s="47"/>
      <c r="J35" s="48"/>
      <c r="K35" s="49"/>
      <c r="L35" s="50"/>
      <c r="M35" s="51"/>
      <c r="N35" s="52"/>
      <c r="O35" s="53"/>
      <c r="P35" s="50"/>
    </row>
    <row r="36" spans="1:16" ht="21.75" outlineLevel="1" thickBot="1" thickTop="1">
      <c r="A36" s="120">
        <v>2</v>
      </c>
      <c r="B36" s="121"/>
      <c r="C36" s="121"/>
      <c r="D36" s="76" t="s">
        <v>23</v>
      </c>
      <c r="E36" s="77">
        <f>E34+E28+E17</f>
        <v>1381952</v>
      </c>
      <c r="F36" s="78">
        <f>F34+F28+F17</f>
        <v>1495860</v>
      </c>
      <c r="G36" s="79">
        <f>G34+G28+G17</f>
        <v>1480368</v>
      </c>
      <c r="H36" s="80">
        <f t="shared" si="0"/>
        <v>98.96434158276844</v>
      </c>
      <c r="I36" s="77">
        <f>I34+I28+I17</f>
        <v>1314558</v>
      </c>
      <c r="J36" s="78">
        <f>J34+J28+J17</f>
        <v>1340741</v>
      </c>
      <c r="K36" s="79">
        <f>K34+K28+K17</f>
        <v>1218639</v>
      </c>
      <c r="L36" s="80">
        <f>+K36/J36*100</f>
        <v>90.89294651241366</v>
      </c>
      <c r="M36" s="81">
        <f>M34+M28+M17</f>
        <v>2696510</v>
      </c>
      <c r="N36" s="82">
        <f>N34+N28+N17</f>
        <v>2836601</v>
      </c>
      <c r="O36" s="83">
        <f>O34+O28+O17</f>
        <v>2699007</v>
      </c>
      <c r="P36" s="80">
        <f t="shared" si="2"/>
        <v>95.14933541939807</v>
      </c>
    </row>
    <row r="37" spans="1:16" ht="21" outlineLevel="1" thickTop="1">
      <c r="A37" s="118"/>
      <c r="B37" s="107"/>
      <c r="C37" s="107"/>
      <c r="D37" s="25"/>
      <c r="E37" s="62"/>
      <c r="F37" s="63"/>
      <c r="G37" s="64"/>
      <c r="H37" s="65"/>
      <c r="I37" s="62"/>
      <c r="J37" s="63"/>
      <c r="K37" s="64"/>
      <c r="L37" s="65"/>
      <c r="M37" s="66"/>
      <c r="N37" s="67"/>
      <c r="O37" s="68"/>
      <c r="P37" s="65"/>
    </row>
    <row r="38" spans="1:16" ht="20.25" outlineLevel="1">
      <c r="A38" s="106">
        <v>3</v>
      </c>
      <c r="B38" s="107">
        <v>31</v>
      </c>
      <c r="C38" s="107">
        <v>3111</v>
      </c>
      <c r="D38" s="25" t="s">
        <v>24</v>
      </c>
      <c r="E38" s="29">
        <v>70511</v>
      </c>
      <c r="F38" s="35">
        <v>258888</v>
      </c>
      <c r="G38" s="36">
        <v>256764</v>
      </c>
      <c r="H38" s="32">
        <f t="shared" si="0"/>
        <v>99.17956799851673</v>
      </c>
      <c r="I38" s="29">
        <v>3534</v>
      </c>
      <c r="J38" s="30">
        <v>8335</v>
      </c>
      <c r="K38" s="31">
        <v>6956</v>
      </c>
      <c r="L38" s="32">
        <f>+K38/J38*100</f>
        <v>83.45530893821235</v>
      </c>
      <c r="M38" s="84">
        <f>+E38+I38</f>
        <v>74045</v>
      </c>
      <c r="N38" s="85">
        <f aca="true" t="shared" si="7" ref="N38:N57">+F38+J38</f>
        <v>267223</v>
      </c>
      <c r="O38" s="86">
        <f aca="true" t="shared" si="8" ref="O38:O57">+G38+K38</f>
        <v>263720</v>
      </c>
      <c r="P38" s="32">
        <f t="shared" si="2"/>
        <v>98.68910984458672</v>
      </c>
    </row>
    <row r="39" spans="1:16" ht="20.25" outlineLevel="3">
      <c r="A39" s="108" t="s">
        <v>126</v>
      </c>
      <c r="B39" s="109" t="s">
        <v>127</v>
      </c>
      <c r="C39" s="109">
        <v>3112</v>
      </c>
      <c r="D39" s="33" t="s">
        <v>25</v>
      </c>
      <c r="E39" s="34">
        <v>1270</v>
      </c>
      <c r="F39" s="35">
        <v>3863</v>
      </c>
      <c r="G39" s="36">
        <v>3732</v>
      </c>
      <c r="H39" s="37">
        <f t="shared" si="0"/>
        <v>96.60885322288377</v>
      </c>
      <c r="I39" s="34"/>
      <c r="J39" s="35"/>
      <c r="K39" s="36"/>
      <c r="L39" s="37"/>
      <c r="M39" s="38">
        <f>+E39+I39</f>
        <v>1270</v>
      </c>
      <c r="N39" s="39">
        <f t="shared" si="7"/>
        <v>3863</v>
      </c>
      <c r="O39" s="40">
        <f t="shared" si="8"/>
        <v>3732</v>
      </c>
      <c r="P39" s="37">
        <f t="shared" si="2"/>
        <v>96.60885322288377</v>
      </c>
    </row>
    <row r="40" spans="1:16" ht="20.25" outlineLevel="3">
      <c r="A40" s="108" t="s">
        <v>126</v>
      </c>
      <c r="B40" s="109" t="s">
        <v>127</v>
      </c>
      <c r="C40" s="109">
        <v>3113</v>
      </c>
      <c r="D40" s="33" t="s">
        <v>26</v>
      </c>
      <c r="E40" s="34">
        <v>201024</v>
      </c>
      <c r="F40" s="35">
        <v>792051</v>
      </c>
      <c r="G40" s="36">
        <v>789660</v>
      </c>
      <c r="H40" s="37">
        <f t="shared" si="0"/>
        <v>99.69812549949435</v>
      </c>
      <c r="I40" s="34">
        <v>148972</v>
      </c>
      <c r="J40" s="35">
        <v>243577</v>
      </c>
      <c r="K40" s="36">
        <v>209925</v>
      </c>
      <c r="L40" s="37">
        <f>+K40/J40*100</f>
        <v>86.18424563895606</v>
      </c>
      <c r="M40" s="38">
        <f>+E40+I40</f>
        <v>349996</v>
      </c>
      <c r="N40" s="39">
        <f t="shared" si="7"/>
        <v>1035628</v>
      </c>
      <c r="O40" s="40">
        <f t="shared" si="8"/>
        <v>999585</v>
      </c>
      <c r="P40" s="37">
        <f t="shared" si="2"/>
        <v>96.519696261592</v>
      </c>
    </row>
    <row r="41" spans="1:16" ht="20.25" outlineLevel="3">
      <c r="A41" s="108">
        <v>3</v>
      </c>
      <c r="B41" s="109">
        <v>31</v>
      </c>
      <c r="C41" s="109">
        <v>3114</v>
      </c>
      <c r="D41" s="33" t="s">
        <v>180</v>
      </c>
      <c r="E41" s="34"/>
      <c r="F41" s="35">
        <v>18119</v>
      </c>
      <c r="G41" s="36">
        <v>18119</v>
      </c>
      <c r="H41" s="37">
        <f t="shared" si="0"/>
        <v>100</v>
      </c>
      <c r="I41" s="34"/>
      <c r="J41" s="35"/>
      <c r="K41" s="36"/>
      <c r="L41" s="37"/>
      <c r="M41" s="38"/>
      <c r="N41" s="39">
        <f t="shared" si="7"/>
        <v>18119</v>
      </c>
      <c r="O41" s="40">
        <f t="shared" si="8"/>
        <v>18119</v>
      </c>
      <c r="P41" s="37">
        <f>+O41/N41*100</f>
        <v>100</v>
      </c>
    </row>
    <row r="42" spans="1:16" ht="20.25" outlineLevel="3">
      <c r="A42" s="108">
        <v>3</v>
      </c>
      <c r="B42" s="109">
        <v>31</v>
      </c>
      <c r="C42" s="109">
        <v>3116</v>
      </c>
      <c r="D42" s="33" t="s">
        <v>181</v>
      </c>
      <c r="E42" s="34"/>
      <c r="F42" s="35">
        <v>10372</v>
      </c>
      <c r="G42" s="36">
        <v>10372</v>
      </c>
      <c r="H42" s="37">
        <f t="shared" si="0"/>
        <v>100</v>
      </c>
      <c r="I42" s="34"/>
      <c r="J42" s="35"/>
      <c r="K42" s="36"/>
      <c r="L42" s="37"/>
      <c r="M42" s="38"/>
      <c r="N42" s="39">
        <f t="shared" si="7"/>
        <v>10372</v>
      </c>
      <c r="O42" s="40">
        <f t="shared" si="8"/>
        <v>10372</v>
      </c>
      <c r="P42" s="37">
        <f>+O42/N42*100</f>
        <v>100</v>
      </c>
    </row>
    <row r="43" spans="1:16" ht="20.25" outlineLevel="3">
      <c r="A43" s="108">
        <v>3</v>
      </c>
      <c r="B43" s="109">
        <v>31</v>
      </c>
      <c r="C43" s="109">
        <v>3119</v>
      </c>
      <c r="D43" s="33" t="s">
        <v>153</v>
      </c>
      <c r="E43" s="34">
        <v>250</v>
      </c>
      <c r="F43" s="35">
        <v>326</v>
      </c>
      <c r="G43" s="36">
        <v>127</v>
      </c>
      <c r="H43" s="37">
        <f t="shared" si="0"/>
        <v>38.95705521472393</v>
      </c>
      <c r="I43" s="34"/>
      <c r="J43" s="35"/>
      <c r="K43" s="36"/>
      <c r="L43" s="37"/>
      <c r="M43" s="38">
        <f>+E43+I43</f>
        <v>250</v>
      </c>
      <c r="N43" s="39">
        <f t="shared" si="7"/>
        <v>326</v>
      </c>
      <c r="O43" s="40">
        <f t="shared" si="8"/>
        <v>127</v>
      </c>
      <c r="P43" s="37">
        <f t="shared" si="2"/>
        <v>38.95705521472393</v>
      </c>
    </row>
    <row r="44" spans="1:16" ht="20.25" outlineLevel="3">
      <c r="A44" s="108">
        <v>3</v>
      </c>
      <c r="B44" s="109">
        <v>31</v>
      </c>
      <c r="C44" s="109">
        <v>3121</v>
      </c>
      <c r="D44" s="33" t="s">
        <v>27</v>
      </c>
      <c r="E44" s="34">
        <v>185</v>
      </c>
      <c r="F44" s="35">
        <v>63628</v>
      </c>
      <c r="G44" s="36">
        <v>63647</v>
      </c>
      <c r="H44" s="37">
        <f t="shared" si="0"/>
        <v>100.02986106745458</v>
      </c>
      <c r="I44" s="34"/>
      <c r="J44" s="35">
        <v>56</v>
      </c>
      <c r="K44" s="36">
        <v>55</v>
      </c>
      <c r="L44" s="37">
        <f>+K44/J44*100</f>
        <v>98.21428571428571</v>
      </c>
      <c r="M44" s="38">
        <f>+E44+I44</f>
        <v>185</v>
      </c>
      <c r="N44" s="39">
        <f t="shared" si="7"/>
        <v>63684</v>
      </c>
      <c r="O44" s="40">
        <f t="shared" si="8"/>
        <v>63702</v>
      </c>
      <c r="P44" s="37">
        <f t="shared" si="2"/>
        <v>100.02826455624647</v>
      </c>
    </row>
    <row r="45" spans="1:16" ht="20.25" outlineLevel="3">
      <c r="A45" s="108">
        <v>3</v>
      </c>
      <c r="B45" s="109">
        <v>31</v>
      </c>
      <c r="C45" s="109">
        <v>3122</v>
      </c>
      <c r="D45" s="33" t="s">
        <v>182</v>
      </c>
      <c r="E45" s="34"/>
      <c r="F45" s="35">
        <v>92205</v>
      </c>
      <c r="G45" s="36">
        <v>92211</v>
      </c>
      <c r="H45" s="37">
        <f t="shared" si="0"/>
        <v>100.00650723930373</v>
      </c>
      <c r="I45" s="34"/>
      <c r="J45" s="35"/>
      <c r="K45" s="36"/>
      <c r="L45" s="37"/>
      <c r="M45" s="38"/>
      <c r="N45" s="39">
        <f t="shared" si="7"/>
        <v>92205</v>
      </c>
      <c r="O45" s="40">
        <f t="shared" si="8"/>
        <v>92211</v>
      </c>
      <c r="P45" s="37">
        <f>+O45/N45*100</f>
        <v>100.00650723930373</v>
      </c>
    </row>
    <row r="46" spans="1:16" ht="20.25" outlineLevel="3">
      <c r="A46" s="108">
        <v>3</v>
      </c>
      <c r="B46" s="109">
        <v>31</v>
      </c>
      <c r="C46" s="109">
        <v>3123</v>
      </c>
      <c r="D46" s="33" t="s">
        <v>183</v>
      </c>
      <c r="E46" s="34"/>
      <c r="F46" s="35">
        <v>125151</v>
      </c>
      <c r="G46" s="36">
        <v>125151</v>
      </c>
      <c r="H46" s="37">
        <f t="shared" si="0"/>
        <v>100</v>
      </c>
      <c r="I46" s="34"/>
      <c r="J46" s="35"/>
      <c r="K46" s="36"/>
      <c r="L46" s="37"/>
      <c r="M46" s="38"/>
      <c r="N46" s="39">
        <f t="shared" si="7"/>
        <v>125151</v>
      </c>
      <c r="O46" s="40">
        <f t="shared" si="8"/>
        <v>125151</v>
      </c>
      <c r="P46" s="37">
        <f>+O46/N46*100</f>
        <v>100</v>
      </c>
    </row>
    <row r="47" spans="1:16" ht="20.25" outlineLevel="3">
      <c r="A47" s="108">
        <v>3</v>
      </c>
      <c r="B47" s="109">
        <v>31</v>
      </c>
      <c r="C47" s="109">
        <v>3124</v>
      </c>
      <c r="D47" s="33" t="s">
        <v>28</v>
      </c>
      <c r="E47" s="34"/>
      <c r="F47" s="35">
        <v>4895</v>
      </c>
      <c r="G47" s="36">
        <v>4895</v>
      </c>
      <c r="H47" s="37">
        <f t="shared" si="0"/>
        <v>100</v>
      </c>
      <c r="I47" s="34"/>
      <c r="J47" s="35">
        <v>100</v>
      </c>
      <c r="K47" s="36"/>
      <c r="L47" s="37"/>
      <c r="M47" s="38"/>
      <c r="N47" s="39">
        <f t="shared" si="7"/>
        <v>4995</v>
      </c>
      <c r="O47" s="40">
        <f t="shared" si="8"/>
        <v>4895</v>
      </c>
      <c r="P47" s="37">
        <f t="shared" si="2"/>
        <v>97.997997997998</v>
      </c>
    </row>
    <row r="48" spans="1:16" ht="20.25" outlineLevel="3">
      <c r="A48" s="108">
        <v>3</v>
      </c>
      <c r="B48" s="109">
        <v>31</v>
      </c>
      <c r="C48" s="109">
        <v>3125</v>
      </c>
      <c r="D48" s="33" t="s">
        <v>184</v>
      </c>
      <c r="E48" s="34"/>
      <c r="F48" s="35">
        <v>12521</v>
      </c>
      <c r="G48" s="36">
        <v>12521</v>
      </c>
      <c r="H48" s="37">
        <f t="shared" si="0"/>
        <v>100</v>
      </c>
      <c r="I48" s="34"/>
      <c r="J48" s="35"/>
      <c r="K48" s="36"/>
      <c r="L48" s="37"/>
      <c r="M48" s="38"/>
      <c r="N48" s="39">
        <f t="shared" si="7"/>
        <v>12521</v>
      </c>
      <c r="O48" s="40">
        <f t="shared" si="8"/>
        <v>12521</v>
      </c>
      <c r="P48" s="37">
        <f>+O48/N48*100</f>
        <v>100</v>
      </c>
    </row>
    <row r="49" spans="1:16" ht="20.25" outlineLevel="3">
      <c r="A49" s="108">
        <v>3</v>
      </c>
      <c r="B49" s="109">
        <v>31</v>
      </c>
      <c r="C49" s="109">
        <v>3126</v>
      </c>
      <c r="D49" s="33" t="s">
        <v>181</v>
      </c>
      <c r="E49" s="34"/>
      <c r="F49" s="35">
        <v>1722</v>
      </c>
      <c r="G49" s="36">
        <v>1722</v>
      </c>
      <c r="H49" s="37">
        <f t="shared" si="0"/>
        <v>100</v>
      </c>
      <c r="I49" s="34"/>
      <c r="J49" s="35"/>
      <c r="K49" s="36"/>
      <c r="L49" s="37"/>
      <c r="M49" s="38"/>
      <c r="N49" s="39">
        <f t="shared" si="7"/>
        <v>1722</v>
      </c>
      <c r="O49" s="40">
        <f t="shared" si="8"/>
        <v>1722</v>
      </c>
      <c r="P49" s="37">
        <f>+O49/N49*100</f>
        <v>100</v>
      </c>
    </row>
    <row r="50" spans="1:16" ht="20.25" outlineLevel="3">
      <c r="A50" s="108">
        <v>3</v>
      </c>
      <c r="B50" s="109">
        <v>31</v>
      </c>
      <c r="C50" s="109">
        <v>3128</v>
      </c>
      <c r="D50" s="33" t="s">
        <v>185</v>
      </c>
      <c r="E50" s="34"/>
      <c r="F50" s="35">
        <v>5220</v>
      </c>
      <c r="G50" s="36">
        <v>5220</v>
      </c>
      <c r="H50" s="37">
        <f t="shared" si="0"/>
        <v>100</v>
      </c>
      <c r="I50" s="34"/>
      <c r="J50" s="35"/>
      <c r="K50" s="36"/>
      <c r="L50" s="37"/>
      <c r="M50" s="38"/>
      <c r="N50" s="39">
        <f t="shared" si="7"/>
        <v>5220</v>
      </c>
      <c r="O50" s="40">
        <f t="shared" si="8"/>
        <v>5220</v>
      </c>
      <c r="P50" s="37">
        <f>+O50/N50*100</f>
        <v>100</v>
      </c>
    </row>
    <row r="51" spans="1:16" ht="20.25" outlineLevel="3">
      <c r="A51" s="108" t="s">
        <v>126</v>
      </c>
      <c r="B51" s="109" t="s">
        <v>127</v>
      </c>
      <c r="C51" s="109">
        <v>3141</v>
      </c>
      <c r="D51" s="33" t="s">
        <v>154</v>
      </c>
      <c r="E51" s="34">
        <v>27148</v>
      </c>
      <c r="F51" s="35">
        <v>134326</v>
      </c>
      <c r="G51" s="36">
        <v>134287</v>
      </c>
      <c r="H51" s="37">
        <f t="shared" si="0"/>
        <v>99.97096615696142</v>
      </c>
      <c r="I51" s="34">
        <v>6206</v>
      </c>
      <c r="J51" s="35">
        <v>8825</v>
      </c>
      <c r="K51" s="36">
        <v>4986</v>
      </c>
      <c r="L51" s="37">
        <f>+K51/J51*100</f>
        <v>56.498583569405106</v>
      </c>
      <c r="M51" s="38">
        <f>+E51+I51</f>
        <v>33354</v>
      </c>
      <c r="N51" s="39">
        <f t="shared" si="7"/>
        <v>143151</v>
      </c>
      <c r="O51" s="40">
        <f t="shared" si="8"/>
        <v>139273</v>
      </c>
      <c r="P51" s="37">
        <f t="shared" si="2"/>
        <v>97.29097246962996</v>
      </c>
    </row>
    <row r="52" spans="1:16" ht="20.25" outlineLevel="3">
      <c r="A52" s="108">
        <v>3</v>
      </c>
      <c r="B52" s="109">
        <v>31</v>
      </c>
      <c r="C52" s="109">
        <v>3142</v>
      </c>
      <c r="D52" s="33" t="s">
        <v>186</v>
      </c>
      <c r="E52" s="34"/>
      <c r="F52" s="35">
        <v>3897</v>
      </c>
      <c r="G52" s="36">
        <v>3897</v>
      </c>
      <c r="H52" s="37">
        <f t="shared" si="0"/>
        <v>100</v>
      </c>
      <c r="I52" s="34"/>
      <c r="J52" s="35"/>
      <c r="K52" s="36"/>
      <c r="L52" s="37"/>
      <c r="M52" s="38"/>
      <c r="N52" s="39">
        <f t="shared" si="7"/>
        <v>3897</v>
      </c>
      <c r="O52" s="40">
        <f t="shared" si="8"/>
        <v>3897</v>
      </c>
      <c r="P52" s="37">
        <f>+O52/N52*100</f>
        <v>100</v>
      </c>
    </row>
    <row r="53" spans="1:16" ht="20.25" outlineLevel="3">
      <c r="A53" s="108">
        <v>3</v>
      </c>
      <c r="B53" s="109">
        <v>31</v>
      </c>
      <c r="C53" s="109">
        <v>3143</v>
      </c>
      <c r="D53" s="33" t="s">
        <v>187</v>
      </c>
      <c r="E53" s="34"/>
      <c r="F53" s="35">
        <v>54495</v>
      </c>
      <c r="G53" s="36">
        <v>54520</v>
      </c>
      <c r="H53" s="37">
        <f t="shared" si="0"/>
        <v>100.04587576841912</v>
      </c>
      <c r="I53" s="34"/>
      <c r="J53" s="35"/>
      <c r="K53" s="36"/>
      <c r="L53" s="37"/>
      <c r="M53" s="38"/>
      <c r="N53" s="39">
        <f t="shared" si="7"/>
        <v>54495</v>
      </c>
      <c r="O53" s="40">
        <f t="shared" si="8"/>
        <v>54520</v>
      </c>
      <c r="P53" s="37">
        <f aca="true" t="shared" si="9" ref="P53:P58">+O53/N53*100</f>
        <v>100.04587576841912</v>
      </c>
    </row>
    <row r="54" spans="1:16" ht="20.25" outlineLevel="3">
      <c r="A54" s="108">
        <v>3</v>
      </c>
      <c r="B54" s="109">
        <v>31</v>
      </c>
      <c r="C54" s="109">
        <v>3145</v>
      </c>
      <c r="D54" s="33" t="s">
        <v>29</v>
      </c>
      <c r="E54" s="34">
        <v>2320</v>
      </c>
      <c r="F54" s="35">
        <v>15917</v>
      </c>
      <c r="G54" s="36">
        <v>15917</v>
      </c>
      <c r="H54" s="37">
        <f t="shared" si="0"/>
        <v>100</v>
      </c>
      <c r="I54" s="34">
        <v>400</v>
      </c>
      <c r="J54" s="35">
        <v>400</v>
      </c>
      <c r="K54" s="36">
        <v>400</v>
      </c>
      <c r="L54" s="37">
        <f>+K54/J54*100</f>
        <v>100</v>
      </c>
      <c r="M54" s="38">
        <f>+E54+I54</f>
        <v>2720</v>
      </c>
      <c r="N54" s="39">
        <f t="shared" si="7"/>
        <v>16317</v>
      </c>
      <c r="O54" s="40">
        <f t="shared" si="8"/>
        <v>16317</v>
      </c>
      <c r="P54" s="37">
        <f t="shared" si="9"/>
        <v>100</v>
      </c>
    </row>
    <row r="55" spans="1:16" ht="20.25" outlineLevel="3">
      <c r="A55" s="108">
        <v>3</v>
      </c>
      <c r="B55" s="109">
        <v>31</v>
      </c>
      <c r="C55" s="109">
        <v>3146</v>
      </c>
      <c r="D55" s="33" t="s">
        <v>188</v>
      </c>
      <c r="E55" s="34"/>
      <c r="F55" s="35">
        <v>4517</v>
      </c>
      <c r="G55" s="36">
        <v>4517</v>
      </c>
      <c r="H55" s="37">
        <f t="shared" si="0"/>
        <v>100</v>
      </c>
      <c r="I55" s="34"/>
      <c r="J55" s="35"/>
      <c r="K55" s="36"/>
      <c r="L55" s="37"/>
      <c r="M55" s="38"/>
      <c r="N55" s="39">
        <f t="shared" si="7"/>
        <v>4517</v>
      </c>
      <c r="O55" s="40">
        <f t="shared" si="8"/>
        <v>4517</v>
      </c>
      <c r="P55" s="37">
        <f t="shared" si="9"/>
        <v>100</v>
      </c>
    </row>
    <row r="56" spans="1:16" ht="20.25" outlineLevel="3">
      <c r="A56" s="108">
        <v>3</v>
      </c>
      <c r="B56" s="109">
        <v>31</v>
      </c>
      <c r="C56" s="109">
        <v>3149</v>
      </c>
      <c r="D56" s="33" t="s">
        <v>155</v>
      </c>
      <c r="E56" s="34">
        <v>1270</v>
      </c>
      <c r="F56" s="35">
        <v>2303</v>
      </c>
      <c r="G56" s="36">
        <v>1859</v>
      </c>
      <c r="H56" s="37">
        <f t="shared" si="0"/>
        <v>80.72079895788103</v>
      </c>
      <c r="I56" s="34"/>
      <c r="J56" s="35"/>
      <c r="K56" s="36"/>
      <c r="L56" s="37"/>
      <c r="M56" s="38">
        <f>+E56+I56</f>
        <v>1270</v>
      </c>
      <c r="N56" s="39">
        <f t="shared" si="7"/>
        <v>2303</v>
      </c>
      <c r="O56" s="40">
        <f t="shared" si="8"/>
        <v>1859</v>
      </c>
      <c r="P56" s="37">
        <f t="shared" si="9"/>
        <v>80.72079895788103</v>
      </c>
    </row>
    <row r="57" spans="1:16" ht="20.25" outlineLevel="3">
      <c r="A57" s="108">
        <v>3</v>
      </c>
      <c r="B57" s="109">
        <v>31</v>
      </c>
      <c r="C57" s="109">
        <v>3150</v>
      </c>
      <c r="D57" s="33" t="s">
        <v>189</v>
      </c>
      <c r="E57" s="34"/>
      <c r="F57" s="35">
        <v>12178</v>
      </c>
      <c r="G57" s="36">
        <v>12178</v>
      </c>
      <c r="H57" s="37">
        <f t="shared" si="0"/>
        <v>100</v>
      </c>
      <c r="I57" s="34"/>
      <c r="J57" s="35"/>
      <c r="K57" s="36"/>
      <c r="L57" s="37"/>
      <c r="M57" s="38"/>
      <c r="N57" s="39">
        <f t="shared" si="7"/>
        <v>12178</v>
      </c>
      <c r="O57" s="40">
        <f t="shared" si="8"/>
        <v>12178</v>
      </c>
      <c r="P57" s="37">
        <f t="shared" si="9"/>
        <v>100</v>
      </c>
    </row>
    <row r="58" spans="1:16" ht="20.25" outlineLevel="2">
      <c r="A58" s="110">
        <v>3</v>
      </c>
      <c r="B58" s="111">
        <v>31</v>
      </c>
      <c r="C58" s="112"/>
      <c r="D58" s="41" t="s">
        <v>30</v>
      </c>
      <c r="E58" s="42">
        <f>SUM(E38:E57)</f>
        <v>303978</v>
      </c>
      <c r="F58" s="43">
        <f>SUM(F38:F57)</f>
        <v>1616594</v>
      </c>
      <c r="G58" s="44">
        <f>SUM(G38:G57)</f>
        <v>1611316</v>
      </c>
      <c r="H58" s="45">
        <f t="shared" si="0"/>
        <v>99.67351109802462</v>
      </c>
      <c r="I58" s="42">
        <f>SUM(I38:I57)</f>
        <v>159112</v>
      </c>
      <c r="J58" s="43">
        <f>SUM(J38:J57)</f>
        <v>261293</v>
      </c>
      <c r="K58" s="44">
        <f>SUM(K38:K57)</f>
        <v>222322</v>
      </c>
      <c r="L58" s="45">
        <f>+K58/J58*100</f>
        <v>85.08532566888512</v>
      </c>
      <c r="M58" s="42">
        <f>SUM(M38:M57)</f>
        <v>463090</v>
      </c>
      <c r="N58" s="43">
        <f>SUM(N38:N57)</f>
        <v>1877887</v>
      </c>
      <c r="O58" s="44">
        <f>SUM(O38:O57)</f>
        <v>1833638</v>
      </c>
      <c r="P58" s="45">
        <f t="shared" si="9"/>
        <v>97.64368143557094</v>
      </c>
    </row>
    <row r="59" spans="1:16" ht="20.25" outlineLevel="2">
      <c r="A59" s="108"/>
      <c r="B59" s="109"/>
      <c r="C59" s="109"/>
      <c r="D59" s="33"/>
      <c r="E59" s="34"/>
      <c r="F59" s="35"/>
      <c r="G59" s="36"/>
      <c r="H59" s="37"/>
      <c r="I59" s="34"/>
      <c r="J59" s="35"/>
      <c r="K59" s="36"/>
      <c r="L59" s="37"/>
      <c r="M59" s="38"/>
      <c r="N59" s="39"/>
      <c r="O59" s="40"/>
      <c r="P59" s="37"/>
    </row>
    <row r="60" spans="1:16" ht="20.25" outlineLevel="2">
      <c r="A60" s="108">
        <v>3</v>
      </c>
      <c r="B60" s="109">
        <v>32</v>
      </c>
      <c r="C60" s="109">
        <v>3231</v>
      </c>
      <c r="D60" s="33" t="s">
        <v>31</v>
      </c>
      <c r="E60" s="34"/>
      <c r="F60" s="35">
        <v>20483</v>
      </c>
      <c r="G60" s="36">
        <v>20483</v>
      </c>
      <c r="H60" s="37">
        <f t="shared" si="0"/>
        <v>100</v>
      </c>
      <c r="I60" s="34"/>
      <c r="J60" s="35"/>
      <c r="K60" s="36"/>
      <c r="L60" s="37"/>
      <c r="M60" s="38"/>
      <c r="N60" s="39">
        <f>+F60+J60</f>
        <v>20483</v>
      </c>
      <c r="O60" s="40">
        <f>+G60+K60</f>
        <v>20483</v>
      </c>
      <c r="P60" s="37">
        <f t="shared" si="2"/>
        <v>100</v>
      </c>
    </row>
    <row r="61" spans="1:16" ht="20.25" outlineLevel="2">
      <c r="A61" s="108">
        <v>3</v>
      </c>
      <c r="B61" s="109">
        <v>32</v>
      </c>
      <c r="C61" s="109">
        <v>3299</v>
      </c>
      <c r="D61" s="33" t="s">
        <v>190</v>
      </c>
      <c r="E61" s="34"/>
      <c r="F61" s="35">
        <v>5203</v>
      </c>
      <c r="G61" s="36">
        <v>5180</v>
      </c>
      <c r="H61" s="37">
        <f t="shared" si="0"/>
        <v>99.5579473380742</v>
      </c>
      <c r="I61" s="34"/>
      <c r="J61" s="35"/>
      <c r="K61" s="36"/>
      <c r="L61" s="37"/>
      <c r="M61" s="38"/>
      <c r="N61" s="39">
        <f>+F61+J61</f>
        <v>5203</v>
      </c>
      <c r="O61" s="40">
        <f>+G61+K61</f>
        <v>5180</v>
      </c>
      <c r="P61" s="37">
        <f>+O61/N61*100</f>
        <v>99.5579473380742</v>
      </c>
    </row>
    <row r="62" spans="1:16" ht="20.25" outlineLevel="2">
      <c r="A62" s="110">
        <v>3</v>
      </c>
      <c r="B62" s="111">
        <v>32</v>
      </c>
      <c r="C62" s="112"/>
      <c r="D62" s="41" t="s">
        <v>30</v>
      </c>
      <c r="E62" s="42"/>
      <c r="F62" s="43">
        <f>SUM(F60:F61)</f>
        <v>25686</v>
      </c>
      <c r="G62" s="44">
        <f>SUM(G60:G61)</f>
        <v>25663</v>
      </c>
      <c r="H62" s="45">
        <f t="shared" si="0"/>
        <v>99.91045705831971</v>
      </c>
      <c r="I62" s="42"/>
      <c r="J62" s="43"/>
      <c r="K62" s="44"/>
      <c r="L62" s="45"/>
      <c r="M62" s="42"/>
      <c r="N62" s="43">
        <f>SUM(N60:N61)</f>
        <v>25686</v>
      </c>
      <c r="O62" s="44">
        <f>SUM(O60:O61)</f>
        <v>25663</v>
      </c>
      <c r="P62" s="45">
        <f t="shared" si="2"/>
        <v>99.91045705831971</v>
      </c>
    </row>
    <row r="63" spans="1:16" ht="20.25" outlineLevel="2">
      <c r="A63" s="108"/>
      <c r="B63" s="109"/>
      <c r="C63" s="109"/>
      <c r="D63" s="33"/>
      <c r="E63" s="34"/>
      <c r="F63" s="35"/>
      <c r="G63" s="36"/>
      <c r="H63" s="37"/>
      <c r="I63" s="34"/>
      <c r="J63" s="35"/>
      <c r="K63" s="36"/>
      <c r="L63" s="37"/>
      <c r="M63" s="38"/>
      <c r="N63" s="39"/>
      <c r="O63" s="40"/>
      <c r="P63" s="37"/>
    </row>
    <row r="64" spans="1:16" ht="20.25" outlineLevel="3">
      <c r="A64" s="108" t="s">
        <v>126</v>
      </c>
      <c r="B64" s="109" t="s">
        <v>128</v>
      </c>
      <c r="C64" s="109">
        <v>3311</v>
      </c>
      <c r="D64" s="33" t="s">
        <v>32</v>
      </c>
      <c r="E64" s="34">
        <v>212092</v>
      </c>
      <c r="F64" s="35">
        <v>229913</v>
      </c>
      <c r="G64" s="36">
        <v>229333</v>
      </c>
      <c r="H64" s="37">
        <f t="shared" si="0"/>
        <v>99.74773066333788</v>
      </c>
      <c r="I64" s="34">
        <v>118289</v>
      </c>
      <c r="J64" s="35">
        <v>256774</v>
      </c>
      <c r="K64" s="36">
        <v>239445</v>
      </c>
      <c r="L64" s="37">
        <f>+K64/J64*100</f>
        <v>93.251263757234</v>
      </c>
      <c r="M64" s="38">
        <f aca="true" t="shared" si="10" ref="M64:M78">+E64+I64</f>
        <v>330381</v>
      </c>
      <c r="N64" s="39">
        <f aca="true" t="shared" si="11" ref="N64:N78">+F64+J64</f>
        <v>486687</v>
      </c>
      <c r="O64" s="40">
        <f aca="true" t="shared" si="12" ref="N64:O78">+G64+K64</f>
        <v>468778</v>
      </c>
      <c r="P64" s="37">
        <f t="shared" si="2"/>
        <v>96.32022223729008</v>
      </c>
    </row>
    <row r="65" spans="1:16" ht="20.25" outlineLevel="3">
      <c r="A65" s="108" t="s">
        <v>126</v>
      </c>
      <c r="B65" s="109" t="s">
        <v>128</v>
      </c>
      <c r="C65" s="109">
        <v>3312</v>
      </c>
      <c r="D65" s="33" t="s">
        <v>33</v>
      </c>
      <c r="E65" s="34">
        <v>51053</v>
      </c>
      <c r="F65" s="35">
        <v>54452</v>
      </c>
      <c r="G65" s="36">
        <v>54452</v>
      </c>
      <c r="H65" s="37">
        <f t="shared" si="0"/>
        <v>100</v>
      </c>
      <c r="I65" s="34">
        <v>5000</v>
      </c>
      <c r="J65" s="35">
        <v>5000</v>
      </c>
      <c r="K65" s="36">
        <v>5000</v>
      </c>
      <c r="L65" s="37">
        <f>+K65/J65*100</f>
        <v>100</v>
      </c>
      <c r="M65" s="38">
        <f t="shared" si="10"/>
        <v>56053</v>
      </c>
      <c r="N65" s="39">
        <f t="shared" si="11"/>
        <v>59452</v>
      </c>
      <c r="O65" s="40">
        <f t="shared" si="12"/>
        <v>59452</v>
      </c>
      <c r="P65" s="37">
        <f t="shared" si="2"/>
        <v>100</v>
      </c>
    </row>
    <row r="66" spans="1:16" ht="20.25" outlineLevel="3">
      <c r="A66" s="108">
        <v>3</v>
      </c>
      <c r="B66" s="109">
        <v>33</v>
      </c>
      <c r="C66" s="109">
        <v>3313</v>
      </c>
      <c r="D66" s="33" t="s">
        <v>118</v>
      </c>
      <c r="E66" s="34"/>
      <c r="F66" s="35">
        <v>5</v>
      </c>
      <c r="G66" s="36">
        <v>7</v>
      </c>
      <c r="H66" s="37">
        <f t="shared" si="0"/>
        <v>140</v>
      </c>
      <c r="I66" s="34"/>
      <c r="J66" s="35"/>
      <c r="K66" s="36">
        <v>228</v>
      </c>
      <c r="L66" s="37"/>
      <c r="M66" s="38"/>
      <c r="N66" s="40">
        <f t="shared" si="12"/>
        <v>5</v>
      </c>
      <c r="O66" s="40">
        <f t="shared" si="12"/>
        <v>235</v>
      </c>
      <c r="P66" s="37">
        <f t="shared" si="2"/>
        <v>4700</v>
      </c>
    </row>
    <row r="67" spans="1:16" ht="20.25" outlineLevel="3">
      <c r="A67" s="108" t="s">
        <v>126</v>
      </c>
      <c r="B67" s="109" t="s">
        <v>128</v>
      </c>
      <c r="C67" s="109">
        <v>3314</v>
      </c>
      <c r="D67" s="33" t="s">
        <v>34</v>
      </c>
      <c r="E67" s="34">
        <v>33917</v>
      </c>
      <c r="F67" s="35">
        <v>35734</v>
      </c>
      <c r="G67" s="36">
        <v>35713</v>
      </c>
      <c r="H67" s="37">
        <f t="shared" si="0"/>
        <v>99.94123243969328</v>
      </c>
      <c r="I67" s="34">
        <v>42017</v>
      </c>
      <c r="J67" s="35">
        <v>54065</v>
      </c>
      <c r="K67" s="36">
        <v>51567</v>
      </c>
      <c r="L67" s="37">
        <f>+K67/J67*100</f>
        <v>95.37963562378619</v>
      </c>
      <c r="M67" s="38">
        <f t="shared" si="10"/>
        <v>75934</v>
      </c>
      <c r="N67" s="39">
        <f t="shared" si="11"/>
        <v>89799</v>
      </c>
      <c r="O67" s="40">
        <f t="shared" si="12"/>
        <v>87280</v>
      </c>
      <c r="P67" s="37">
        <f t="shared" si="2"/>
        <v>97.19484626777582</v>
      </c>
    </row>
    <row r="68" spans="1:16" ht="20.25" outlineLevel="3">
      <c r="A68" s="108" t="s">
        <v>126</v>
      </c>
      <c r="B68" s="109" t="s">
        <v>128</v>
      </c>
      <c r="C68" s="109">
        <v>3315</v>
      </c>
      <c r="D68" s="33" t="s">
        <v>35</v>
      </c>
      <c r="E68" s="34">
        <v>32060</v>
      </c>
      <c r="F68" s="35">
        <v>33106</v>
      </c>
      <c r="G68" s="36">
        <v>33106</v>
      </c>
      <c r="H68" s="37">
        <f t="shared" si="0"/>
        <v>100</v>
      </c>
      <c r="I68" s="34">
        <v>360</v>
      </c>
      <c r="J68" s="35">
        <v>360</v>
      </c>
      <c r="K68" s="36">
        <v>360</v>
      </c>
      <c r="L68" s="37">
        <f>+K68/J68*100</f>
        <v>100</v>
      </c>
      <c r="M68" s="38">
        <f t="shared" si="10"/>
        <v>32420</v>
      </c>
      <c r="N68" s="39">
        <f t="shared" si="11"/>
        <v>33466</v>
      </c>
      <c r="O68" s="40">
        <f t="shared" si="12"/>
        <v>33466</v>
      </c>
      <c r="P68" s="37">
        <f t="shared" si="2"/>
        <v>100</v>
      </c>
    </row>
    <row r="69" spans="1:16" ht="20.25" outlineLevel="3">
      <c r="A69" s="108">
        <v>3</v>
      </c>
      <c r="B69" s="109">
        <v>33</v>
      </c>
      <c r="C69" s="109">
        <v>3316</v>
      </c>
      <c r="D69" s="33" t="s">
        <v>156</v>
      </c>
      <c r="E69" s="34">
        <v>45</v>
      </c>
      <c r="F69" s="35">
        <v>95</v>
      </c>
      <c r="G69" s="36">
        <v>73</v>
      </c>
      <c r="H69" s="37">
        <f t="shared" si="0"/>
        <v>76.84210526315789</v>
      </c>
      <c r="I69" s="34"/>
      <c r="J69" s="35"/>
      <c r="K69" s="36"/>
      <c r="L69" s="37"/>
      <c r="M69" s="38">
        <f t="shared" si="10"/>
        <v>45</v>
      </c>
      <c r="N69" s="39">
        <f t="shared" si="11"/>
        <v>95</v>
      </c>
      <c r="O69" s="40">
        <f t="shared" si="12"/>
        <v>73</v>
      </c>
      <c r="P69" s="37">
        <f t="shared" si="2"/>
        <v>76.84210526315789</v>
      </c>
    </row>
    <row r="70" spans="1:16" ht="20.25" outlineLevel="3">
      <c r="A70" s="108" t="s">
        <v>126</v>
      </c>
      <c r="B70" s="109" t="s">
        <v>128</v>
      </c>
      <c r="C70" s="109">
        <v>3317</v>
      </c>
      <c r="D70" s="33" t="s">
        <v>36</v>
      </c>
      <c r="E70" s="34">
        <v>7028</v>
      </c>
      <c r="F70" s="35">
        <v>8093</v>
      </c>
      <c r="G70" s="36">
        <v>8088</v>
      </c>
      <c r="H70" s="37">
        <f t="shared" si="0"/>
        <v>99.93821821327073</v>
      </c>
      <c r="I70" s="34"/>
      <c r="J70" s="35"/>
      <c r="K70" s="36"/>
      <c r="L70" s="37"/>
      <c r="M70" s="38">
        <f t="shared" si="10"/>
        <v>7028</v>
      </c>
      <c r="N70" s="39">
        <f t="shared" si="11"/>
        <v>8093</v>
      </c>
      <c r="O70" s="40">
        <f t="shared" si="12"/>
        <v>8088</v>
      </c>
      <c r="P70" s="37">
        <f t="shared" si="2"/>
        <v>99.93821821327073</v>
      </c>
    </row>
    <row r="71" spans="1:16" ht="20.25" outlineLevel="3">
      <c r="A71" s="108" t="s">
        <v>126</v>
      </c>
      <c r="B71" s="109" t="s">
        <v>128</v>
      </c>
      <c r="C71" s="109">
        <v>3319</v>
      </c>
      <c r="D71" s="33" t="s">
        <v>37</v>
      </c>
      <c r="E71" s="34">
        <v>45484</v>
      </c>
      <c r="F71" s="35">
        <v>47728</v>
      </c>
      <c r="G71" s="36">
        <v>46397</v>
      </c>
      <c r="H71" s="37">
        <f t="shared" si="0"/>
        <v>97.21128059001005</v>
      </c>
      <c r="I71" s="34">
        <v>3050</v>
      </c>
      <c r="J71" s="35">
        <v>9270</v>
      </c>
      <c r="K71" s="36">
        <v>2497</v>
      </c>
      <c r="L71" s="37">
        <f>+K71/J71*100</f>
        <v>26.936353829557714</v>
      </c>
      <c r="M71" s="38">
        <f t="shared" si="10"/>
        <v>48534</v>
      </c>
      <c r="N71" s="39">
        <f t="shared" si="11"/>
        <v>56998</v>
      </c>
      <c r="O71" s="40">
        <f t="shared" si="12"/>
        <v>48894</v>
      </c>
      <c r="P71" s="37">
        <f t="shared" si="2"/>
        <v>85.7819572616583</v>
      </c>
    </row>
    <row r="72" spans="1:16" ht="20.25" outlineLevel="3">
      <c r="A72" s="108" t="s">
        <v>126</v>
      </c>
      <c r="B72" s="109" t="s">
        <v>128</v>
      </c>
      <c r="C72" s="109">
        <v>3322</v>
      </c>
      <c r="D72" s="33" t="s">
        <v>38</v>
      </c>
      <c r="E72" s="34">
        <v>19630</v>
      </c>
      <c r="F72" s="35">
        <v>28089</v>
      </c>
      <c r="G72" s="36">
        <v>26876</v>
      </c>
      <c r="H72" s="37">
        <f t="shared" si="0"/>
        <v>95.6815835380398</v>
      </c>
      <c r="I72" s="34">
        <v>63786</v>
      </c>
      <c r="J72" s="35">
        <v>77318</v>
      </c>
      <c r="K72" s="36">
        <v>72474</v>
      </c>
      <c r="L72" s="37">
        <f>+K72/J72*100</f>
        <v>93.734964691275</v>
      </c>
      <c r="M72" s="38">
        <f t="shared" si="10"/>
        <v>83416</v>
      </c>
      <c r="N72" s="39">
        <f t="shared" si="11"/>
        <v>105407</v>
      </c>
      <c r="O72" s="40">
        <f t="shared" si="12"/>
        <v>99350</v>
      </c>
      <c r="P72" s="37">
        <f t="shared" si="2"/>
        <v>94.25370231578547</v>
      </c>
    </row>
    <row r="73" spans="1:16" ht="20.25" outlineLevel="3">
      <c r="A73" s="108" t="s">
        <v>126</v>
      </c>
      <c r="B73" s="109" t="s">
        <v>128</v>
      </c>
      <c r="C73" s="109">
        <v>3326</v>
      </c>
      <c r="D73" s="33" t="s">
        <v>39</v>
      </c>
      <c r="E73" s="34">
        <v>1760</v>
      </c>
      <c r="F73" s="35">
        <v>2571</v>
      </c>
      <c r="G73" s="36">
        <v>2496</v>
      </c>
      <c r="H73" s="37">
        <f t="shared" si="0"/>
        <v>97.0828471411902</v>
      </c>
      <c r="I73" s="34">
        <v>200</v>
      </c>
      <c r="J73" s="35">
        <v>1585</v>
      </c>
      <c r="K73" s="36">
        <v>588</v>
      </c>
      <c r="L73" s="37">
        <f>+K73/J73*100</f>
        <v>37.09779179810725</v>
      </c>
      <c r="M73" s="38">
        <f t="shared" si="10"/>
        <v>1960</v>
      </c>
      <c r="N73" s="39">
        <f t="shared" si="11"/>
        <v>4156</v>
      </c>
      <c r="O73" s="40">
        <f t="shared" si="12"/>
        <v>3084</v>
      </c>
      <c r="P73" s="37">
        <f t="shared" si="2"/>
        <v>74.20596727622714</v>
      </c>
    </row>
    <row r="74" spans="1:16" ht="20.25" outlineLevel="3">
      <c r="A74" s="108">
        <v>3</v>
      </c>
      <c r="B74" s="109">
        <v>33</v>
      </c>
      <c r="C74" s="109">
        <v>3329</v>
      </c>
      <c r="D74" s="33" t="s">
        <v>175</v>
      </c>
      <c r="E74" s="34">
        <v>25</v>
      </c>
      <c r="F74" s="35"/>
      <c r="G74" s="36"/>
      <c r="H74" s="37"/>
      <c r="I74" s="34"/>
      <c r="J74" s="35"/>
      <c r="K74" s="36"/>
      <c r="L74" s="37"/>
      <c r="M74" s="38">
        <f>+E74+I74</f>
        <v>25</v>
      </c>
      <c r="N74" s="39"/>
      <c r="O74" s="40"/>
      <c r="P74" s="37"/>
    </row>
    <row r="75" spans="1:16" ht="20.25" outlineLevel="3">
      <c r="A75" s="108" t="s">
        <v>126</v>
      </c>
      <c r="B75" s="109" t="s">
        <v>128</v>
      </c>
      <c r="C75" s="109">
        <v>3341</v>
      </c>
      <c r="D75" s="33" t="s">
        <v>40</v>
      </c>
      <c r="E75" s="34">
        <v>175</v>
      </c>
      <c r="F75" s="35">
        <v>182</v>
      </c>
      <c r="G75" s="36">
        <v>143</v>
      </c>
      <c r="H75" s="37">
        <f t="shared" si="0"/>
        <v>78.57142857142857</v>
      </c>
      <c r="I75" s="34"/>
      <c r="J75" s="35"/>
      <c r="K75" s="36"/>
      <c r="L75" s="37"/>
      <c r="M75" s="38">
        <f t="shared" si="10"/>
        <v>175</v>
      </c>
      <c r="N75" s="39">
        <f t="shared" si="11"/>
        <v>182</v>
      </c>
      <c r="O75" s="40">
        <f t="shared" si="12"/>
        <v>143</v>
      </c>
      <c r="P75" s="37">
        <f t="shared" si="2"/>
        <v>78.57142857142857</v>
      </c>
    </row>
    <row r="76" spans="1:16" ht="20.25" outlineLevel="3">
      <c r="A76" s="108" t="s">
        <v>126</v>
      </c>
      <c r="B76" s="109" t="s">
        <v>128</v>
      </c>
      <c r="C76" s="109">
        <v>3349</v>
      </c>
      <c r="D76" s="33" t="s">
        <v>41</v>
      </c>
      <c r="E76" s="34">
        <v>9023</v>
      </c>
      <c r="F76" s="35">
        <v>9012</v>
      </c>
      <c r="G76" s="36">
        <v>8465</v>
      </c>
      <c r="H76" s="37">
        <f t="shared" si="0"/>
        <v>93.93031513537505</v>
      </c>
      <c r="I76" s="34"/>
      <c r="J76" s="35"/>
      <c r="K76" s="36"/>
      <c r="L76" s="37"/>
      <c r="M76" s="38">
        <f t="shared" si="10"/>
        <v>9023</v>
      </c>
      <c r="N76" s="39">
        <f t="shared" si="11"/>
        <v>9012</v>
      </c>
      <c r="O76" s="40">
        <f t="shared" si="12"/>
        <v>8465</v>
      </c>
      <c r="P76" s="37">
        <f t="shared" si="2"/>
        <v>93.93031513537505</v>
      </c>
    </row>
    <row r="77" spans="1:16" ht="20.25" outlineLevel="3">
      <c r="A77" s="108" t="s">
        <v>126</v>
      </c>
      <c r="B77" s="109" t="s">
        <v>128</v>
      </c>
      <c r="C77" s="109">
        <v>3392</v>
      </c>
      <c r="D77" s="33" t="s">
        <v>42</v>
      </c>
      <c r="E77" s="34">
        <v>2847</v>
      </c>
      <c r="F77" s="35">
        <v>3075</v>
      </c>
      <c r="G77" s="36">
        <v>3016</v>
      </c>
      <c r="H77" s="37">
        <f t="shared" si="0"/>
        <v>98.08130081300813</v>
      </c>
      <c r="I77" s="34"/>
      <c r="J77" s="35">
        <v>15</v>
      </c>
      <c r="K77" s="36">
        <v>15</v>
      </c>
      <c r="L77" s="37">
        <f>+K77/J77*100</f>
        <v>100</v>
      </c>
      <c r="M77" s="38">
        <f t="shared" si="10"/>
        <v>2847</v>
      </c>
      <c r="N77" s="39">
        <f t="shared" si="11"/>
        <v>3090</v>
      </c>
      <c r="O77" s="40">
        <f t="shared" si="12"/>
        <v>3031</v>
      </c>
      <c r="P77" s="37">
        <f t="shared" si="2"/>
        <v>98.09061488673139</v>
      </c>
    </row>
    <row r="78" spans="1:16" ht="20.25" outlineLevel="3">
      <c r="A78" s="108" t="s">
        <v>126</v>
      </c>
      <c r="B78" s="109" t="s">
        <v>128</v>
      </c>
      <c r="C78" s="109">
        <v>3399</v>
      </c>
      <c r="D78" s="33" t="s">
        <v>157</v>
      </c>
      <c r="E78" s="34">
        <v>1298</v>
      </c>
      <c r="F78" s="35">
        <v>1596</v>
      </c>
      <c r="G78" s="36">
        <v>1391</v>
      </c>
      <c r="H78" s="37">
        <f t="shared" si="0"/>
        <v>87.15538847117794</v>
      </c>
      <c r="I78" s="34"/>
      <c r="J78" s="35"/>
      <c r="K78" s="36"/>
      <c r="L78" s="37"/>
      <c r="M78" s="38">
        <f t="shared" si="10"/>
        <v>1298</v>
      </c>
      <c r="N78" s="39">
        <f t="shared" si="11"/>
        <v>1596</v>
      </c>
      <c r="O78" s="40">
        <f t="shared" si="12"/>
        <v>1391</v>
      </c>
      <c r="P78" s="37">
        <f t="shared" si="2"/>
        <v>87.15538847117794</v>
      </c>
    </row>
    <row r="79" spans="1:16" ht="20.25" outlineLevel="2">
      <c r="A79" s="110">
        <v>3</v>
      </c>
      <c r="B79" s="111">
        <v>33</v>
      </c>
      <c r="C79" s="112"/>
      <c r="D79" s="41" t="s">
        <v>43</v>
      </c>
      <c r="E79" s="42">
        <f>SUM(E64:E78)</f>
        <v>416437</v>
      </c>
      <c r="F79" s="43">
        <f>SUM(F64:F78)</f>
        <v>453651</v>
      </c>
      <c r="G79" s="44">
        <f>SUM(G64:G78)</f>
        <v>449556</v>
      </c>
      <c r="H79" s="45">
        <f t="shared" si="0"/>
        <v>99.09732371360363</v>
      </c>
      <c r="I79" s="42">
        <f>SUM(I64:I78)</f>
        <v>232702</v>
      </c>
      <c r="J79" s="43">
        <f>SUM(J64:J78)</f>
        <v>404387</v>
      </c>
      <c r="K79" s="44">
        <f>SUM(K64:K78)</f>
        <v>372174</v>
      </c>
      <c r="L79" s="45">
        <f>+K79/J79*100</f>
        <v>92.0341158345842</v>
      </c>
      <c r="M79" s="42">
        <f>SUM(M64:M78)</f>
        <v>649139</v>
      </c>
      <c r="N79" s="43">
        <f>SUM(N64:N78)</f>
        <v>858038</v>
      </c>
      <c r="O79" s="44">
        <f>SUM(O64:O78)</f>
        <v>821730</v>
      </c>
      <c r="P79" s="45">
        <f t="shared" si="2"/>
        <v>95.76848577801915</v>
      </c>
    </row>
    <row r="80" spans="1:16" ht="20.25" outlineLevel="2">
      <c r="A80" s="108"/>
      <c r="B80" s="119"/>
      <c r="C80" s="109"/>
      <c r="D80" s="33"/>
      <c r="E80" s="69"/>
      <c r="F80" s="70"/>
      <c r="G80" s="71"/>
      <c r="H80" s="72"/>
      <c r="I80" s="69"/>
      <c r="J80" s="70"/>
      <c r="K80" s="71"/>
      <c r="L80" s="72"/>
      <c r="M80" s="73"/>
      <c r="N80" s="74"/>
      <c r="O80" s="75"/>
      <c r="P80" s="72"/>
    </row>
    <row r="81" spans="1:16" ht="20.25" outlineLevel="3">
      <c r="A81" s="108" t="s">
        <v>126</v>
      </c>
      <c r="B81" s="109" t="s">
        <v>129</v>
      </c>
      <c r="C81" s="109">
        <v>3419</v>
      </c>
      <c r="D81" s="33" t="s">
        <v>44</v>
      </c>
      <c r="E81" s="34">
        <v>48372</v>
      </c>
      <c r="F81" s="35">
        <v>55520</v>
      </c>
      <c r="G81" s="36">
        <v>55002</v>
      </c>
      <c r="H81" s="37">
        <f aca="true" t="shared" si="13" ref="H81:H144">+G81/F81*100</f>
        <v>99.06700288184437</v>
      </c>
      <c r="I81" s="34">
        <v>213892</v>
      </c>
      <c r="J81" s="35">
        <v>197913</v>
      </c>
      <c r="K81" s="36">
        <v>178734</v>
      </c>
      <c r="L81" s="37">
        <f>+K81/J81*100</f>
        <v>90.3093783632202</v>
      </c>
      <c r="M81" s="38">
        <f aca="true" t="shared" si="14" ref="M81:O83">+E81+I81</f>
        <v>262264</v>
      </c>
      <c r="N81" s="39">
        <f t="shared" si="14"/>
        <v>253433</v>
      </c>
      <c r="O81" s="40">
        <f t="shared" si="14"/>
        <v>233736</v>
      </c>
      <c r="P81" s="37">
        <f aca="true" t="shared" si="15" ref="P81:P143">+O81/N81*100</f>
        <v>92.22792611854021</v>
      </c>
    </row>
    <row r="82" spans="1:16" ht="20.25" outlineLevel="3">
      <c r="A82" s="108" t="s">
        <v>126</v>
      </c>
      <c r="B82" s="109" t="s">
        <v>129</v>
      </c>
      <c r="C82" s="109">
        <v>3421</v>
      </c>
      <c r="D82" s="33" t="s">
        <v>45</v>
      </c>
      <c r="E82" s="34">
        <v>10372</v>
      </c>
      <c r="F82" s="35">
        <v>19792</v>
      </c>
      <c r="G82" s="36">
        <v>18899</v>
      </c>
      <c r="H82" s="37">
        <f t="shared" si="13"/>
        <v>95.48807599029911</v>
      </c>
      <c r="I82" s="34">
        <v>1887</v>
      </c>
      <c r="J82" s="35">
        <v>2517</v>
      </c>
      <c r="K82" s="36">
        <v>2650</v>
      </c>
      <c r="L82" s="37">
        <f>+K82/J82*100</f>
        <v>105.28406833531983</v>
      </c>
      <c r="M82" s="38">
        <f t="shared" si="14"/>
        <v>12259</v>
      </c>
      <c r="N82" s="39">
        <f t="shared" si="14"/>
        <v>22309</v>
      </c>
      <c r="O82" s="40">
        <f t="shared" si="14"/>
        <v>21549</v>
      </c>
      <c r="P82" s="37">
        <f t="shared" si="15"/>
        <v>96.59330315119459</v>
      </c>
    </row>
    <row r="83" spans="1:16" ht="20.25" outlineLevel="3">
      <c r="A83" s="108" t="s">
        <v>126</v>
      </c>
      <c r="B83" s="109" t="s">
        <v>129</v>
      </c>
      <c r="C83" s="109">
        <v>3429</v>
      </c>
      <c r="D83" s="33" t="s">
        <v>46</v>
      </c>
      <c r="E83" s="34">
        <v>816</v>
      </c>
      <c r="F83" s="35">
        <v>752</v>
      </c>
      <c r="G83" s="36">
        <v>621</v>
      </c>
      <c r="H83" s="37">
        <f t="shared" si="13"/>
        <v>82.57978723404256</v>
      </c>
      <c r="I83" s="34"/>
      <c r="J83" s="35">
        <v>350</v>
      </c>
      <c r="K83" s="36">
        <v>300</v>
      </c>
      <c r="L83" s="37">
        <f>+K83/J83*100</f>
        <v>85.71428571428571</v>
      </c>
      <c r="M83" s="38">
        <f t="shared" si="14"/>
        <v>816</v>
      </c>
      <c r="N83" s="39">
        <f t="shared" si="14"/>
        <v>1102</v>
      </c>
      <c r="O83" s="40">
        <f t="shared" si="14"/>
        <v>921</v>
      </c>
      <c r="P83" s="37">
        <f t="shared" si="15"/>
        <v>83.57531760435572</v>
      </c>
    </row>
    <row r="84" spans="1:16" ht="20.25" outlineLevel="2">
      <c r="A84" s="110">
        <v>3</v>
      </c>
      <c r="B84" s="111">
        <v>34</v>
      </c>
      <c r="C84" s="112"/>
      <c r="D84" s="41" t="s">
        <v>47</v>
      </c>
      <c r="E84" s="42">
        <f>SUM(E81:E83)</f>
        <v>59560</v>
      </c>
      <c r="F84" s="43">
        <f>SUM(F81:F83)</f>
        <v>76064</v>
      </c>
      <c r="G84" s="44">
        <f>SUM(G81:G83)</f>
        <v>74522</v>
      </c>
      <c r="H84" s="45">
        <f t="shared" si="13"/>
        <v>97.97275978123685</v>
      </c>
      <c r="I84" s="42">
        <f>SUM(I81:I83)</f>
        <v>215779</v>
      </c>
      <c r="J84" s="43">
        <f>SUM(J81:J83)</f>
        <v>200780</v>
      </c>
      <c r="K84" s="44">
        <f>SUM(K81:K83)</f>
        <v>181684</v>
      </c>
      <c r="L84" s="45">
        <f>+K84/J84*100</f>
        <v>90.48909253909751</v>
      </c>
      <c r="M84" s="42">
        <f>SUM(M81:M83)</f>
        <v>275339</v>
      </c>
      <c r="N84" s="43">
        <f>SUM(N81:N83)</f>
        <v>276844</v>
      </c>
      <c r="O84" s="44">
        <f>SUM(O81:O83)</f>
        <v>256206</v>
      </c>
      <c r="P84" s="45">
        <f t="shared" si="15"/>
        <v>92.5452601465085</v>
      </c>
    </row>
    <row r="85" spans="1:16" ht="20.25" outlineLevel="2">
      <c r="A85" s="108"/>
      <c r="B85" s="119"/>
      <c r="C85" s="109"/>
      <c r="D85" s="33"/>
      <c r="E85" s="69"/>
      <c r="F85" s="70"/>
      <c r="G85" s="71"/>
      <c r="H85" s="72"/>
      <c r="I85" s="69"/>
      <c r="J85" s="70"/>
      <c r="K85" s="71"/>
      <c r="L85" s="72"/>
      <c r="M85" s="73"/>
      <c r="N85" s="74"/>
      <c r="O85" s="75"/>
      <c r="P85" s="72"/>
    </row>
    <row r="86" spans="1:16" ht="20.25" outlineLevel="3">
      <c r="A86" s="108" t="s">
        <v>126</v>
      </c>
      <c r="B86" s="109" t="s">
        <v>130</v>
      </c>
      <c r="C86" s="109">
        <v>3511</v>
      </c>
      <c r="D86" s="33" t="s">
        <v>48</v>
      </c>
      <c r="E86" s="34">
        <v>2468</v>
      </c>
      <c r="F86" s="35">
        <v>9466</v>
      </c>
      <c r="G86" s="36">
        <v>9422</v>
      </c>
      <c r="H86" s="37">
        <f t="shared" si="13"/>
        <v>99.53517853369955</v>
      </c>
      <c r="I86" s="34">
        <v>9000</v>
      </c>
      <c r="J86" s="35">
        <v>8000</v>
      </c>
      <c r="K86" s="36">
        <v>7520</v>
      </c>
      <c r="L86" s="37">
        <f>+K86/J86*100</f>
        <v>94</v>
      </c>
      <c r="M86" s="38">
        <f aca="true" t="shared" si="16" ref="M86:M99">+E86+I86</f>
        <v>11468</v>
      </c>
      <c r="N86" s="39">
        <f aca="true" t="shared" si="17" ref="N86:N99">+F86+J86</f>
        <v>17466</v>
      </c>
      <c r="O86" s="40">
        <f aca="true" t="shared" si="18" ref="O86:O99">+G86+K86</f>
        <v>16942</v>
      </c>
      <c r="P86" s="37">
        <f t="shared" si="15"/>
        <v>96.99988549181266</v>
      </c>
    </row>
    <row r="87" spans="1:16" ht="20.25" outlineLevel="3">
      <c r="A87" s="108" t="s">
        <v>126</v>
      </c>
      <c r="B87" s="109" t="s">
        <v>130</v>
      </c>
      <c r="C87" s="109">
        <v>3512</v>
      </c>
      <c r="D87" s="33" t="s">
        <v>49</v>
      </c>
      <c r="E87" s="34"/>
      <c r="F87" s="35">
        <v>23</v>
      </c>
      <c r="G87" s="36">
        <v>23</v>
      </c>
      <c r="H87" s="37">
        <f t="shared" si="13"/>
        <v>100</v>
      </c>
      <c r="I87" s="34"/>
      <c r="J87" s="35"/>
      <c r="K87" s="36"/>
      <c r="L87" s="37"/>
      <c r="M87" s="38"/>
      <c r="N87" s="39">
        <f t="shared" si="17"/>
        <v>23</v>
      </c>
      <c r="O87" s="40">
        <f t="shared" si="18"/>
        <v>23</v>
      </c>
      <c r="P87" s="37">
        <f t="shared" si="15"/>
        <v>100</v>
      </c>
    </row>
    <row r="88" spans="1:16" ht="20.25" outlineLevel="3">
      <c r="A88" s="108" t="s">
        <v>126</v>
      </c>
      <c r="B88" s="109" t="s">
        <v>130</v>
      </c>
      <c r="C88" s="109">
        <v>3513</v>
      </c>
      <c r="D88" s="33" t="s">
        <v>50</v>
      </c>
      <c r="E88" s="34">
        <v>16136</v>
      </c>
      <c r="F88" s="35">
        <v>19136</v>
      </c>
      <c r="G88" s="36">
        <v>19135</v>
      </c>
      <c r="H88" s="37">
        <f t="shared" si="13"/>
        <v>99.99477424749163</v>
      </c>
      <c r="I88" s="34"/>
      <c r="J88" s="35"/>
      <c r="K88" s="36"/>
      <c r="L88" s="37"/>
      <c r="M88" s="38">
        <f t="shared" si="16"/>
        <v>16136</v>
      </c>
      <c r="N88" s="39">
        <f t="shared" si="17"/>
        <v>19136</v>
      </c>
      <c r="O88" s="40">
        <f t="shared" si="18"/>
        <v>19135</v>
      </c>
      <c r="P88" s="37">
        <f t="shared" si="15"/>
        <v>99.99477424749163</v>
      </c>
    </row>
    <row r="89" spans="1:16" ht="20.25" outlineLevel="3">
      <c r="A89" s="108" t="s">
        <v>126</v>
      </c>
      <c r="B89" s="109" t="s">
        <v>130</v>
      </c>
      <c r="C89" s="109">
        <v>3519</v>
      </c>
      <c r="D89" s="33" t="s">
        <v>51</v>
      </c>
      <c r="E89" s="34">
        <v>6445</v>
      </c>
      <c r="F89" s="35">
        <v>2233</v>
      </c>
      <c r="G89" s="36">
        <v>2211</v>
      </c>
      <c r="H89" s="37">
        <f t="shared" si="13"/>
        <v>99.01477832512316</v>
      </c>
      <c r="I89" s="34">
        <v>1086</v>
      </c>
      <c r="J89" s="35">
        <v>127</v>
      </c>
      <c r="K89" s="36">
        <v>127</v>
      </c>
      <c r="L89" s="37">
        <f>+K89/J89*100</f>
        <v>100</v>
      </c>
      <c r="M89" s="38">
        <f t="shared" si="16"/>
        <v>7531</v>
      </c>
      <c r="N89" s="39">
        <f t="shared" si="17"/>
        <v>2360</v>
      </c>
      <c r="O89" s="40">
        <f t="shared" si="18"/>
        <v>2338</v>
      </c>
      <c r="P89" s="37">
        <f t="shared" si="15"/>
        <v>99.0677966101695</v>
      </c>
    </row>
    <row r="90" spans="1:16" ht="20.25" outlineLevel="3">
      <c r="A90" s="108">
        <v>3</v>
      </c>
      <c r="B90" s="109">
        <v>35</v>
      </c>
      <c r="C90" s="109">
        <v>3521</v>
      </c>
      <c r="D90" s="33" t="s">
        <v>194</v>
      </c>
      <c r="E90" s="34"/>
      <c r="F90" s="35"/>
      <c r="G90" s="36"/>
      <c r="H90" s="37"/>
      <c r="I90" s="34"/>
      <c r="J90" s="35">
        <v>1200</v>
      </c>
      <c r="K90" s="36">
        <v>1200</v>
      </c>
      <c r="L90" s="37">
        <f>+K90/J90*100</f>
        <v>100</v>
      </c>
      <c r="M90" s="38"/>
      <c r="N90" s="39">
        <f>+F90+J90</f>
        <v>1200</v>
      </c>
      <c r="O90" s="40">
        <f>+G90+K90</f>
        <v>1200</v>
      </c>
      <c r="P90" s="37">
        <f t="shared" si="15"/>
        <v>100</v>
      </c>
    </row>
    <row r="91" spans="1:16" ht="20.25" outlineLevel="3">
      <c r="A91" s="108" t="s">
        <v>126</v>
      </c>
      <c r="B91" s="109" t="s">
        <v>130</v>
      </c>
      <c r="C91" s="109">
        <v>3522</v>
      </c>
      <c r="D91" s="33" t="s">
        <v>52</v>
      </c>
      <c r="E91" s="34"/>
      <c r="F91" s="35"/>
      <c r="G91" s="36"/>
      <c r="H91" s="37"/>
      <c r="I91" s="34">
        <v>14400</v>
      </c>
      <c r="J91" s="35">
        <v>9900</v>
      </c>
      <c r="K91" s="36">
        <v>8150</v>
      </c>
      <c r="L91" s="37">
        <f>+K91/J91*100</f>
        <v>82.32323232323232</v>
      </c>
      <c r="M91" s="38">
        <f t="shared" si="16"/>
        <v>14400</v>
      </c>
      <c r="N91" s="39">
        <f t="shared" si="17"/>
        <v>9900</v>
      </c>
      <c r="O91" s="40">
        <f t="shared" si="18"/>
        <v>8150</v>
      </c>
      <c r="P91" s="37">
        <f t="shared" si="15"/>
        <v>82.32323232323232</v>
      </c>
    </row>
    <row r="92" spans="1:16" ht="20.25" outlineLevel="3">
      <c r="A92" s="108" t="s">
        <v>126</v>
      </c>
      <c r="B92" s="109" t="s">
        <v>130</v>
      </c>
      <c r="C92" s="109">
        <v>3523</v>
      </c>
      <c r="D92" s="33" t="s">
        <v>53</v>
      </c>
      <c r="E92" s="34">
        <v>19249</v>
      </c>
      <c r="F92" s="35">
        <v>24168</v>
      </c>
      <c r="G92" s="36">
        <v>24168</v>
      </c>
      <c r="H92" s="37">
        <f t="shared" si="13"/>
        <v>100</v>
      </c>
      <c r="I92" s="34">
        <v>1991</v>
      </c>
      <c r="J92" s="35">
        <v>2509</v>
      </c>
      <c r="K92" s="36">
        <v>2508</v>
      </c>
      <c r="L92" s="37">
        <f>+K92/J92*100</f>
        <v>99.96014348345955</v>
      </c>
      <c r="M92" s="38">
        <f t="shared" si="16"/>
        <v>21240</v>
      </c>
      <c r="N92" s="39">
        <f t="shared" si="17"/>
        <v>26677</v>
      </c>
      <c r="O92" s="40">
        <f t="shared" si="18"/>
        <v>26676</v>
      </c>
      <c r="P92" s="37">
        <f t="shared" si="15"/>
        <v>99.99625145256213</v>
      </c>
    </row>
    <row r="93" spans="1:16" ht="20.25" outlineLevel="3">
      <c r="A93" s="108" t="s">
        <v>126</v>
      </c>
      <c r="B93" s="109" t="s">
        <v>130</v>
      </c>
      <c r="C93" s="109">
        <v>3529</v>
      </c>
      <c r="D93" s="33" t="s">
        <v>54</v>
      </c>
      <c r="E93" s="34">
        <v>31779</v>
      </c>
      <c r="F93" s="35">
        <v>36586</v>
      </c>
      <c r="G93" s="36">
        <v>36586</v>
      </c>
      <c r="H93" s="37">
        <f t="shared" si="13"/>
        <v>100</v>
      </c>
      <c r="I93" s="34"/>
      <c r="J93" s="35"/>
      <c r="K93" s="36"/>
      <c r="L93" s="37"/>
      <c r="M93" s="38">
        <f t="shared" si="16"/>
        <v>31779</v>
      </c>
      <c r="N93" s="39">
        <f t="shared" si="17"/>
        <v>36586</v>
      </c>
      <c r="O93" s="40">
        <f t="shared" si="18"/>
        <v>36586</v>
      </c>
      <c r="P93" s="37">
        <f t="shared" si="15"/>
        <v>100</v>
      </c>
    </row>
    <row r="94" spans="1:16" ht="20.25" outlineLevel="3">
      <c r="A94" s="108" t="s">
        <v>126</v>
      </c>
      <c r="B94" s="109" t="s">
        <v>130</v>
      </c>
      <c r="C94" s="109">
        <v>3531</v>
      </c>
      <c r="D94" s="33" t="s">
        <v>158</v>
      </c>
      <c r="E94" s="34">
        <v>28142</v>
      </c>
      <c r="F94" s="35">
        <v>29498</v>
      </c>
      <c r="G94" s="36">
        <v>29482</v>
      </c>
      <c r="H94" s="37">
        <f t="shared" si="13"/>
        <v>99.94575903451081</v>
      </c>
      <c r="I94" s="34"/>
      <c r="J94" s="35"/>
      <c r="K94" s="36"/>
      <c r="L94" s="37"/>
      <c r="M94" s="38">
        <f t="shared" si="16"/>
        <v>28142</v>
      </c>
      <c r="N94" s="39">
        <f t="shared" si="17"/>
        <v>29498</v>
      </c>
      <c r="O94" s="40">
        <f t="shared" si="18"/>
        <v>29482</v>
      </c>
      <c r="P94" s="37">
        <f t="shared" si="15"/>
        <v>99.94575903451081</v>
      </c>
    </row>
    <row r="95" spans="1:16" ht="20.25" outlineLevel="3">
      <c r="A95" s="108" t="s">
        <v>126</v>
      </c>
      <c r="B95" s="109" t="s">
        <v>130</v>
      </c>
      <c r="C95" s="109">
        <v>3532</v>
      </c>
      <c r="D95" s="33" t="s">
        <v>55</v>
      </c>
      <c r="E95" s="34">
        <v>1500</v>
      </c>
      <c r="F95" s="35">
        <v>1500</v>
      </c>
      <c r="G95" s="36">
        <v>1499</v>
      </c>
      <c r="H95" s="37">
        <f t="shared" si="13"/>
        <v>99.93333333333332</v>
      </c>
      <c r="I95" s="34"/>
      <c r="J95" s="35"/>
      <c r="K95" s="36"/>
      <c r="L95" s="37"/>
      <c r="M95" s="38">
        <f t="shared" si="16"/>
        <v>1500</v>
      </c>
      <c r="N95" s="39">
        <f t="shared" si="17"/>
        <v>1500</v>
      </c>
      <c r="O95" s="40">
        <f t="shared" si="18"/>
        <v>1499</v>
      </c>
      <c r="P95" s="37">
        <f t="shared" si="15"/>
        <v>99.93333333333332</v>
      </c>
    </row>
    <row r="96" spans="1:16" ht="20.25" outlineLevel="3">
      <c r="A96" s="108">
        <v>3</v>
      </c>
      <c r="B96" s="109">
        <v>35</v>
      </c>
      <c r="C96" s="109">
        <v>3533</v>
      </c>
      <c r="D96" s="33" t="s">
        <v>117</v>
      </c>
      <c r="E96" s="34"/>
      <c r="F96" s="35">
        <v>2</v>
      </c>
      <c r="G96" s="36">
        <v>1</v>
      </c>
      <c r="H96" s="37">
        <f t="shared" si="13"/>
        <v>50</v>
      </c>
      <c r="I96" s="34"/>
      <c r="J96" s="35"/>
      <c r="K96" s="36"/>
      <c r="L96" s="37"/>
      <c r="M96" s="38"/>
      <c r="N96" s="39">
        <f t="shared" si="17"/>
        <v>2</v>
      </c>
      <c r="O96" s="40">
        <f t="shared" si="18"/>
        <v>1</v>
      </c>
      <c r="P96" s="37">
        <f t="shared" si="15"/>
        <v>50</v>
      </c>
    </row>
    <row r="97" spans="1:16" ht="20.25" outlineLevel="3">
      <c r="A97" s="108">
        <v>3</v>
      </c>
      <c r="B97" s="109">
        <v>35</v>
      </c>
      <c r="C97" s="109">
        <v>3539</v>
      </c>
      <c r="D97" s="33" t="s">
        <v>176</v>
      </c>
      <c r="E97" s="34">
        <v>4714</v>
      </c>
      <c r="F97" s="35">
        <v>4883</v>
      </c>
      <c r="G97" s="36">
        <v>4886</v>
      </c>
      <c r="H97" s="37">
        <f t="shared" si="13"/>
        <v>100.06143764079461</v>
      </c>
      <c r="I97" s="34"/>
      <c r="J97" s="35"/>
      <c r="K97" s="36"/>
      <c r="L97" s="37"/>
      <c r="M97" s="38">
        <f>+E97+I97</f>
        <v>4714</v>
      </c>
      <c r="N97" s="39">
        <f>+F97+J97</f>
        <v>4883</v>
      </c>
      <c r="O97" s="40">
        <f>+G97+K97</f>
        <v>4886</v>
      </c>
      <c r="P97" s="37">
        <f>+O97/N97*100</f>
        <v>100.06143764079461</v>
      </c>
    </row>
    <row r="98" spans="1:16" ht="20.25" outlineLevel="3">
      <c r="A98" s="108" t="s">
        <v>126</v>
      </c>
      <c r="B98" s="109" t="s">
        <v>130</v>
      </c>
      <c r="C98" s="109">
        <v>3541</v>
      </c>
      <c r="D98" s="33" t="s">
        <v>159</v>
      </c>
      <c r="E98" s="34">
        <v>2000</v>
      </c>
      <c r="F98" s="35">
        <v>6666</v>
      </c>
      <c r="G98" s="36">
        <v>6666</v>
      </c>
      <c r="H98" s="37">
        <f t="shared" si="13"/>
        <v>100</v>
      </c>
      <c r="I98" s="34"/>
      <c r="J98" s="35"/>
      <c r="K98" s="36"/>
      <c r="L98" s="37"/>
      <c r="M98" s="38">
        <f t="shared" si="16"/>
        <v>2000</v>
      </c>
      <c r="N98" s="39">
        <f t="shared" si="17"/>
        <v>6666</v>
      </c>
      <c r="O98" s="40">
        <f t="shared" si="18"/>
        <v>6666</v>
      </c>
      <c r="P98" s="37">
        <f t="shared" si="15"/>
        <v>100</v>
      </c>
    </row>
    <row r="99" spans="1:16" ht="20.25" outlineLevel="3">
      <c r="A99" s="108" t="s">
        <v>126</v>
      </c>
      <c r="B99" s="109" t="s">
        <v>130</v>
      </c>
      <c r="C99" s="109">
        <v>3599</v>
      </c>
      <c r="D99" s="33" t="s">
        <v>56</v>
      </c>
      <c r="E99" s="34">
        <v>12562</v>
      </c>
      <c r="F99" s="35">
        <v>9857</v>
      </c>
      <c r="G99" s="36">
        <v>9715</v>
      </c>
      <c r="H99" s="37">
        <f t="shared" si="13"/>
        <v>98.55939941158567</v>
      </c>
      <c r="I99" s="34">
        <v>212</v>
      </c>
      <c r="J99" s="35">
        <v>212</v>
      </c>
      <c r="K99" s="36">
        <v>212</v>
      </c>
      <c r="L99" s="37">
        <f>+K99/J99*100</f>
        <v>100</v>
      </c>
      <c r="M99" s="38">
        <f t="shared" si="16"/>
        <v>12774</v>
      </c>
      <c r="N99" s="39">
        <f t="shared" si="17"/>
        <v>10069</v>
      </c>
      <c r="O99" s="40">
        <f t="shared" si="18"/>
        <v>9927</v>
      </c>
      <c r="P99" s="37">
        <f t="shared" si="15"/>
        <v>98.58973085708611</v>
      </c>
    </row>
    <row r="100" spans="1:16" ht="20.25" outlineLevel="2">
      <c r="A100" s="110">
        <v>3</v>
      </c>
      <c r="B100" s="122">
        <v>35</v>
      </c>
      <c r="C100" s="112"/>
      <c r="D100" s="41" t="s">
        <v>57</v>
      </c>
      <c r="E100" s="42">
        <f>SUM(E86:E99)</f>
        <v>124995</v>
      </c>
      <c r="F100" s="43">
        <f>SUM(F86:F99)</f>
        <v>144018</v>
      </c>
      <c r="G100" s="44">
        <f>SUM(G86:G99)</f>
        <v>143794</v>
      </c>
      <c r="H100" s="45">
        <f t="shared" si="13"/>
        <v>99.84446388645864</v>
      </c>
      <c r="I100" s="42">
        <f>SUM(I86:I99)</f>
        <v>26689</v>
      </c>
      <c r="J100" s="43">
        <f>SUM(J86:J99)</f>
        <v>21948</v>
      </c>
      <c r="K100" s="44">
        <f>SUM(K86:K99)</f>
        <v>19717</v>
      </c>
      <c r="L100" s="45">
        <f>+K100/J100*100</f>
        <v>89.83506469837799</v>
      </c>
      <c r="M100" s="42">
        <f>SUM(M86:M99)</f>
        <v>151684</v>
      </c>
      <c r="N100" s="43">
        <f>SUM(N86:N99)</f>
        <v>165966</v>
      </c>
      <c r="O100" s="44">
        <f>SUM(O86:O99)</f>
        <v>163511</v>
      </c>
      <c r="P100" s="45">
        <f t="shared" si="15"/>
        <v>98.52078136485787</v>
      </c>
    </row>
    <row r="101" spans="1:16" ht="20.25" outlineLevel="2">
      <c r="A101" s="123"/>
      <c r="B101" s="124"/>
      <c r="C101" s="125"/>
      <c r="D101" s="87"/>
      <c r="E101" s="73"/>
      <c r="F101" s="74"/>
      <c r="G101" s="75"/>
      <c r="H101" s="88"/>
      <c r="I101" s="73"/>
      <c r="J101" s="74"/>
      <c r="K101" s="75"/>
      <c r="L101" s="88"/>
      <c r="M101" s="73"/>
      <c r="N101" s="74"/>
      <c r="O101" s="75"/>
      <c r="P101" s="88"/>
    </row>
    <row r="102" spans="1:16" ht="20.25" outlineLevel="3">
      <c r="A102" s="108" t="s">
        <v>126</v>
      </c>
      <c r="B102" s="109" t="s">
        <v>131</v>
      </c>
      <c r="C102" s="109">
        <v>3612</v>
      </c>
      <c r="D102" s="33" t="s">
        <v>151</v>
      </c>
      <c r="E102" s="34">
        <v>116907</v>
      </c>
      <c r="F102" s="35">
        <v>121155</v>
      </c>
      <c r="G102" s="36">
        <v>115150</v>
      </c>
      <c r="H102" s="37">
        <f t="shared" si="13"/>
        <v>95.04353926787998</v>
      </c>
      <c r="I102" s="34">
        <v>153328</v>
      </c>
      <c r="J102" s="35">
        <f>972851-19390</f>
        <v>953461</v>
      </c>
      <c r="K102" s="36">
        <f>791977-19390</f>
        <v>772587</v>
      </c>
      <c r="L102" s="37">
        <f>+K102/J102*100</f>
        <v>81.0297432197017</v>
      </c>
      <c r="M102" s="38">
        <f aca="true" t="shared" si="19" ref="M102:M109">+E102+I102</f>
        <v>270235</v>
      </c>
      <c r="N102" s="39">
        <f aca="true" t="shared" si="20" ref="N102:N109">+F102+J102</f>
        <v>1074616</v>
      </c>
      <c r="O102" s="40">
        <f aca="true" t="shared" si="21" ref="O102:O109">+G102+K102</f>
        <v>887737</v>
      </c>
      <c r="P102" s="37">
        <f t="shared" si="15"/>
        <v>82.60969499802721</v>
      </c>
    </row>
    <row r="103" spans="1:16" ht="20.25" outlineLevel="3">
      <c r="A103" s="108" t="s">
        <v>126</v>
      </c>
      <c r="B103" s="109" t="s">
        <v>131</v>
      </c>
      <c r="C103" s="109">
        <v>3619</v>
      </c>
      <c r="D103" s="33" t="s">
        <v>160</v>
      </c>
      <c r="E103" s="34">
        <v>27659</v>
      </c>
      <c r="F103" s="35">
        <v>22519</v>
      </c>
      <c r="G103" s="36">
        <v>22390</v>
      </c>
      <c r="H103" s="37">
        <f t="shared" si="13"/>
        <v>99.42715040632355</v>
      </c>
      <c r="I103" s="34"/>
      <c r="J103" s="35">
        <v>5140</v>
      </c>
      <c r="K103" s="36">
        <v>4070</v>
      </c>
      <c r="L103" s="37">
        <f>+K103/J103*100</f>
        <v>79.1828793774319</v>
      </c>
      <c r="M103" s="38">
        <f t="shared" si="19"/>
        <v>27659</v>
      </c>
      <c r="N103" s="39">
        <f t="shared" si="20"/>
        <v>27659</v>
      </c>
      <c r="O103" s="40">
        <f t="shared" si="21"/>
        <v>26460</v>
      </c>
      <c r="P103" s="37">
        <f t="shared" si="15"/>
        <v>95.6650638128638</v>
      </c>
    </row>
    <row r="104" spans="1:16" ht="20.25" outlineLevel="3">
      <c r="A104" s="108" t="s">
        <v>126</v>
      </c>
      <c r="B104" s="109" t="s">
        <v>131</v>
      </c>
      <c r="C104" s="109">
        <v>3631</v>
      </c>
      <c r="D104" s="33" t="s">
        <v>58</v>
      </c>
      <c r="E104" s="34">
        <v>61482</v>
      </c>
      <c r="F104" s="35">
        <v>62964</v>
      </c>
      <c r="G104" s="36">
        <v>62941</v>
      </c>
      <c r="H104" s="37">
        <f t="shared" si="13"/>
        <v>99.96347118988629</v>
      </c>
      <c r="I104" s="34">
        <v>112</v>
      </c>
      <c r="J104" s="35">
        <v>164</v>
      </c>
      <c r="K104" s="36">
        <v>162</v>
      </c>
      <c r="L104" s="37">
        <f aca="true" t="shared" si="22" ref="L104:L109">+K104/J104*100</f>
        <v>98.78048780487805</v>
      </c>
      <c r="M104" s="38">
        <f t="shared" si="19"/>
        <v>61594</v>
      </c>
      <c r="N104" s="39">
        <f t="shared" si="20"/>
        <v>63128</v>
      </c>
      <c r="O104" s="40">
        <f t="shared" si="21"/>
        <v>63103</v>
      </c>
      <c r="P104" s="37">
        <f t="shared" si="15"/>
        <v>99.96039792168293</v>
      </c>
    </row>
    <row r="105" spans="1:16" ht="20.25" outlineLevel="3">
      <c r="A105" s="108" t="s">
        <v>126</v>
      </c>
      <c r="B105" s="109" t="s">
        <v>131</v>
      </c>
      <c r="C105" s="109">
        <v>3632</v>
      </c>
      <c r="D105" s="33" t="s">
        <v>59</v>
      </c>
      <c r="E105" s="34">
        <v>18261</v>
      </c>
      <c r="F105" s="35">
        <v>19710</v>
      </c>
      <c r="G105" s="36">
        <v>19528</v>
      </c>
      <c r="H105" s="37">
        <f t="shared" si="13"/>
        <v>99.07661085743278</v>
      </c>
      <c r="I105" s="34">
        <v>19370</v>
      </c>
      <c r="J105" s="35">
        <v>16298</v>
      </c>
      <c r="K105" s="36">
        <v>14584</v>
      </c>
      <c r="L105" s="37">
        <f t="shared" si="22"/>
        <v>89.48337219290711</v>
      </c>
      <c r="M105" s="38">
        <f t="shared" si="19"/>
        <v>37631</v>
      </c>
      <c r="N105" s="39">
        <f t="shared" si="20"/>
        <v>36008</v>
      </c>
      <c r="O105" s="40">
        <f t="shared" si="21"/>
        <v>34112</v>
      </c>
      <c r="P105" s="37">
        <f t="shared" si="15"/>
        <v>94.73450344367919</v>
      </c>
    </row>
    <row r="106" spans="1:16" ht="20.25" outlineLevel="3">
      <c r="A106" s="108" t="s">
        <v>126</v>
      </c>
      <c r="B106" s="109" t="s">
        <v>131</v>
      </c>
      <c r="C106" s="109">
        <v>3633</v>
      </c>
      <c r="D106" s="33" t="s">
        <v>161</v>
      </c>
      <c r="E106" s="34">
        <v>11792</v>
      </c>
      <c r="F106" s="35">
        <v>11930</v>
      </c>
      <c r="G106" s="36">
        <v>11679</v>
      </c>
      <c r="H106" s="37">
        <f t="shared" si="13"/>
        <v>97.89606035205365</v>
      </c>
      <c r="I106" s="34">
        <v>163280</v>
      </c>
      <c r="J106" s="35">
        <v>114622</v>
      </c>
      <c r="K106" s="36">
        <v>88518</v>
      </c>
      <c r="L106" s="37">
        <f t="shared" si="22"/>
        <v>77.22601245834133</v>
      </c>
      <c r="M106" s="38">
        <f t="shared" si="19"/>
        <v>175072</v>
      </c>
      <c r="N106" s="39">
        <f t="shared" si="20"/>
        <v>126552</v>
      </c>
      <c r="O106" s="40">
        <f t="shared" si="21"/>
        <v>100197</v>
      </c>
      <c r="P106" s="37">
        <f t="shared" si="15"/>
        <v>79.17456855679879</v>
      </c>
    </row>
    <row r="107" spans="1:16" ht="20.25" outlineLevel="3">
      <c r="A107" s="108" t="s">
        <v>126</v>
      </c>
      <c r="B107" s="109" t="s">
        <v>131</v>
      </c>
      <c r="C107" s="109">
        <v>3634</v>
      </c>
      <c r="D107" s="33" t="s">
        <v>60</v>
      </c>
      <c r="E107" s="34">
        <v>1684</v>
      </c>
      <c r="F107" s="35">
        <v>1684</v>
      </c>
      <c r="G107" s="36">
        <v>1416</v>
      </c>
      <c r="H107" s="37">
        <f t="shared" si="13"/>
        <v>84.08551068883611</v>
      </c>
      <c r="I107" s="34">
        <v>100</v>
      </c>
      <c r="J107" s="35">
        <v>400</v>
      </c>
      <c r="K107" s="36">
        <v>254</v>
      </c>
      <c r="L107" s="37">
        <f t="shared" si="22"/>
        <v>63.5</v>
      </c>
      <c r="M107" s="38">
        <f t="shared" si="19"/>
        <v>1784</v>
      </c>
      <c r="N107" s="39">
        <f t="shared" si="20"/>
        <v>2084</v>
      </c>
      <c r="O107" s="40">
        <f t="shared" si="21"/>
        <v>1670</v>
      </c>
      <c r="P107" s="37">
        <f t="shared" si="15"/>
        <v>80.13435700575816</v>
      </c>
    </row>
    <row r="108" spans="1:16" ht="20.25" outlineLevel="3">
      <c r="A108" s="108" t="s">
        <v>126</v>
      </c>
      <c r="B108" s="109" t="s">
        <v>131</v>
      </c>
      <c r="C108" s="109">
        <v>3635</v>
      </c>
      <c r="D108" s="33" t="s">
        <v>61</v>
      </c>
      <c r="E108" s="34">
        <v>9530</v>
      </c>
      <c r="F108" s="35">
        <v>9230</v>
      </c>
      <c r="G108" s="36">
        <v>8253</v>
      </c>
      <c r="H108" s="37">
        <f t="shared" si="13"/>
        <v>89.41495124593716</v>
      </c>
      <c r="I108" s="34">
        <v>750</v>
      </c>
      <c r="J108" s="35">
        <v>750</v>
      </c>
      <c r="K108" s="36">
        <v>536</v>
      </c>
      <c r="L108" s="37">
        <f t="shared" si="22"/>
        <v>71.46666666666667</v>
      </c>
      <c r="M108" s="38">
        <f t="shared" si="19"/>
        <v>10280</v>
      </c>
      <c r="N108" s="39">
        <f t="shared" si="20"/>
        <v>9980</v>
      </c>
      <c r="O108" s="40">
        <f t="shared" si="21"/>
        <v>8789</v>
      </c>
      <c r="P108" s="37">
        <f t="shared" si="15"/>
        <v>88.06613226452906</v>
      </c>
    </row>
    <row r="109" spans="1:16" ht="20.25" outlineLevel="3">
      <c r="A109" s="108" t="s">
        <v>126</v>
      </c>
      <c r="B109" s="109" t="s">
        <v>131</v>
      </c>
      <c r="C109" s="109">
        <v>3639</v>
      </c>
      <c r="D109" s="33" t="s">
        <v>62</v>
      </c>
      <c r="E109" s="34">
        <v>49960</v>
      </c>
      <c r="F109" s="35">
        <v>87281</v>
      </c>
      <c r="G109" s="36">
        <v>71802</v>
      </c>
      <c r="H109" s="37">
        <f t="shared" si="13"/>
        <v>82.26532693255119</v>
      </c>
      <c r="I109" s="34">
        <v>461637</v>
      </c>
      <c r="J109" s="35">
        <v>278531</v>
      </c>
      <c r="K109" s="36">
        <v>136265</v>
      </c>
      <c r="L109" s="37">
        <f t="shared" si="22"/>
        <v>48.92274109524613</v>
      </c>
      <c r="M109" s="38">
        <f t="shared" si="19"/>
        <v>511597</v>
      </c>
      <c r="N109" s="39">
        <f t="shared" si="20"/>
        <v>365812</v>
      </c>
      <c r="O109" s="40">
        <f t="shared" si="21"/>
        <v>208067</v>
      </c>
      <c r="P109" s="37">
        <f t="shared" si="15"/>
        <v>56.87812318896045</v>
      </c>
    </row>
    <row r="110" spans="1:16" ht="20.25" outlineLevel="3">
      <c r="A110" s="108" t="s">
        <v>126</v>
      </c>
      <c r="B110" s="109" t="s">
        <v>131</v>
      </c>
      <c r="C110" s="109">
        <v>3699</v>
      </c>
      <c r="D110" s="33" t="s">
        <v>63</v>
      </c>
      <c r="E110" s="34">
        <v>24880</v>
      </c>
      <c r="F110" s="35">
        <v>23953</v>
      </c>
      <c r="G110" s="36">
        <v>23650</v>
      </c>
      <c r="H110" s="37">
        <f t="shared" si="13"/>
        <v>98.73502275289108</v>
      </c>
      <c r="I110" s="34">
        <v>50</v>
      </c>
      <c r="J110" s="35">
        <v>400</v>
      </c>
      <c r="K110" s="36">
        <v>516</v>
      </c>
      <c r="L110" s="37">
        <f>+K110/J110*100</f>
        <v>129</v>
      </c>
      <c r="M110" s="38">
        <f>+E110+I110</f>
        <v>24930</v>
      </c>
      <c r="N110" s="39">
        <f>+F110+J110</f>
        <v>24353</v>
      </c>
      <c r="O110" s="40">
        <f>+G110+K110</f>
        <v>24166</v>
      </c>
      <c r="P110" s="37">
        <f>+O110/N110*100</f>
        <v>99.23212745862932</v>
      </c>
    </row>
    <row r="111" spans="1:16" ht="20.25" outlineLevel="2">
      <c r="A111" s="110">
        <v>3</v>
      </c>
      <c r="B111" s="111">
        <v>36</v>
      </c>
      <c r="C111" s="112"/>
      <c r="D111" s="41" t="s">
        <v>64</v>
      </c>
      <c r="E111" s="42">
        <f>SUM(E102:E110)</f>
        <v>322155</v>
      </c>
      <c r="F111" s="43">
        <f>SUM(F102:F110)</f>
        <v>360426</v>
      </c>
      <c r="G111" s="44">
        <f>SUM(G102:G110)</f>
        <v>336809</v>
      </c>
      <c r="H111" s="45">
        <f t="shared" si="13"/>
        <v>93.4474760422389</v>
      </c>
      <c r="I111" s="42">
        <f>SUM(I102:I110)</f>
        <v>798627</v>
      </c>
      <c r="J111" s="43">
        <f>SUM(J102:J110)</f>
        <v>1369766</v>
      </c>
      <c r="K111" s="44">
        <f>SUM(K102:K110)</f>
        <v>1017492</v>
      </c>
      <c r="L111" s="45">
        <f>+K111/J111*100</f>
        <v>74.28217666375133</v>
      </c>
      <c r="M111" s="42">
        <f>SUM(M102:M110)</f>
        <v>1120782</v>
      </c>
      <c r="N111" s="43">
        <f>SUM(N102:N110)</f>
        <v>1730192</v>
      </c>
      <c r="O111" s="44">
        <f>SUM(O102:O110)</f>
        <v>1354301</v>
      </c>
      <c r="P111" s="45">
        <f t="shared" si="15"/>
        <v>78.27460767359923</v>
      </c>
    </row>
    <row r="112" spans="1:16" ht="20.25" outlineLevel="2">
      <c r="A112" s="108"/>
      <c r="B112" s="119"/>
      <c r="C112" s="109"/>
      <c r="D112" s="33"/>
      <c r="E112" s="69"/>
      <c r="F112" s="70"/>
      <c r="G112" s="71"/>
      <c r="H112" s="72"/>
      <c r="I112" s="69"/>
      <c r="J112" s="70"/>
      <c r="K112" s="71"/>
      <c r="L112" s="72"/>
      <c r="M112" s="73"/>
      <c r="N112" s="74"/>
      <c r="O112" s="75"/>
      <c r="P112" s="72"/>
    </row>
    <row r="113" spans="1:16" ht="20.25" outlineLevel="3">
      <c r="A113" s="108" t="s">
        <v>126</v>
      </c>
      <c r="B113" s="109" t="s">
        <v>132</v>
      </c>
      <c r="C113" s="109">
        <v>3716</v>
      </c>
      <c r="D113" s="33" t="s">
        <v>65</v>
      </c>
      <c r="E113" s="34">
        <v>2120</v>
      </c>
      <c r="F113" s="35">
        <v>2330</v>
      </c>
      <c r="G113" s="36">
        <v>2313</v>
      </c>
      <c r="H113" s="37">
        <f t="shared" si="13"/>
        <v>99.27038626609442</v>
      </c>
      <c r="I113" s="34"/>
      <c r="J113" s="35"/>
      <c r="K113" s="36"/>
      <c r="L113" s="37"/>
      <c r="M113" s="38">
        <f aca="true" t="shared" si="23" ref="M113:M127">+E113+I113</f>
        <v>2120</v>
      </c>
      <c r="N113" s="39">
        <f aca="true" t="shared" si="24" ref="N113:N127">+F113+J113</f>
        <v>2330</v>
      </c>
      <c r="O113" s="40">
        <f aca="true" t="shared" si="25" ref="O113:O127">+G113+K113</f>
        <v>2313</v>
      </c>
      <c r="P113" s="37">
        <f t="shared" si="15"/>
        <v>99.27038626609442</v>
      </c>
    </row>
    <row r="114" spans="1:16" ht="20.25" outlineLevel="3">
      <c r="A114" s="108" t="s">
        <v>126</v>
      </c>
      <c r="B114" s="109" t="s">
        <v>132</v>
      </c>
      <c r="C114" s="109">
        <v>3722</v>
      </c>
      <c r="D114" s="33" t="s">
        <v>66</v>
      </c>
      <c r="E114" s="34">
        <v>116443</v>
      </c>
      <c r="F114" s="35">
        <v>117240</v>
      </c>
      <c r="G114" s="36">
        <v>116026</v>
      </c>
      <c r="H114" s="37">
        <f t="shared" si="13"/>
        <v>98.96451722961447</v>
      </c>
      <c r="I114" s="34">
        <v>70</v>
      </c>
      <c r="J114" s="35">
        <v>290</v>
      </c>
      <c r="K114" s="36">
        <v>250</v>
      </c>
      <c r="L114" s="37">
        <f>+K114/J114*100</f>
        <v>86.20689655172413</v>
      </c>
      <c r="M114" s="38">
        <f t="shared" si="23"/>
        <v>116513</v>
      </c>
      <c r="N114" s="39">
        <f t="shared" si="24"/>
        <v>117530</v>
      </c>
      <c r="O114" s="40">
        <f t="shared" si="25"/>
        <v>116276</v>
      </c>
      <c r="P114" s="37">
        <f t="shared" si="15"/>
        <v>98.93303837318132</v>
      </c>
    </row>
    <row r="115" spans="1:16" ht="20.25" outlineLevel="3">
      <c r="A115" s="108" t="s">
        <v>126</v>
      </c>
      <c r="B115" s="109" t="s">
        <v>132</v>
      </c>
      <c r="C115" s="109">
        <v>3723</v>
      </c>
      <c r="D115" s="33" t="s">
        <v>67</v>
      </c>
      <c r="E115" s="34">
        <v>290</v>
      </c>
      <c r="F115" s="35">
        <v>220</v>
      </c>
      <c r="G115" s="36">
        <v>165</v>
      </c>
      <c r="H115" s="37">
        <f t="shared" si="13"/>
        <v>75</v>
      </c>
      <c r="I115" s="34"/>
      <c r="J115" s="35"/>
      <c r="K115" s="36"/>
      <c r="L115" s="37"/>
      <c r="M115" s="38">
        <f t="shared" si="23"/>
        <v>290</v>
      </c>
      <c r="N115" s="39">
        <f t="shared" si="24"/>
        <v>220</v>
      </c>
      <c r="O115" s="40">
        <f t="shared" si="25"/>
        <v>165</v>
      </c>
      <c r="P115" s="37">
        <f t="shared" si="15"/>
        <v>75</v>
      </c>
    </row>
    <row r="116" spans="1:16" ht="20.25" outlineLevel="3">
      <c r="A116" s="108" t="s">
        <v>126</v>
      </c>
      <c r="B116" s="109" t="s">
        <v>132</v>
      </c>
      <c r="C116" s="109">
        <v>3725</v>
      </c>
      <c r="D116" s="33" t="s">
        <v>162</v>
      </c>
      <c r="E116" s="34">
        <v>124314</v>
      </c>
      <c r="F116" s="35">
        <v>126035</v>
      </c>
      <c r="G116" s="36">
        <v>125314</v>
      </c>
      <c r="H116" s="37">
        <f t="shared" si="13"/>
        <v>99.42793668425438</v>
      </c>
      <c r="I116" s="34">
        <v>49000</v>
      </c>
      <c r="J116" s="35">
        <v>27567</v>
      </c>
      <c r="K116" s="36">
        <v>25990</v>
      </c>
      <c r="L116" s="37">
        <f>+K116/J116*100</f>
        <v>94.27939202669859</v>
      </c>
      <c r="M116" s="38">
        <f t="shared" si="23"/>
        <v>173314</v>
      </c>
      <c r="N116" s="39">
        <f t="shared" si="24"/>
        <v>153602</v>
      </c>
      <c r="O116" s="40">
        <f t="shared" si="25"/>
        <v>151304</v>
      </c>
      <c r="P116" s="37">
        <f t="shared" si="15"/>
        <v>98.50392573013373</v>
      </c>
    </row>
    <row r="117" spans="1:16" ht="20.25" outlineLevel="3">
      <c r="A117" s="108" t="s">
        <v>126</v>
      </c>
      <c r="B117" s="109" t="s">
        <v>132</v>
      </c>
      <c r="C117" s="109">
        <v>3729</v>
      </c>
      <c r="D117" s="33" t="s">
        <v>68</v>
      </c>
      <c r="E117" s="34">
        <v>8880</v>
      </c>
      <c r="F117" s="35">
        <v>8910</v>
      </c>
      <c r="G117" s="36">
        <v>8754</v>
      </c>
      <c r="H117" s="37">
        <f t="shared" si="13"/>
        <v>98.24915824915826</v>
      </c>
      <c r="I117" s="34"/>
      <c r="J117" s="35"/>
      <c r="K117" s="36"/>
      <c r="L117" s="37"/>
      <c r="M117" s="38">
        <f t="shared" si="23"/>
        <v>8880</v>
      </c>
      <c r="N117" s="39">
        <f t="shared" si="24"/>
        <v>8910</v>
      </c>
      <c r="O117" s="40">
        <f t="shared" si="25"/>
        <v>8754</v>
      </c>
      <c r="P117" s="37">
        <f t="shared" si="15"/>
        <v>98.24915824915826</v>
      </c>
    </row>
    <row r="118" spans="1:16" ht="20.25" outlineLevel="3">
      <c r="A118" s="108">
        <v>3</v>
      </c>
      <c r="B118" s="109">
        <v>37</v>
      </c>
      <c r="C118" s="109">
        <v>3732</v>
      </c>
      <c r="D118" s="33" t="s">
        <v>178</v>
      </c>
      <c r="E118" s="34"/>
      <c r="F118" s="35"/>
      <c r="G118" s="36"/>
      <c r="H118" s="37"/>
      <c r="I118" s="34">
        <v>10000</v>
      </c>
      <c r="J118" s="35">
        <v>5000</v>
      </c>
      <c r="K118" s="36"/>
      <c r="L118" s="37"/>
      <c r="M118" s="38">
        <f>+E118+I118</f>
        <v>10000</v>
      </c>
      <c r="N118" s="39">
        <f>+F118+J118</f>
        <v>5000</v>
      </c>
      <c r="O118" s="40"/>
      <c r="P118" s="37"/>
    </row>
    <row r="119" spans="1:16" ht="20.25" outlineLevel="3">
      <c r="A119" s="108" t="s">
        <v>126</v>
      </c>
      <c r="B119" s="109" t="s">
        <v>132</v>
      </c>
      <c r="C119" s="109">
        <v>3733</v>
      </c>
      <c r="D119" s="33" t="s">
        <v>69</v>
      </c>
      <c r="E119" s="34">
        <v>250</v>
      </c>
      <c r="F119" s="35">
        <v>250</v>
      </c>
      <c r="G119" s="36">
        <v>218</v>
      </c>
      <c r="H119" s="37">
        <f t="shared" si="13"/>
        <v>87.2</v>
      </c>
      <c r="I119" s="34"/>
      <c r="J119" s="35"/>
      <c r="K119" s="36"/>
      <c r="L119" s="37"/>
      <c r="M119" s="38">
        <f t="shared" si="23"/>
        <v>250</v>
      </c>
      <c r="N119" s="39">
        <f t="shared" si="24"/>
        <v>250</v>
      </c>
      <c r="O119" s="40">
        <f t="shared" si="25"/>
        <v>218</v>
      </c>
      <c r="P119" s="37">
        <f t="shared" si="15"/>
        <v>87.2</v>
      </c>
    </row>
    <row r="120" spans="1:16" ht="20.25" outlineLevel="3">
      <c r="A120" s="108" t="s">
        <v>126</v>
      </c>
      <c r="B120" s="109" t="s">
        <v>132</v>
      </c>
      <c r="C120" s="109">
        <v>3739</v>
      </c>
      <c r="D120" s="33" t="s">
        <v>163</v>
      </c>
      <c r="E120" s="34">
        <v>2330</v>
      </c>
      <c r="F120" s="35">
        <v>2330</v>
      </c>
      <c r="G120" s="36">
        <v>398</v>
      </c>
      <c r="H120" s="37">
        <f t="shared" si="13"/>
        <v>17.081545064377682</v>
      </c>
      <c r="I120" s="34"/>
      <c r="J120" s="35"/>
      <c r="K120" s="36"/>
      <c r="L120" s="37"/>
      <c r="M120" s="38">
        <f t="shared" si="23"/>
        <v>2330</v>
      </c>
      <c r="N120" s="39">
        <f t="shared" si="24"/>
        <v>2330</v>
      </c>
      <c r="O120" s="40">
        <f t="shared" si="25"/>
        <v>398</v>
      </c>
      <c r="P120" s="37">
        <f t="shared" si="15"/>
        <v>17.081545064377682</v>
      </c>
    </row>
    <row r="121" spans="1:16" ht="20.25" outlineLevel="3">
      <c r="A121" s="108" t="s">
        <v>126</v>
      </c>
      <c r="B121" s="109" t="s">
        <v>132</v>
      </c>
      <c r="C121" s="109">
        <v>3741</v>
      </c>
      <c r="D121" s="33" t="s">
        <v>70</v>
      </c>
      <c r="E121" s="34">
        <v>30450</v>
      </c>
      <c r="F121" s="35">
        <v>29751</v>
      </c>
      <c r="G121" s="36">
        <v>29650</v>
      </c>
      <c r="H121" s="37">
        <f t="shared" si="13"/>
        <v>99.66051561292058</v>
      </c>
      <c r="I121" s="34">
        <v>28090</v>
      </c>
      <c r="J121" s="35">
        <v>34110</v>
      </c>
      <c r="K121" s="36">
        <v>30130</v>
      </c>
      <c r="L121" s="37">
        <f>+K121/J121*100</f>
        <v>88.33186748754031</v>
      </c>
      <c r="M121" s="38">
        <f t="shared" si="23"/>
        <v>58540</v>
      </c>
      <c r="N121" s="39">
        <f t="shared" si="24"/>
        <v>63861</v>
      </c>
      <c r="O121" s="40">
        <f t="shared" si="25"/>
        <v>59780</v>
      </c>
      <c r="P121" s="37">
        <f t="shared" si="15"/>
        <v>93.60955825934451</v>
      </c>
    </row>
    <row r="122" spans="1:16" ht="20.25" outlineLevel="3">
      <c r="A122" s="108" t="s">
        <v>126</v>
      </c>
      <c r="B122" s="109" t="s">
        <v>132</v>
      </c>
      <c r="C122" s="109">
        <v>3742</v>
      </c>
      <c r="D122" s="33" t="s">
        <v>71</v>
      </c>
      <c r="E122" s="34">
        <v>1470</v>
      </c>
      <c r="F122" s="35">
        <v>1591</v>
      </c>
      <c r="G122" s="36">
        <v>1489</v>
      </c>
      <c r="H122" s="37">
        <f t="shared" si="13"/>
        <v>93.58893777498429</v>
      </c>
      <c r="I122" s="34">
        <v>1100</v>
      </c>
      <c r="J122" s="35">
        <v>1100</v>
      </c>
      <c r="K122" s="36">
        <v>80</v>
      </c>
      <c r="L122" s="37">
        <f>+K122/J122*100</f>
        <v>7.2727272727272725</v>
      </c>
      <c r="M122" s="38">
        <f t="shared" si="23"/>
        <v>2570</v>
      </c>
      <c r="N122" s="39">
        <f t="shared" si="24"/>
        <v>2691</v>
      </c>
      <c r="O122" s="40">
        <f t="shared" si="25"/>
        <v>1569</v>
      </c>
      <c r="P122" s="37">
        <f t="shared" si="15"/>
        <v>58.30546265328874</v>
      </c>
    </row>
    <row r="123" spans="1:16" ht="20.25" outlineLevel="3">
      <c r="A123" s="108" t="s">
        <v>126</v>
      </c>
      <c r="B123" s="109" t="s">
        <v>132</v>
      </c>
      <c r="C123" s="109">
        <v>3744</v>
      </c>
      <c r="D123" s="33" t="s">
        <v>72</v>
      </c>
      <c r="E123" s="34">
        <v>500</v>
      </c>
      <c r="F123" s="35">
        <v>500</v>
      </c>
      <c r="G123" s="36">
        <v>85</v>
      </c>
      <c r="H123" s="37">
        <f t="shared" si="13"/>
        <v>17</v>
      </c>
      <c r="I123" s="34"/>
      <c r="J123" s="35">
        <v>121</v>
      </c>
      <c r="K123" s="36">
        <v>121</v>
      </c>
      <c r="L123" s="37">
        <f>+K123/J123*100</f>
        <v>100</v>
      </c>
      <c r="M123" s="38">
        <f t="shared" si="23"/>
        <v>500</v>
      </c>
      <c r="N123" s="39">
        <f t="shared" si="24"/>
        <v>621</v>
      </c>
      <c r="O123" s="40">
        <f t="shared" si="25"/>
        <v>206</v>
      </c>
      <c r="P123" s="37">
        <f t="shared" si="15"/>
        <v>33.17230273752013</v>
      </c>
    </row>
    <row r="124" spans="1:16" ht="20.25" outlineLevel="3">
      <c r="A124" s="108" t="s">
        <v>126</v>
      </c>
      <c r="B124" s="109" t="s">
        <v>132</v>
      </c>
      <c r="C124" s="109">
        <v>3745</v>
      </c>
      <c r="D124" s="33" t="s">
        <v>73</v>
      </c>
      <c r="E124" s="34">
        <v>109667</v>
      </c>
      <c r="F124" s="35">
        <v>121463</v>
      </c>
      <c r="G124" s="36">
        <v>116379</v>
      </c>
      <c r="H124" s="37">
        <f t="shared" si="13"/>
        <v>95.81436322172185</v>
      </c>
      <c r="I124" s="34">
        <v>39376</v>
      </c>
      <c r="J124" s="35">
        <v>43923</v>
      </c>
      <c r="K124" s="36">
        <v>41490</v>
      </c>
      <c r="L124" s="37">
        <f>+K124/J124*100</f>
        <v>94.46076087698928</v>
      </c>
      <c r="M124" s="38">
        <f t="shared" si="23"/>
        <v>149043</v>
      </c>
      <c r="N124" s="39">
        <f t="shared" si="24"/>
        <v>165386</v>
      </c>
      <c r="O124" s="40">
        <f t="shared" si="25"/>
        <v>157869</v>
      </c>
      <c r="P124" s="37">
        <f t="shared" si="15"/>
        <v>95.45487526150944</v>
      </c>
    </row>
    <row r="125" spans="1:16" ht="20.25" outlineLevel="3">
      <c r="A125" s="108" t="s">
        <v>126</v>
      </c>
      <c r="B125" s="109" t="s">
        <v>132</v>
      </c>
      <c r="C125" s="109">
        <v>3749</v>
      </c>
      <c r="D125" s="33" t="s">
        <v>74</v>
      </c>
      <c r="E125" s="34">
        <v>360</v>
      </c>
      <c r="F125" s="35">
        <v>360</v>
      </c>
      <c r="G125" s="36">
        <v>316</v>
      </c>
      <c r="H125" s="37">
        <f t="shared" si="13"/>
        <v>87.77777777777777</v>
      </c>
      <c r="I125" s="34"/>
      <c r="J125" s="35"/>
      <c r="K125" s="36"/>
      <c r="L125" s="37"/>
      <c r="M125" s="38">
        <f t="shared" si="23"/>
        <v>360</v>
      </c>
      <c r="N125" s="39">
        <f t="shared" si="24"/>
        <v>360</v>
      </c>
      <c r="O125" s="40">
        <f t="shared" si="25"/>
        <v>316</v>
      </c>
      <c r="P125" s="37">
        <f t="shared" si="15"/>
        <v>87.77777777777777</v>
      </c>
    </row>
    <row r="126" spans="1:16" ht="20.25" outlineLevel="3">
      <c r="A126" s="108" t="s">
        <v>126</v>
      </c>
      <c r="B126" s="109" t="s">
        <v>132</v>
      </c>
      <c r="C126" s="109">
        <v>3780</v>
      </c>
      <c r="D126" s="33" t="s">
        <v>75</v>
      </c>
      <c r="E126" s="34">
        <v>60</v>
      </c>
      <c r="F126" s="35">
        <v>60</v>
      </c>
      <c r="G126" s="36"/>
      <c r="H126" s="37"/>
      <c r="I126" s="34"/>
      <c r="J126" s="35"/>
      <c r="K126" s="36"/>
      <c r="L126" s="37"/>
      <c r="M126" s="38">
        <f t="shared" si="23"/>
        <v>60</v>
      </c>
      <c r="N126" s="39">
        <f t="shared" si="24"/>
        <v>60</v>
      </c>
      <c r="O126" s="40"/>
      <c r="P126" s="37"/>
    </row>
    <row r="127" spans="1:16" ht="20.25" outlineLevel="3">
      <c r="A127" s="108" t="s">
        <v>126</v>
      </c>
      <c r="B127" s="109" t="s">
        <v>132</v>
      </c>
      <c r="C127" s="109">
        <v>3792</v>
      </c>
      <c r="D127" s="33" t="s">
        <v>76</v>
      </c>
      <c r="E127" s="34">
        <v>890</v>
      </c>
      <c r="F127" s="35">
        <v>890</v>
      </c>
      <c r="G127" s="36">
        <v>831</v>
      </c>
      <c r="H127" s="37">
        <f t="shared" si="13"/>
        <v>93.37078651685393</v>
      </c>
      <c r="I127" s="34"/>
      <c r="J127" s="35"/>
      <c r="K127" s="36"/>
      <c r="L127" s="37"/>
      <c r="M127" s="38">
        <f t="shared" si="23"/>
        <v>890</v>
      </c>
      <c r="N127" s="39">
        <f t="shared" si="24"/>
        <v>890</v>
      </c>
      <c r="O127" s="40">
        <f t="shared" si="25"/>
        <v>831</v>
      </c>
      <c r="P127" s="37">
        <f t="shared" si="15"/>
        <v>93.37078651685393</v>
      </c>
    </row>
    <row r="128" spans="1:16" ht="20.25" outlineLevel="2">
      <c r="A128" s="110">
        <v>3</v>
      </c>
      <c r="B128" s="111">
        <v>37</v>
      </c>
      <c r="C128" s="112"/>
      <c r="D128" s="41" t="s">
        <v>77</v>
      </c>
      <c r="E128" s="42">
        <f>SUM(E113:E127)</f>
        <v>398024</v>
      </c>
      <c r="F128" s="43">
        <f>SUM(F113:F127)</f>
        <v>411930</v>
      </c>
      <c r="G128" s="44">
        <f>SUM(G113:G127)</f>
        <v>401938</v>
      </c>
      <c r="H128" s="45">
        <f t="shared" si="13"/>
        <v>97.57434515573034</v>
      </c>
      <c r="I128" s="42">
        <f>SUM(I113:I127)</f>
        <v>127636</v>
      </c>
      <c r="J128" s="43">
        <f>SUM(J113:J127)</f>
        <v>112111</v>
      </c>
      <c r="K128" s="44">
        <f>SUM(K113:K127)</f>
        <v>98061</v>
      </c>
      <c r="L128" s="45">
        <f>+K128/J128*100</f>
        <v>87.46777747054259</v>
      </c>
      <c r="M128" s="42">
        <f>SUM(M113:M127)</f>
        <v>525660</v>
      </c>
      <c r="N128" s="43">
        <f>SUM(N113:N127)</f>
        <v>524041</v>
      </c>
      <c r="O128" s="44">
        <f>SUM(O113:O127)</f>
        <v>499999</v>
      </c>
      <c r="P128" s="45">
        <f t="shared" si="15"/>
        <v>95.41219103085446</v>
      </c>
    </row>
    <row r="129" spans="1:16" ht="21" outlineLevel="2" thickBot="1">
      <c r="A129" s="113"/>
      <c r="B129" s="114"/>
      <c r="C129" s="115"/>
      <c r="D129" s="46"/>
      <c r="E129" s="47"/>
      <c r="F129" s="48"/>
      <c r="G129" s="49"/>
      <c r="H129" s="50"/>
      <c r="I129" s="47"/>
      <c r="J129" s="48"/>
      <c r="K129" s="49"/>
      <c r="L129" s="50"/>
      <c r="M129" s="51"/>
      <c r="N129" s="52"/>
      <c r="O129" s="53"/>
      <c r="P129" s="50"/>
    </row>
    <row r="130" spans="1:16" ht="21.75" outlineLevel="1" thickBot="1" thickTop="1">
      <c r="A130" s="116">
        <v>3</v>
      </c>
      <c r="B130" s="117"/>
      <c r="C130" s="117"/>
      <c r="D130" s="54" t="s">
        <v>78</v>
      </c>
      <c r="E130" s="55">
        <f>+E128+E111+E100+E84+E79+E62+E58</f>
        <v>1625149</v>
      </c>
      <c r="F130" s="56">
        <f>+F128+F111+F100+F84+F79+F62+F58</f>
        <v>3088369</v>
      </c>
      <c r="G130" s="57">
        <f>+G128+G111+G100+G84+G79+G62+G58</f>
        <v>3043598</v>
      </c>
      <c r="H130" s="58">
        <f t="shared" si="13"/>
        <v>98.55033514453746</v>
      </c>
      <c r="I130" s="55">
        <f>+I128+I111+I100+I84+I79+I62+I58</f>
        <v>1560545</v>
      </c>
      <c r="J130" s="56">
        <f>+J128+J111+J100+J84+J79+J62+J58</f>
        <v>2370285</v>
      </c>
      <c r="K130" s="57">
        <f>+K128+K111+K100+K84+K79+K62+K58</f>
        <v>1911450</v>
      </c>
      <c r="L130" s="58">
        <f>+K130/J130*100</f>
        <v>80.64220125427954</v>
      </c>
      <c r="M130" s="55">
        <f>+M128+M111+M100+M84+M79+M62+M58</f>
        <v>3185694</v>
      </c>
      <c r="N130" s="56">
        <f>+N128+N111+N100+N84+N79+N62+N58</f>
        <v>5458654</v>
      </c>
      <c r="O130" s="57">
        <f>+O128+O111+O100+O84+O79+O62+O58</f>
        <v>4955048</v>
      </c>
      <c r="P130" s="58">
        <f t="shared" si="15"/>
        <v>90.77417253410822</v>
      </c>
    </row>
    <row r="131" spans="1:16" ht="21" outlineLevel="1" thickTop="1">
      <c r="A131" s="118"/>
      <c r="B131" s="107"/>
      <c r="C131" s="107"/>
      <c r="D131" s="25"/>
      <c r="E131" s="62"/>
      <c r="F131" s="63"/>
      <c r="G131" s="64"/>
      <c r="H131" s="65"/>
      <c r="I131" s="62"/>
      <c r="J131" s="63"/>
      <c r="K131" s="64"/>
      <c r="L131" s="65"/>
      <c r="M131" s="66"/>
      <c r="N131" s="67"/>
      <c r="O131" s="68"/>
      <c r="P131" s="65"/>
    </row>
    <row r="132" spans="1:16" ht="20.25" outlineLevel="3">
      <c r="A132" s="108" t="s">
        <v>133</v>
      </c>
      <c r="B132" s="109" t="s">
        <v>134</v>
      </c>
      <c r="C132" s="109">
        <v>4179</v>
      </c>
      <c r="D132" s="33" t="s">
        <v>79</v>
      </c>
      <c r="E132" s="34">
        <v>455563</v>
      </c>
      <c r="F132" s="35">
        <v>457183</v>
      </c>
      <c r="G132" s="36">
        <v>453456</v>
      </c>
      <c r="H132" s="37">
        <f t="shared" si="13"/>
        <v>99.18479033559866</v>
      </c>
      <c r="I132" s="34"/>
      <c r="J132" s="35"/>
      <c r="K132" s="36"/>
      <c r="L132" s="37"/>
      <c r="M132" s="38">
        <f aca="true" t="shared" si="26" ref="M132:O134">+E132+I132</f>
        <v>455563</v>
      </c>
      <c r="N132" s="39">
        <f t="shared" si="26"/>
        <v>457183</v>
      </c>
      <c r="O132" s="40">
        <f t="shared" si="26"/>
        <v>453456</v>
      </c>
      <c r="P132" s="37">
        <f t="shared" si="15"/>
        <v>99.18479033559866</v>
      </c>
    </row>
    <row r="133" spans="1:16" ht="20.25" outlineLevel="3">
      <c r="A133" s="108" t="s">
        <v>133</v>
      </c>
      <c r="B133" s="109" t="s">
        <v>134</v>
      </c>
      <c r="C133" s="109">
        <v>4180</v>
      </c>
      <c r="D133" s="33" t="s">
        <v>80</v>
      </c>
      <c r="E133" s="34">
        <v>110380</v>
      </c>
      <c r="F133" s="35">
        <v>111260</v>
      </c>
      <c r="G133" s="36">
        <v>107990</v>
      </c>
      <c r="H133" s="37">
        <f t="shared" si="13"/>
        <v>97.06093834262089</v>
      </c>
      <c r="I133" s="34"/>
      <c r="J133" s="35"/>
      <c r="K133" s="36"/>
      <c r="L133" s="37"/>
      <c r="M133" s="38">
        <f t="shared" si="26"/>
        <v>110380</v>
      </c>
      <c r="N133" s="39">
        <f t="shared" si="26"/>
        <v>111260</v>
      </c>
      <c r="O133" s="40">
        <f t="shared" si="26"/>
        <v>107990</v>
      </c>
      <c r="P133" s="37">
        <f t="shared" si="15"/>
        <v>97.06093834262089</v>
      </c>
    </row>
    <row r="134" spans="1:16" ht="20.25" outlineLevel="3">
      <c r="A134" s="108" t="s">
        <v>133</v>
      </c>
      <c r="B134" s="109" t="s">
        <v>134</v>
      </c>
      <c r="C134" s="109">
        <v>4199</v>
      </c>
      <c r="D134" s="33" t="s">
        <v>81</v>
      </c>
      <c r="E134" s="34">
        <v>30</v>
      </c>
      <c r="F134" s="35">
        <v>30</v>
      </c>
      <c r="G134" s="36"/>
      <c r="H134" s="37"/>
      <c r="I134" s="34"/>
      <c r="J134" s="35"/>
      <c r="K134" s="36"/>
      <c r="L134" s="37"/>
      <c r="M134" s="38">
        <f t="shared" si="26"/>
        <v>30</v>
      </c>
      <c r="N134" s="39">
        <f t="shared" si="26"/>
        <v>30</v>
      </c>
      <c r="O134" s="40"/>
      <c r="P134" s="37"/>
    </row>
    <row r="135" spans="1:16" ht="20.25" outlineLevel="2">
      <c r="A135" s="110">
        <v>4</v>
      </c>
      <c r="B135" s="111">
        <v>41</v>
      </c>
      <c r="C135" s="112"/>
      <c r="D135" s="41" t="s">
        <v>82</v>
      </c>
      <c r="E135" s="42">
        <f>SUM(E132:E134)</f>
        <v>565973</v>
      </c>
      <c r="F135" s="43">
        <f>SUM(F132:F134)</f>
        <v>568473</v>
      </c>
      <c r="G135" s="44">
        <f>SUM(G132:G134)</f>
        <v>561446</v>
      </c>
      <c r="H135" s="45">
        <f t="shared" si="13"/>
        <v>98.76388148601605</v>
      </c>
      <c r="I135" s="42"/>
      <c r="J135" s="43"/>
      <c r="K135" s="44"/>
      <c r="L135" s="45"/>
      <c r="M135" s="42">
        <f>SUM(M132:M134)</f>
        <v>565973</v>
      </c>
      <c r="N135" s="43">
        <f>SUM(N132:N134)</f>
        <v>568473</v>
      </c>
      <c r="O135" s="44">
        <f>SUM(O132:O134)</f>
        <v>561446</v>
      </c>
      <c r="P135" s="45">
        <f t="shared" si="15"/>
        <v>98.76388148601605</v>
      </c>
    </row>
    <row r="136" spans="1:16" ht="20.25" outlineLevel="2">
      <c r="A136" s="108"/>
      <c r="B136" s="119"/>
      <c r="C136" s="109"/>
      <c r="D136" s="33"/>
      <c r="E136" s="69"/>
      <c r="F136" s="70"/>
      <c r="G136" s="71"/>
      <c r="H136" s="72"/>
      <c r="I136" s="69"/>
      <c r="J136" s="70"/>
      <c r="K136" s="71"/>
      <c r="L136" s="72"/>
      <c r="M136" s="73"/>
      <c r="N136" s="74"/>
      <c r="O136" s="75"/>
      <c r="P136" s="72"/>
    </row>
    <row r="137" spans="1:16" ht="20.25" outlineLevel="3">
      <c r="A137" s="108" t="s">
        <v>133</v>
      </c>
      <c r="B137" s="109" t="s">
        <v>135</v>
      </c>
      <c r="C137" s="109">
        <v>4312</v>
      </c>
      <c r="D137" s="33" t="s">
        <v>164</v>
      </c>
      <c r="E137" s="34">
        <v>29137</v>
      </c>
      <c r="F137" s="35">
        <v>33432</v>
      </c>
      <c r="G137" s="36">
        <v>33419</v>
      </c>
      <c r="H137" s="37">
        <f t="shared" si="13"/>
        <v>99.96111509930606</v>
      </c>
      <c r="I137" s="34">
        <v>1775</v>
      </c>
      <c r="J137" s="35">
        <v>1973</v>
      </c>
      <c r="K137" s="36">
        <v>1973</v>
      </c>
      <c r="L137" s="37">
        <f>+K137/J137*100</f>
        <v>100</v>
      </c>
      <c r="M137" s="38">
        <f aca="true" t="shared" si="27" ref="M137:M153">+E137+I137</f>
        <v>30912</v>
      </c>
      <c r="N137" s="39">
        <f aca="true" t="shared" si="28" ref="N137:N153">+F137+J137</f>
        <v>35405</v>
      </c>
      <c r="O137" s="40">
        <f aca="true" t="shared" si="29" ref="O137:O153">+G137+K137</f>
        <v>35392</v>
      </c>
      <c r="P137" s="37">
        <f t="shared" si="15"/>
        <v>99.96328202231324</v>
      </c>
    </row>
    <row r="138" spans="1:16" ht="20.25" outlineLevel="3">
      <c r="A138" s="108" t="s">
        <v>133</v>
      </c>
      <c r="B138" s="109" t="s">
        <v>135</v>
      </c>
      <c r="C138" s="109">
        <v>4313</v>
      </c>
      <c r="D138" s="33" t="s">
        <v>165</v>
      </c>
      <c r="E138" s="34">
        <v>34525</v>
      </c>
      <c r="F138" s="35">
        <v>37966</v>
      </c>
      <c r="G138" s="36">
        <v>37941</v>
      </c>
      <c r="H138" s="37">
        <f t="shared" si="13"/>
        <v>99.93415160933466</v>
      </c>
      <c r="I138" s="34">
        <v>90</v>
      </c>
      <c r="J138" s="35">
        <v>90</v>
      </c>
      <c r="K138" s="36">
        <v>90</v>
      </c>
      <c r="L138" s="37">
        <f>+K138/J138*100</f>
        <v>100</v>
      </c>
      <c r="M138" s="38">
        <f t="shared" si="27"/>
        <v>34615</v>
      </c>
      <c r="N138" s="39">
        <f t="shared" si="28"/>
        <v>38056</v>
      </c>
      <c r="O138" s="40">
        <f t="shared" si="29"/>
        <v>38031</v>
      </c>
      <c r="P138" s="37">
        <f t="shared" si="15"/>
        <v>99.93430733655664</v>
      </c>
    </row>
    <row r="139" spans="1:16" ht="20.25" outlineLevel="3">
      <c r="A139" s="108">
        <v>4</v>
      </c>
      <c r="B139" s="109">
        <v>43</v>
      </c>
      <c r="C139" s="109">
        <v>4314</v>
      </c>
      <c r="D139" s="33" t="s">
        <v>83</v>
      </c>
      <c r="E139" s="34">
        <v>65303</v>
      </c>
      <c r="F139" s="35">
        <v>68018</v>
      </c>
      <c r="G139" s="36">
        <v>66663</v>
      </c>
      <c r="H139" s="37">
        <f t="shared" si="13"/>
        <v>98.00788026698814</v>
      </c>
      <c r="I139" s="34">
        <v>7653</v>
      </c>
      <c r="J139" s="35">
        <v>53731</v>
      </c>
      <c r="K139" s="36">
        <v>52259</v>
      </c>
      <c r="L139" s="37">
        <f>+K139/J139*100</f>
        <v>97.26042694161657</v>
      </c>
      <c r="M139" s="38">
        <f t="shared" si="27"/>
        <v>72956</v>
      </c>
      <c r="N139" s="39">
        <f t="shared" si="28"/>
        <v>121749</v>
      </c>
      <c r="O139" s="40">
        <f t="shared" si="29"/>
        <v>118922</v>
      </c>
      <c r="P139" s="37">
        <f t="shared" si="15"/>
        <v>97.67800967564415</v>
      </c>
    </row>
    <row r="140" spans="1:16" ht="20.25" outlineLevel="3">
      <c r="A140" s="108" t="s">
        <v>133</v>
      </c>
      <c r="B140" s="109" t="s">
        <v>135</v>
      </c>
      <c r="C140" s="109">
        <v>4315</v>
      </c>
      <c r="D140" s="33" t="s">
        <v>84</v>
      </c>
      <c r="E140" s="34">
        <v>150</v>
      </c>
      <c r="F140" s="35">
        <v>150</v>
      </c>
      <c r="G140" s="36">
        <v>11</v>
      </c>
      <c r="H140" s="37">
        <f t="shared" si="13"/>
        <v>7.333333333333333</v>
      </c>
      <c r="I140" s="34"/>
      <c r="J140" s="35"/>
      <c r="K140" s="36"/>
      <c r="L140" s="37"/>
      <c r="M140" s="38">
        <f t="shared" si="27"/>
        <v>150</v>
      </c>
      <c r="N140" s="39">
        <f t="shared" si="28"/>
        <v>150</v>
      </c>
      <c r="O140" s="40">
        <f t="shared" si="29"/>
        <v>11</v>
      </c>
      <c r="P140" s="37">
        <f t="shared" si="15"/>
        <v>7.333333333333333</v>
      </c>
    </row>
    <row r="141" spans="1:16" ht="20.25" outlineLevel="3">
      <c r="A141" s="108" t="s">
        <v>133</v>
      </c>
      <c r="B141" s="109" t="s">
        <v>135</v>
      </c>
      <c r="C141" s="109">
        <v>4316</v>
      </c>
      <c r="D141" s="33" t="s">
        <v>85</v>
      </c>
      <c r="E141" s="34">
        <v>114196</v>
      </c>
      <c r="F141" s="35">
        <v>126713</v>
      </c>
      <c r="G141" s="36">
        <v>126708</v>
      </c>
      <c r="H141" s="37">
        <f t="shared" si="13"/>
        <v>99.9960540749568</v>
      </c>
      <c r="I141" s="34">
        <v>45792</v>
      </c>
      <c r="J141" s="35">
        <v>47021</v>
      </c>
      <c r="K141" s="36">
        <v>47027</v>
      </c>
      <c r="L141" s="37">
        <f>+K141/J141*100</f>
        <v>100.01276025605581</v>
      </c>
      <c r="M141" s="38">
        <f t="shared" si="27"/>
        <v>159988</v>
      </c>
      <c r="N141" s="39">
        <f t="shared" si="28"/>
        <v>173734</v>
      </c>
      <c r="O141" s="40">
        <f t="shared" si="29"/>
        <v>173735</v>
      </c>
      <c r="P141" s="37">
        <f t="shared" si="15"/>
        <v>100.00057559257256</v>
      </c>
    </row>
    <row r="142" spans="1:16" ht="20.25" outlineLevel="3">
      <c r="A142" s="108" t="s">
        <v>133</v>
      </c>
      <c r="B142" s="109" t="s">
        <v>135</v>
      </c>
      <c r="C142" s="109">
        <v>4319</v>
      </c>
      <c r="D142" s="33" t="s">
        <v>166</v>
      </c>
      <c r="E142" s="34">
        <v>12463</v>
      </c>
      <c r="F142" s="35">
        <v>14176</v>
      </c>
      <c r="G142" s="36">
        <v>13966</v>
      </c>
      <c r="H142" s="37">
        <f t="shared" si="13"/>
        <v>98.5186230248307</v>
      </c>
      <c r="I142" s="34"/>
      <c r="J142" s="35">
        <v>45</v>
      </c>
      <c r="K142" s="36">
        <v>45</v>
      </c>
      <c r="L142" s="37">
        <f>+K142/J142*100</f>
        <v>100</v>
      </c>
      <c r="M142" s="38">
        <f t="shared" si="27"/>
        <v>12463</v>
      </c>
      <c r="N142" s="39">
        <f t="shared" si="28"/>
        <v>14221</v>
      </c>
      <c r="O142" s="40">
        <f t="shared" si="29"/>
        <v>14011</v>
      </c>
      <c r="P142" s="37">
        <f t="shared" si="15"/>
        <v>98.52331059700444</v>
      </c>
    </row>
    <row r="143" spans="1:16" ht="20.25" outlineLevel="3">
      <c r="A143" s="108">
        <v>4</v>
      </c>
      <c r="B143" s="109">
        <v>43</v>
      </c>
      <c r="C143" s="109">
        <v>4322</v>
      </c>
      <c r="D143" s="33" t="s">
        <v>113</v>
      </c>
      <c r="E143" s="34">
        <v>2</v>
      </c>
      <c r="F143" s="35">
        <v>1003</v>
      </c>
      <c r="G143" s="36">
        <v>1004</v>
      </c>
      <c r="H143" s="37">
        <f t="shared" si="13"/>
        <v>100.09970089730808</v>
      </c>
      <c r="I143" s="34"/>
      <c r="J143" s="35"/>
      <c r="K143" s="36"/>
      <c r="L143" s="37"/>
      <c r="M143" s="38">
        <f t="shared" si="27"/>
        <v>2</v>
      </c>
      <c r="N143" s="39">
        <f t="shared" si="28"/>
        <v>1003</v>
      </c>
      <c r="O143" s="40">
        <f t="shared" si="29"/>
        <v>1004</v>
      </c>
      <c r="P143" s="37">
        <f t="shared" si="15"/>
        <v>100.09970089730808</v>
      </c>
    </row>
    <row r="144" spans="1:16" ht="20.25" outlineLevel="3">
      <c r="A144" s="108" t="s">
        <v>133</v>
      </c>
      <c r="B144" s="109" t="s">
        <v>135</v>
      </c>
      <c r="C144" s="109">
        <v>4323</v>
      </c>
      <c r="D144" s="33" t="s">
        <v>86</v>
      </c>
      <c r="E144" s="34">
        <v>80</v>
      </c>
      <c r="F144" s="35">
        <v>79</v>
      </c>
      <c r="G144" s="36">
        <v>78</v>
      </c>
      <c r="H144" s="37">
        <f t="shared" si="13"/>
        <v>98.73417721518987</v>
      </c>
      <c r="I144" s="34"/>
      <c r="J144" s="35"/>
      <c r="K144" s="36"/>
      <c r="L144" s="37"/>
      <c r="M144" s="38">
        <f t="shared" si="27"/>
        <v>80</v>
      </c>
      <c r="N144" s="39">
        <f t="shared" si="28"/>
        <v>79</v>
      </c>
      <c r="O144" s="40">
        <f t="shared" si="29"/>
        <v>78</v>
      </c>
      <c r="P144" s="37">
        <f aca="true" t="shared" si="30" ref="P144:P194">+O144/N144*100</f>
        <v>98.73417721518987</v>
      </c>
    </row>
    <row r="145" spans="1:16" ht="20.25" outlineLevel="3">
      <c r="A145" s="108" t="s">
        <v>133</v>
      </c>
      <c r="B145" s="109" t="s">
        <v>135</v>
      </c>
      <c r="C145" s="109">
        <v>4329</v>
      </c>
      <c r="D145" s="33" t="s">
        <v>87</v>
      </c>
      <c r="E145" s="34">
        <v>37</v>
      </c>
      <c r="F145" s="35">
        <v>28</v>
      </c>
      <c r="G145" s="36">
        <v>31</v>
      </c>
      <c r="H145" s="37">
        <f aca="true" t="shared" si="31" ref="H145:H194">+G145/F145*100</f>
        <v>110.71428571428572</v>
      </c>
      <c r="I145" s="34"/>
      <c r="J145" s="35"/>
      <c r="K145" s="36"/>
      <c r="L145" s="37"/>
      <c r="M145" s="38">
        <f t="shared" si="27"/>
        <v>37</v>
      </c>
      <c r="N145" s="39">
        <f t="shared" si="28"/>
        <v>28</v>
      </c>
      <c r="O145" s="40">
        <f t="shared" si="29"/>
        <v>31</v>
      </c>
      <c r="P145" s="37">
        <f t="shared" si="30"/>
        <v>110.71428571428572</v>
      </c>
    </row>
    <row r="146" spans="1:16" ht="20.25" outlineLevel="3">
      <c r="A146" s="108" t="s">
        <v>133</v>
      </c>
      <c r="B146" s="109" t="s">
        <v>135</v>
      </c>
      <c r="C146" s="109">
        <v>4332</v>
      </c>
      <c r="D146" s="33" t="s">
        <v>167</v>
      </c>
      <c r="E146" s="34">
        <v>20</v>
      </c>
      <c r="F146" s="35">
        <v>51</v>
      </c>
      <c r="G146" s="36">
        <v>49</v>
      </c>
      <c r="H146" s="37">
        <f t="shared" si="31"/>
        <v>96.07843137254902</v>
      </c>
      <c r="I146" s="34"/>
      <c r="J146" s="35"/>
      <c r="K146" s="36"/>
      <c r="L146" s="37"/>
      <c r="M146" s="38">
        <f t="shared" si="27"/>
        <v>20</v>
      </c>
      <c r="N146" s="39">
        <f t="shared" si="28"/>
        <v>51</v>
      </c>
      <c r="O146" s="40">
        <f t="shared" si="29"/>
        <v>49</v>
      </c>
      <c r="P146" s="37">
        <f t="shared" si="30"/>
        <v>96.07843137254902</v>
      </c>
    </row>
    <row r="147" spans="1:16" ht="20.25" outlineLevel="3">
      <c r="A147" s="108">
        <v>4</v>
      </c>
      <c r="B147" s="109">
        <v>43</v>
      </c>
      <c r="C147" s="109">
        <v>4333</v>
      </c>
      <c r="D147" s="33" t="s">
        <v>193</v>
      </c>
      <c r="E147" s="34"/>
      <c r="F147" s="35">
        <v>4</v>
      </c>
      <c r="G147" s="36">
        <v>3</v>
      </c>
      <c r="H147" s="37">
        <f t="shared" si="31"/>
        <v>75</v>
      </c>
      <c r="I147" s="34"/>
      <c r="J147" s="35"/>
      <c r="K147" s="36"/>
      <c r="L147" s="37"/>
      <c r="M147" s="38"/>
      <c r="N147" s="39">
        <f>+F147+J147</f>
        <v>4</v>
      </c>
      <c r="O147" s="40">
        <f>+G147+K147</f>
        <v>3</v>
      </c>
      <c r="P147" s="37">
        <f t="shared" si="30"/>
        <v>75</v>
      </c>
    </row>
    <row r="148" spans="1:16" ht="20.25" outlineLevel="3">
      <c r="A148" s="108" t="s">
        <v>133</v>
      </c>
      <c r="B148" s="109" t="s">
        <v>135</v>
      </c>
      <c r="C148" s="109">
        <v>4339</v>
      </c>
      <c r="D148" s="33" t="s">
        <v>168</v>
      </c>
      <c r="E148" s="34">
        <v>20</v>
      </c>
      <c r="F148" s="35">
        <v>30</v>
      </c>
      <c r="G148" s="36">
        <v>18</v>
      </c>
      <c r="H148" s="37">
        <f t="shared" si="31"/>
        <v>60</v>
      </c>
      <c r="I148" s="34">
        <v>14500</v>
      </c>
      <c r="J148" s="35">
        <v>9000</v>
      </c>
      <c r="K148" s="36">
        <v>8979</v>
      </c>
      <c r="L148" s="37">
        <f>+K148/J148*100</f>
        <v>99.76666666666667</v>
      </c>
      <c r="M148" s="38">
        <f t="shared" si="27"/>
        <v>14520</v>
      </c>
      <c r="N148" s="39">
        <f t="shared" si="28"/>
        <v>9030</v>
      </c>
      <c r="O148" s="40">
        <f t="shared" si="29"/>
        <v>8997</v>
      </c>
      <c r="P148" s="37">
        <f t="shared" si="30"/>
        <v>99.63455149501661</v>
      </c>
    </row>
    <row r="149" spans="1:16" ht="20.25" outlineLevel="3">
      <c r="A149" s="108" t="s">
        <v>133</v>
      </c>
      <c r="B149" s="109" t="s">
        <v>135</v>
      </c>
      <c r="C149" s="109">
        <v>4341</v>
      </c>
      <c r="D149" s="33" t="s">
        <v>195</v>
      </c>
      <c r="E149" s="34">
        <v>5159</v>
      </c>
      <c r="F149" s="35">
        <v>5172</v>
      </c>
      <c r="G149" s="36">
        <v>4147</v>
      </c>
      <c r="H149" s="37">
        <f t="shared" si="31"/>
        <v>80.18174787316319</v>
      </c>
      <c r="I149" s="34">
        <v>27778</v>
      </c>
      <c r="J149" s="35">
        <v>17200</v>
      </c>
      <c r="K149" s="36">
        <v>17195</v>
      </c>
      <c r="L149" s="37">
        <f>+K149/J149*100</f>
        <v>99.97093023255815</v>
      </c>
      <c r="M149" s="38">
        <f t="shared" si="27"/>
        <v>32937</v>
      </c>
      <c r="N149" s="39">
        <f t="shared" si="28"/>
        <v>22372</v>
      </c>
      <c r="O149" s="40">
        <f t="shared" si="29"/>
        <v>21342</v>
      </c>
      <c r="P149" s="37">
        <f t="shared" si="30"/>
        <v>95.39603075272663</v>
      </c>
    </row>
    <row r="150" spans="1:16" ht="20.25" outlineLevel="3">
      <c r="A150" s="108" t="s">
        <v>133</v>
      </c>
      <c r="B150" s="109" t="s">
        <v>135</v>
      </c>
      <c r="C150" s="109">
        <v>4342</v>
      </c>
      <c r="D150" s="33" t="s">
        <v>169</v>
      </c>
      <c r="E150" s="34">
        <v>4193</v>
      </c>
      <c r="F150" s="35">
        <v>5070</v>
      </c>
      <c r="G150" s="36">
        <v>5016</v>
      </c>
      <c r="H150" s="37">
        <f t="shared" si="31"/>
        <v>98.93491124260355</v>
      </c>
      <c r="I150" s="34"/>
      <c r="J150" s="35"/>
      <c r="K150" s="36"/>
      <c r="L150" s="37"/>
      <c r="M150" s="38">
        <f t="shared" si="27"/>
        <v>4193</v>
      </c>
      <c r="N150" s="39">
        <f t="shared" si="28"/>
        <v>5070</v>
      </c>
      <c r="O150" s="40">
        <f t="shared" si="29"/>
        <v>5016</v>
      </c>
      <c r="P150" s="37">
        <f t="shared" si="30"/>
        <v>98.93491124260355</v>
      </c>
    </row>
    <row r="151" spans="1:16" ht="20.25" outlineLevel="3">
      <c r="A151" s="108" t="s">
        <v>133</v>
      </c>
      <c r="B151" s="109" t="s">
        <v>135</v>
      </c>
      <c r="C151" s="109">
        <v>4345</v>
      </c>
      <c r="D151" s="33" t="s">
        <v>88</v>
      </c>
      <c r="E151" s="34">
        <v>115</v>
      </c>
      <c r="F151" s="35">
        <v>116</v>
      </c>
      <c r="G151" s="36">
        <v>116</v>
      </c>
      <c r="H151" s="37">
        <f t="shared" si="31"/>
        <v>100</v>
      </c>
      <c r="I151" s="34"/>
      <c r="J151" s="35"/>
      <c r="K151" s="36"/>
      <c r="L151" s="37"/>
      <c r="M151" s="38">
        <f t="shared" si="27"/>
        <v>115</v>
      </c>
      <c r="N151" s="39">
        <f t="shared" si="28"/>
        <v>116</v>
      </c>
      <c r="O151" s="40">
        <f t="shared" si="29"/>
        <v>116</v>
      </c>
      <c r="P151" s="37">
        <f t="shared" si="30"/>
        <v>100</v>
      </c>
    </row>
    <row r="152" spans="1:16" ht="20.25" outlineLevel="3">
      <c r="A152" s="108" t="s">
        <v>133</v>
      </c>
      <c r="B152" s="109" t="s">
        <v>135</v>
      </c>
      <c r="C152" s="109">
        <v>4346</v>
      </c>
      <c r="D152" s="33" t="s">
        <v>89</v>
      </c>
      <c r="E152" s="34">
        <v>26600</v>
      </c>
      <c r="F152" s="35">
        <v>26850</v>
      </c>
      <c r="G152" s="36">
        <v>26850</v>
      </c>
      <c r="H152" s="37">
        <f t="shared" si="31"/>
        <v>100</v>
      </c>
      <c r="I152" s="34"/>
      <c r="J152" s="35"/>
      <c r="K152" s="36"/>
      <c r="L152" s="37"/>
      <c r="M152" s="38">
        <f t="shared" si="27"/>
        <v>26600</v>
      </c>
      <c r="N152" s="39">
        <f t="shared" si="28"/>
        <v>26850</v>
      </c>
      <c r="O152" s="40">
        <f t="shared" si="29"/>
        <v>26850</v>
      </c>
      <c r="P152" s="37">
        <f t="shared" si="30"/>
        <v>100</v>
      </c>
    </row>
    <row r="153" spans="1:16" ht="20.25" outlineLevel="3">
      <c r="A153" s="108" t="s">
        <v>133</v>
      </c>
      <c r="B153" s="109" t="s">
        <v>135</v>
      </c>
      <c r="C153" s="109">
        <v>4349</v>
      </c>
      <c r="D153" s="33" t="s">
        <v>170</v>
      </c>
      <c r="E153" s="34">
        <v>805</v>
      </c>
      <c r="F153" s="35">
        <v>770</v>
      </c>
      <c r="G153" s="36">
        <v>590</v>
      </c>
      <c r="H153" s="37">
        <f t="shared" si="31"/>
        <v>76.62337662337663</v>
      </c>
      <c r="I153" s="34">
        <v>1050</v>
      </c>
      <c r="J153" s="35">
        <v>1050</v>
      </c>
      <c r="K153" s="36">
        <v>1030</v>
      </c>
      <c r="L153" s="37">
        <f>+K153/J153*100</f>
        <v>98.09523809523809</v>
      </c>
      <c r="M153" s="38">
        <f t="shared" si="27"/>
        <v>1855</v>
      </c>
      <c r="N153" s="39">
        <f t="shared" si="28"/>
        <v>1820</v>
      </c>
      <c r="O153" s="40">
        <f t="shared" si="29"/>
        <v>1620</v>
      </c>
      <c r="P153" s="37">
        <f t="shared" si="30"/>
        <v>89.01098901098901</v>
      </c>
    </row>
    <row r="154" spans="1:16" ht="20.25" outlineLevel="2">
      <c r="A154" s="110">
        <v>4</v>
      </c>
      <c r="B154" s="111">
        <v>43</v>
      </c>
      <c r="C154" s="112"/>
      <c r="D154" s="41" t="s">
        <v>171</v>
      </c>
      <c r="E154" s="42">
        <f>SUM(E137:E153)</f>
        <v>292805</v>
      </c>
      <c r="F154" s="43">
        <f>SUM(F137:F153)</f>
        <v>319628</v>
      </c>
      <c r="G154" s="44">
        <f>SUM(G137:G153)</f>
        <v>316610</v>
      </c>
      <c r="H154" s="45">
        <f t="shared" si="31"/>
        <v>99.0557773411591</v>
      </c>
      <c r="I154" s="42">
        <f>SUM(I137:I153)</f>
        <v>98638</v>
      </c>
      <c r="J154" s="43">
        <f>SUM(J137:J153)</f>
        <v>130110</v>
      </c>
      <c r="K154" s="44">
        <f>SUM(K137:K153)</f>
        <v>128598</v>
      </c>
      <c r="L154" s="45">
        <f>+K154/J154*100</f>
        <v>98.83790638690338</v>
      </c>
      <c r="M154" s="42">
        <f>SUM(M137:M153)</f>
        <v>391443</v>
      </c>
      <c r="N154" s="43">
        <f>SUM(N137:N153)</f>
        <v>449738</v>
      </c>
      <c r="O154" s="44">
        <f>SUM(O137:O153)</f>
        <v>445208</v>
      </c>
      <c r="P154" s="45">
        <f t="shared" si="30"/>
        <v>98.99274688818824</v>
      </c>
    </row>
    <row r="155" spans="1:16" ht="21" outlineLevel="2" thickBot="1">
      <c r="A155" s="113"/>
      <c r="B155" s="114"/>
      <c r="C155" s="115"/>
      <c r="D155" s="46"/>
      <c r="E155" s="47"/>
      <c r="F155" s="48"/>
      <c r="G155" s="49"/>
      <c r="H155" s="50"/>
      <c r="I155" s="47"/>
      <c r="J155" s="48"/>
      <c r="K155" s="49"/>
      <c r="L155" s="50"/>
      <c r="M155" s="51"/>
      <c r="N155" s="52"/>
      <c r="O155" s="53"/>
      <c r="P155" s="50"/>
    </row>
    <row r="156" spans="1:16" ht="21.75" outlineLevel="1" thickBot="1" thickTop="1">
      <c r="A156" s="116">
        <v>4</v>
      </c>
      <c r="B156" s="117"/>
      <c r="C156" s="117"/>
      <c r="D156" s="54" t="s">
        <v>83</v>
      </c>
      <c r="E156" s="55">
        <f>+E154+E135</f>
        <v>858778</v>
      </c>
      <c r="F156" s="56">
        <f>+F154+F135</f>
        <v>888101</v>
      </c>
      <c r="G156" s="57">
        <f>+G154+G135</f>
        <v>878056</v>
      </c>
      <c r="H156" s="58">
        <f t="shared" si="31"/>
        <v>98.86893495221827</v>
      </c>
      <c r="I156" s="59">
        <f>+I154+I135</f>
        <v>98638</v>
      </c>
      <c r="J156" s="60">
        <f>+J154+J135</f>
        <v>130110</v>
      </c>
      <c r="K156" s="61">
        <f>+K154+K135</f>
        <v>128598</v>
      </c>
      <c r="L156" s="89">
        <f>+K156/J156*100</f>
        <v>98.83790638690338</v>
      </c>
      <c r="M156" s="59">
        <f>+M154+M135</f>
        <v>957416</v>
      </c>
      <c r="N156" s="60">
        <f>+N154+N135</f>
        <v>1018211</v>
      </c>
      <c r="O156" s="61">
        <f>+O154+O135</f>
        <v>1006654</v>
      </c>
      <c r="P156" s="89">
        <f t="shared" si="30"/>
        <v>98.86497003076965</v>
      </c>
    </row>
    <row r="157" spans="1:16" ht="21" outlineLevel="1" thickTop="1">
      <c r="A157" s="129"/>
      <c r="B157" s="127"/>
      <c r="C157" s="127"/>
      <c r="D157" s="100"/>
      <c r="E157" s="92"/>
      <c r="F157" s="93"/>
      <c r="G157" s="94"/>
      <c r="H157" s="95"/>
      <c r="I157" s="96"/>
      <c r="J157" s="97"/>
      <c r="K157" s="98"/>
      <c r="L157" s="99"/>
      <c r="M157" s="96"/>
      <c r="N157" s="97"/>
      <c r="O157" s="98"/>
      <c r="P157" s="99"/>
    </row>
    <row r="158" spans="1:16" ht="20.25" outlineLevel="3">
      <c r="A158" s="108" t="s">
        <v>136</v>
      </c>
      <c r="B158" s="109" t="s">
        <v>137</v>
      </c>
      <c r="C158" s="109">
        <v>5212</v>
      </c>
      <c r="D158" s="33" t="s">
        <v>90</v>
      </c>
      <c r="E158" s="34">
        <v>4635</v>
      </c>
      <c r="F158" s="35">
        <v>2818</v>
      </c>
      <c r="G158" s="36">
        <v>1968</v>
      </c>
      <c r="H158" s="37">
        <f t="shared" si="31"/>
        <v>69.83676366217175</v>
      </c>
      <c r="I158" s="34"/>
      <c r="J158" s="35">
        <v>677</v>
      </c>
      <c r="K158" s="36">
        <v>675</v>
      </c>
      <c r="L158" s="37">
        <f>+K158/J158*100</f>
        <v>99.70457902511079</v>
      </c>
      <c r="M158" s="38">
        <f>+E158+I158</f>
        <v>4635</v>
      </c>
      <c r="N158" s="39">
        <f>+F158+J158</f>
        <v>3495</v>
      </c>
      <c r="O158" s="40">
        <f>+G158+K158</f>
        <v>2643</v>
      </c>
      <c r="P158" s="37">
        <f t="shared" si="30"/>
        <v>75.62231759656652</v>
      </c>
    </row>
    <row r="159" spans="1:16" ht="20.25" outlineLevel="2">
      <c r="A159" s="110">
        <v>5</v>
      </c>
      <c r="B159" s="111">
        <v>52</v>
      </c>
      <c r="C159" s="112"/>
      <c r="D159" s="41" t="s">
        <v>91</v>
      </c>
      <c r="E159" s="42">
        <f>SUM(E158)</f>
        <v>4635</v>
      </c>
      <c r="F159" s="43">
        <f>SUM(F158)</f>
        <v>2818</v>
      </c>
      <c r="G159" s="44">
        <f>SUM(G158)</f>
        <v>1968</v>
      </c>
      <c r="H159" s="45">
        <f t="shared" si="31"/>
        <v>69.83676366217175</v>
      </c>
      <c r="I159" s="42"/>
      <c r="J159" s="43">
        <f>+J158</f>
        <v>677</v>
      </c>
      <c r="K159" s="44">
        <f>+K158</f>
        <v>675</v>
      </c>
      <c r="L159" s="45">
        <f>+K159/J159*100</f>
        <v>99.70457902511079</v>
      </c>
      <c r="M159" s="42">
        <f>SUM(M158)</f>
        <v>4635</v>
      </c>
      <c r="N159" s="43">
        <f>SUM(N158)</f>
        <v>3495</v>
      </c>
      <c r="O159" s="44">
        <f>SUM(O158)</f>
        <v>2643</v>
      </c>
      <c r="P159" s="45">
        <f t="shared" si="30"/>
        <v>75.62231759656652</v>
      </c>
    </row>
    <row r="160" spans="1:16" ht="20.25" outlineLevel="2">
      <c r="A160" s="108"/>
      <c r="B160" s="119"/>
      <c r="C160" s="109"/>
      <c r="D160" s="33"/>
      <c r="E160" s="69"/>
      <c r="F160" s="70"/>
      <c r="G160" s="71"/>
      <c r="H160" s="72"/>
      <c r="I160" s="69"/>
      <c r="J160" s="70"/>
      <c r="K160" s="71"/>
      <c r="L160" s="72"/>
      <c r="M160" s="73"/>
      <c r="N160" s="74"/>
      <c r="O160" s="75"/>
      <c r="P160" s="72"/>
    </row>
    <row r="161" spans="1:16" ht="20.25" outlineLevel="3">
      <c r="A161" s="108" t="s">
        <v>136</v>
      </c>
      <c r="B161" s="109" t="s">
        <v>138</v>
      </c>
      <c r="C161" s="109">
        <v>5311</v>
      </c>
      <c r="D161" s="33" t="s">
        <v>92</v>
      </c>
      <c r="E161" s="34">
        <v>179320</v>
      </c>
      <c r="F161" s="35">
        <v>199213</v>
      </c>
      <c r="G161" s="36">
        <v>198788</v>
      </c>
      <c r="H161" s="37">
        <f t="shared" si="31"/>
        <v>99.78666050910331</v>
      </c>
      <c r="I161" s="34">
        <v>41250</v>
      </c>
      <c r="J161" s="35">
        <v>47250</v>
      </c>
      <c r="K161" s="36">
        <v>47202</v>
      </c>
      <c r="L161" s="37">
        <f>+K161/J161*100</f>
        <v>99.8984126984127</v>
      </c>
      <c r="M161" s="38">
        <f>+E161+I161</f>
        <v>220570</v>
      </c>
      <c r="N161" s="39">
        <f>+F161+J161</f>
        <v>246463</v>
      </c>
      <c r="O161" s="40">
        <f>+G161+K161</f>
        <v>245990</v>
      </c>
      <c r="P161" s="37">
        <f t="shared" si="30"/>
        <v>99.8080847835172</v>
      </c>
    </row>
    <row r="162" spans="1:16" ht="20.25" outlineLevel="2">
      <c r="A162" s="110">
        <v>5</v>
      </c>
      <c r="B162" s="111">
        <v>53</v>
      </c>
      <c r="C162" s="112"/>
      <c r="D162" s="41" t="s">
        <v>93</v>
      </c>
      <c r="E162" s="42">
        <f>SUM(E161)</f>
        <v>179320</v>
      </c>
      <c r="F162" s="43">
        <f>SUM(F161)</f>
        <v>199213</v>
      </c>
      <c r="G162" s="44">
        <f>SUM(G161)</f>
        <v>198788</v>
      </c>
      <c r="H162" s="45">
        <f t="shared" si="31"/>
        <v>99.78666050910331</v>
      </c>
      <c r="I162" s="42">
        <f>SUM(I161)</f>
        <v>41250</v>
      </c>
      <c r="J162" s="43">
        <f>SUM(J161)</f>
        <v>47250</v>
      </c>
      <c r="K162" s="44">
        <f>SUM(K161)</f>
        <v>47202</v>
      </c>
      <c r="L162" s="45">
        <f>+K162/J162*100</f>
        <v>99.8984126984127</v>
      </c>
      <c r="M162" s="42">
        <f>SUM(M161)</f>
        <v>220570</v>
      </c>
      <c r="N162" s="43">
        <f>SUM(N161)</f>
        <v>246463</v>
      </c>
      <c r="O162" s="44">
        <f>SUM(O161)</f>
        <v>245990</v>
      </c>
      <c r="P162" s="45">
        <f t="shared" si="30"/>
        <v>99.8080847835172</v>
      </c>
    </row>
    <row r="163" spans="1:16" ht="20.25" outlineLevel="2">
      <c r="A163" s="108"/>
      <c r="B163" s="119"/>
      <c r="C163" s="109"/>
      <c r="D163" s="33"/>
      <c r="E163" s="69"/>
      <c r="F163" s="70"/>
      <c r="G163" s="71"/>
      <c r="H163" s="72"/>
      <c r="I163" s="69"/>
      <c r="J163" s="70"/>
      <c r="K163" s="71"/>
      <c r="L163" s="72"/>
      <c r="M163" s="73"/>
      <c r="N163" s="74"/>
      <c r="O163" s="75"/>
      <c r="P163" s="72"/>
    </row>
    <row r="164" spans="1:16" ht="20.25" outlineLevel="3">
      <c r="A164" s="108" t="s">
        <v>136</v>
      </c>
      <c r="B164" s="109" t="s">
        <v>139</v>
      </c>
      <c r="C164" s="109">
        <v>5512</v>
      </c>
      <c r="D164" s="33" t="s">
        <v>94</v>
      </c>
      <c r="E164" s="34">
        <v>2646</v>
      </c>
      <c r="F164" s="35">
        <v>3526</v>
      </c>
      <c r="G164" s="36">
        <v>3155</v>
      </c>
      <c r="H164" s="37">
        <f t="shared" si="31"/>
        <v>89.4781622234827</v>
      </c>
      <c r="I164" s="34">
        <v>540</v>
      </c>
      <c r="J164" s="35">
        <v>229</v>
      </c>
      <c r="K164" s="36">
        <v>182</v>
      </c>
      <c r="L164" s="37">
        <f>+K164/J164*100</f>
        <v>79.47598253275109</v>
      </c>
      <c r="M164" s="38">
        <f aca="true" t="shared" si="32" ref="M164:O165">+E164+I164</f>
        <v>3186</v>
      </c>
      <c r="N164" s="39">
        <f t="shared" si="32"/>
        <v>3755</v>
      </c>
      <c r="O164" s="40">
        <f t="shared" si="32"/>
        <v>3337</v>
      </c>
      <c r="P164" s="37">
        <f t="shared" si="30"/>
        <v>88.8681757656458</v>
      </c>
    </row>
    <row r="165" spans="1:16" ht="20.25" outlineLevel="3">
      <c r="A165" s="108" t="s">
        <v>136</v>
      </c>
      <c r="B165" s="109" t="s">
        <v>139</v>
      </c>
      <c r="C165" s="109">
        <v>5519</v>
      </c>
      <c r="D165" s="33" t="s">
        <v>95</v>
      </c>
      <c r="E165" s="34">
        <v>213</v>
      </c>
      <c r="F165" s="35">
        <v>1700</v>
      </c>
      <c r="G165" s="36">
        <v>1614</v>
      </c>
      <c r="H165" s="37">
        <f t="shared" si="31"/>
        <v>94.94117647058825</v>
      </c>
      <c r="I165" s="34"/>
      <c r="J165" s="35"/>
      <c r="K165" s="36"/>
      <c r="L165" s="37"/>
      <c r="M165" s="38">
        <f t="shared" si="32"/>
        <v>213</v>
      </c>
      <c r="N165" s="39">
        <f t="shared" si="32"/>
        <v>1700</v>
      </c>
      <c r="O165" s="40">
        <f t="shared" si="32"/>
        <v>1614</v>
      </c>
      <c r="P165" s="37">
        <f t="shared" si="30"/>
        <v>94.94117647058825</v>
      </c>
    </row>
    <row r="166" spans="1:16" ht="20.25" outlineLevel="2">
      <c r="A166" s="110">
        <v>5</v>
      </c>
      <c r="B166" s="111">
        <v>55</v>
      </c>
      <c r="C166" s="112"/>
      <c r="D166" s="41" t="s">
        <v>108</v>
      </c>
      <c r="E166" s="42">
        <f>SUM(E164:E165)</f>
        <v>2859</v>
      </c>
      <c r="F166" s="43">
        <f>SUM(F164:F165)</f>
        <v>5226</v>
      </c>
      <c r="G166" s="44">
        <f>SUM(G164:G165)</f>
        <v>4769</v>
      </c>
      <c r="H166" s="45">
        <f t="shared" si="31"/>
        <v>91.25526215078455</v>
      </c>
      <c r="I166" s="42">
        <f>SUM(I164:I165)</f>
        <v>540</v>
      </c>
      <c r="J166" s="43">
        <f>SUM(J164:J165)</f>
        <v>229</v>
      </c>
      <c r="K166" s="44">
        <f>SUM(K164:K165)</f>
        <v>182</v>
      </c>
      <c r="L166" s="45">
        <f>+K166/J166*100</f>
        <v>79.47598253275109</v>
      </c>
      <c r="M166" s="42">
        <f>SUM(M164:M165)</f>
        <v>3399</v>
      </c>
      <c r="N166" s="43">
        <f>SUM(N164:N165)</f>
        <v>5455</v>
      </c>
      <c r="O166" s="44">
        <f>SUM(O164:O165)</f>
        <v>4951</v>
      </c>
      <c r="P166" s="45">
        <f t="shared" si="30"/>
        <v>90.76076993583868</v>
      </c>
    </row>
    <row r="167" spans="1:16" ht="21" outlineLevel="2" thickBot="1">
      <c r="A167" s="113"/>
      <c r="B167" s="114"/>
      <c r="C167" s="115"/>
      <c r="D167" s="46"/>
      <c r="E167" s="47"/>
      <c r="F167" s="48"/>
      <c r="G167" s="49"/>
      <c r="H167" s="50"/>
      <c r="I167" s="47"/>
      <c r="J167" s="48"/>
      <c r="K167" s="49"/>
      <c r="L167" s="50"/>
      <c r="M167" s="51"/>
      <c r="N167" s="52"/>
      <c r="O167" s="53"/>
      <c r="P167" s="50"/>
    </row>
    <row r="168" spans="1:16" ht="21.75" outlineLevel="1" thickBot="1" thickTop="1">
      <c r="A168" s="120">
        <v>5</v>
      </c>
      <c r="B168" s="121"/>
      <c r="C168" s="121"/>
      <c r="D168" s="76" t="s">
        <v>96</v>
      </c>
      <c r="E168" s="77">
        <f>+E159+E162+E166</f>
        <v>186814</v>
      </c>
      <c r="F168" s="78">
        <f>+F159+F162+F166</f>
        <v>207257</v>
      </c>
      <c r="G168" s="79">
        <f>+G159+G162+G166</f>
        <v>205525</v>
      </c>
      <c r="H168" s="80">
        <f t="shared" si="31"/>
        <v>99.16432255605359</v>
      </c>
      <c r="I168" s="81">
        <f>+I159+I162+I166</f>
        <v>41790</v>
      </c>
      <c r="J168" s="82">
        <f>+J159+J162+J166</f>
        <v>48156</v>
      </c>
      <c r="K168" s="83">
        <f>+K159+K162+K166</f>
        <v>48059</v>
      </c>
      <c r="L168" s="90">
        <f>+K168/J168*100</f>
        <v>99.79857130990946</v>
      </c>
      <c r="M168" s="81">
        <f>+M159+M162+M166</f>
        <v>228604</v>
      </c>
      <c r="N168" s="82">
        <f>+N159+N162+N166</f>
        <v>255413</v>
      </c>
      <c r="O168" s="83">
        <f>+O159+O162+O166</f>
        <v>253584</v>
      </c>
      <c r="P168" s="90">
        <f t="shared" si="30"/>
        <v>99.2839048912937</v>
      </c>
    </row>
    <row r="169" spans="1:16" ht="21" outlineLevel="1" thickTop="1">
      <c r="A169" s="126"/>
      <c r="B169" s="127"/>
      <c r="C169" s="127"/>
      <c r="D169" s="91"/>
      <c r="E169" s="92"/>
      <c r="F169" s="93"/>
      <c r="G169" s="94"/>
      <c r="H169" s="95"/>
      <c r="I169" s="96"/>
      <c r="J169" s="97"/>
      <c r="K169" s="98"/>
      <c r="L169" s="99"/>
      <c r="M169" s="96"/>
      <c r="N169" s="97"/>
      <c r="O169" s="98"/>
      <c r="P169" s="99"/>
    </row>
    <row r="170" spans="1:16" ht="20.25" outlineLevel="3">
      <c r="A170" s="108" t="s">
        <v>140</v>
      </c>
      <c r="B170" s="109" t="s">
        <v>141</v>
      </c>
      <c r="C170" s="109">
        <v>6112</v>
      </c>
      <c r="D170" s="33" t="s">
        <v>177</v>
      </c>
      <c r="E170" s="34">
        <v>49550</v>
      </c>
      <c r="F170" s="35">
        <v>47303</v>
      </c>
      <c r="G170" s="36">
        <v>42855</v>
      </c>
      <c r="H170" s="37">
        <f t="shared" si="31"/>
        <v>90.59679090121135</v>
      </c>
      <c r="I170" s="34"/>
      <c r="J170" s="35"/>
      <c r="K170" s="36"/>
      <c r="L170" s="37"/>
      <c r="M170" s="38">
        <f aca="true" t="shared" si="33" ref="M170:O173">+E170+I170</f>
        <v>49550</v>
      </c>
      <c r="N170" s="39">
        <f t="shared" si="33"/>
        <v>47303</v>
      </c>
      <c r="O170" s="40">
        <f t="shared" si="33"/>
        <v>42855</v>
      </c>
      <c r="P170" s="37">
        <f t="shared" si="30"/>
        <v>90.59679090121135</v>
      </c>
    </row>
    <row r="171" spans="1:16" ht="20.25" outlineLevel="3">
      <c r="A171" s="108">
        <v>6</v>
      </c>
      <c r="B171" s="109">
        <v>61</v>
      </c>
      <c r="C171" s="109">
        <v>6114</v>
      </c>
      <c r="D171" s="33" t="s">
        <v>114</v>
      </c>
      <c r="E171" s="34"/>
      <c r="F171" s="35">
        <v>205</v>
      </c>
      <c r="G171" s="36">
        <v>206</v>
      </c>
      <c r="H171" s="37">
        <f t="shared" si="31"/>
        <v>100.48780487804878</v>
      </c>
      <c r="I171" s="34"/>
      <c r="J171" s="35"/>
      <c r="K171" s="36"/>
      <c r="L171" s="37"/>
      <c r="M171" s="38"/>
      <c r="N171" s="39">
        <f t="shared" si="33"/>
        <v>205</v>
      </c>
      <c r="O171" s="40">
        <f t="shared" si="33"/>
        <v>206</v>
      </c>
      <c r="P171" s="37">
        <f t="shared" si="30"/>
        <v>100.48780487804878</v>
      </c>
    </row>
    <row r="172" spans="1:16" ht="20.25" outlineLevel="3">
      <c r="A172" s="108" t="s">
        <v>140</v>
      </c>
      <c r="B172" s="109" t="s">
        <v>141</v>
      </c>
      <c r="C172" s="109">
        <v>6171</v>
      </c>
      <c r="D172" s="33" t="s">
        <v>150</v>
      </c>
      <c r="E172" s="34">
        <v>787029</v>
      </c>
      <c r="F172" s="35">
        <f>855721-276</f>
        <v>855445</v>
      </c>
      <c r="G172" s="36">
        <f>827020-435</f>
        <v>826585</v>
      </c>
      <c r="H172" s="37">
        <f t="shared" si="31"/>
        <v>96.6263172968455</v>
      </c>
      <c r="I172" s="34">
        <v>169407</v>
      </c>
      <c r="J172" s="35">
        <v>228305</v>
      </c>
      <c r="K172" s="36">
        <v>217956</v>
      </c>
      <c r="L172" s="37">
        <f>+K172/J172*100</f>
        <v>95.467028755393</v>
      </c>
      <c r="M172" s="38">
        <f t="shared" si="33"/>
        <v>956436</v>
      </c>
      <c r="N172" s="39">
        <f t="shared" si="33"/>
        <v>1083750</v>
      </c>
      <c r="O172" s="40">
        <f t="shared" si="33"/>
        <v>1044541</v>
      </c>
      <c r="P172" s="37">
        <f t="shared" si="30"/>
        <v>96.38209919261823</v>
      </c>
    </row>
    <row r="173" spans="1:16" ht="20.25" outlineLevel="3">
      <c r="A173" s="108">
        <v>6</v>
      </c>
      <c r="B173" s="109">
        <v>61</v>
      </c>
      <c r="C173" s="109">
        <v>6172</v>
      </c>
      <c r="D173" s="33" t="s">
        <v>97</v>
      </c>
      <c r="E173" s="34">
        <v>262</v>
      </c>
      <c r="F173" s="35">
        <v>262</v>
      </c>
      <c r="G173" s="36">
        <v>190</v>
      </c>
      <c r="H173" s="37">
        <f t="shared" si="31"/>
        <v>72.51908396946564</v>
      </c>
      <c r="I173" s="34"/>
      <c r="J173" s="35"/>
      <c r="K173" s="36"/>
      <c r="L173" s="37"/>
      <c r="M173" s="38">
        <f t="shared" si="33"/>
        <v>262</v>
      </c>
      <c r="N173" s="39">
        <f t="shared" si="33"/>
        <v>262</v>
      </c>
      <c r="O173" s="40">
        <f t="shared" si="33"/>
        <v>190</v>
      </c>
      <c r="P173" s="37">
        <f t="shared" si="30"/>
        <v>72.51908396946564</v>
      </c>
    </row>
    <row r="174" spans="1:16" ht="20.25" outlineLevel="2">
      <c r="A174" s="110">
        <v>6</v>
      </c>
      <c r="B174" s="111">
        <v>61</v>
      </c>
      <c r="C174" s="112"/>
      <c r="D174" s="41" t="s">
        <v>98</v>
      </c>
      <c r="E174" s="42">
        <f>SUM(E170:E173)</f>
        <v>836841</v>
      </c>
      <c r="F174" s="43">
        <f>SUM(F170:F173)</f>
        <v>903215</v>
      </c>
      <c r="G174" s="44">
        <f>SUM(G170:G173)</f>
        <v>869836</v>
      </c>
      <c r="H174" s="45">
        <f t="shared" si="31"/>
        <v>96.30442364221143</v>
      </c>
      <c r="I174" s="42">
        <f>SUM(I170:I173)</f>
        <v>169407</v>
      </c>
      <c r="J174" s="43">
        <f>SUM(J170:J173)</f>
        <v>228305</v>
      </c>
      <c r="K174" s="44">
        <f>SUM(K170:K173)</f>
        <v>217956</v>
      </c>
      <c r="L174" s="45">
        <f>+K174/J174*100</f>
        <v>95.467028755393</v>
      </c>
      <c r="M174" s="42">
        <f>SUM(M170:M173)</f>
        <v>1006248</v>
      </c>
      <c r="N174" s="43">
        <f>SUM(N170:N173)</f>
        <v>1131520</v>
      </c>
      <c r="O174" s="44">
        <f>SUM(O170:O173)</f>
        <v>1087792</v>
      </c>
      <c r="P174" s="45">
        <f t="shared" si="30"/>
        <v>96.13546380090497</v>
      </c>
    </row>
    <row r="175" spans="1:16" ht="20.25" outlineLevel="2">
      <c r="A175" s="108"/>
      <c r="B175" s="119"/>
      <c r="C175" s="109"/>
      <c r="D175" s="33"/>
      <c r="E175" s="69"/>
      <c r="F175" s="70"/>
      <c r="G175" s="71"/>
      <c r="H175" s="72"/>
      <c r="I175" s="69"/>
      <c r="J175" s="70"/>
      <c r="K175" s="71"/>
      <c r="L175" s="72"/>
      <c r="M175" s="73"/>
      <c r="N175" s="74"/>
      <c r="O175" s="75"/>
      <c r="P175" s="72"/>
    </row>
    <row r="176" spans="1:16" ht="20.25" outlineLevel="3">
      <c r="A176" s="108" t="s">
        <v>140</v>
      </c>
      <c r="B176" s="109" t="s">
        <v>142</v>
      </c>
      <c r="C176" s="109">
        <v>6211</v>
      </c>
      <c r="D176" s="33" t="s">
        <v>99</v>
      </c>
      <c r="E176" s="34">
        <v>6778</v>
      </c>
      <c r="F176" s="35">
        <v>7238</v>
      </c>
      <c r="G176" s="36">
        <v>6750</v>
      </c>
      <c r="H176" s="37">
        <f t="shared" si="31"/>
        <v>93.25780602376346</v>
      </c>
      <c r="I176" s="34">
        <v>44733</v>
      </c>
      <c r="J176" s="35">
        <v>30130</v>
      </c>
      <c r="K176" s="36">
        <v>30134</v>
      </c>
      <c r="L176" s="37">
        <f>+K176/J176*100</f>
        <v>100.01327580484568</v>
      </c>
      <c r="M176" s="38">
        <f aca="true" t="shared" si="34" ref="M176:O179">+E176+I176</f>
        <v>51511</v>
      </c>
      <c r="N176" s="39">
        <f t="shared" si="34"/>
        <v>37368</v>
      </c>
      <c r="O176" s="40">
        <f t="shared" si="34"/>
        <v>36884</v>
      </c>
      <c r="P176" s="37">
        <f t="shared" si="30"/>
        <v>98.70477413830015</v>
      </c>
    </row>
    <row r="177" spans="1:16" ht="20.25" outlineLevel="3">
      <c r="A177" s="108">
        <v>6</v>
      </c>
      <c r="B177" s="109">
        <v>62</v>
      </c>
      <c r="C177" s="109">
        <v>6219</v>
      </c>
      <c r="D177" s="33" t="s">
        <v>115</v>
      </c>
      <c r="E177" s="34"/>
      <c r="F177" s="35">
        <v>166</v>
      </c>
      <c r="G177" s="36">
        <v>184</v>
      </c>
      <c r="H177" s="37">
        <f t="shared" si="31"/>
        <v>110.8433734939759</v>
      </c>
      <c r="I177" s="34"/>
      <c r="J177" s="35"/>
      <c r="K177" s="36"/>
      <c r="L177" s="37"/>
      <c r="M177" s="38"/>
      <c r="N177" s="39">
        <f t="shared" si="34"/>
        <v>166</v>
      </c>
      <c r="O177" s="40">
        <f t="shared" si="34"/>
        <v>184</v>
      </c>
      <c r="P177" s="37">
        <f t="shared" si="30"/>
        <v>110.8433734939759</v>
      </c>
    </row>
    <row r="178" spans="1:16" ht="20.25" outlineLevel="3">
      <c r="A178" s="108">
        <v>6</v>
      </c>
      <c r="B178" s="109">
        <v>62</v>
      </c>
      <c r="C178" s="109">
        <v>6221</v>
      </c>
      <c r="D178" s="33" t="s">
        <v>100</v>
      </c>
      <c r="E178" s="34"/>
      <c r="F178" s="35">
        <v>2100</v>
      </c>
      <c r="G178" s="36">
        <v>2648</v>
      </c>
      <c r="H178" s="37">
        <f t="shared" si="31"/>
        <v>126.0952380952381</v>
      </c>
      <c r="I178" s="34"/>
      <c r="J178" s="35"/>
      <c r="K178" s="36"/>
      <c r="L178" s="37"/>
      <c r="M178" s="38"/>
      <c r="N178" s="39">
        <f t="shared" si="34"/>
        <v>2100</v>
      </c>
      <c r="O178" s="40">
        <f t="shared" si="34"/>
        <v>2648</v>
      </c>
      <c r="P178" s="37">
        <f t="shared" si="30"/>
        <v>126.0952380952381</v>
      </c>
    </row>
    <row r="179" spans="1:16" ht="20.25" outlineLevel="3">
      <c r="A179" s="108" t="s">
        <v>140</v>
      </c>
      <c r="B179" s="109" t="s">
        <v>142</v>
      </c>
      <c r="C179" s="109">
        <v>6223</v>
      </c>
      <c r="D179" s="33" t="s">
        <v>101</v>
      </c>
      <c r="E179" s="34">
        <v>6197</v>
      </c>
      <c r="F179" s="35">
        <v>6619</v>
      </c>
      <c r="G179" s="36">
        <v>5490</v>
      </c>
      <c r="H179" s="37">
        <f t="shared" si="31"/>
        <v>82.94304275570327</v>
      </c>
      <c r="I179" s="34"/>
      <c r="J179" s="35"/>
      <c r="K179" s="36"/>
      <c r="L179" s="37"/>
      <c r="M179" s="38">
        <f t="shared" si="34"/>
        <v>6197</v>
      </c>
      <c r="N179" s="39">
        <f t="shared" si="34"/>
        <v>6619</v>
      </c>
      <c r="O179" s="40">
        <f t="shared" si="34"/>
        <v>5490</v>
      </c>
      <c r="P179" s="37">
        <f t="shared" si="30"/>
        <v>82.94304275570327</v>
      </c>
    </row>
    <row r="180" spans="1:16" ht="20.25" outlineLevel="2">
      <c r="A180" s="110">
        <v>6</v>
      </c>
      <c r="B180" s="111">
        <v>62</v>
      </c>
      <c r="C180" s="112"/>
      <c r="D180" s="41" t="s">
        <v>102</v>
      </c>
      <c r="E180" s="42">
        <f>SUM(E176:E179)</f>
        <v>12975</v>
      </c>
      <c r="F180" s="43">
        <f>SUM(F176:F179)</f>
        <v>16123</v>
      </c>
      <c r="G180" s="44">
        <f>SUM(G176:G179)</f>
        <v>15072</v>
      </c>
      <c r="H180" s="45">
        <f t="shared" si="31"/>
        <v>93.481362029399</v>
      </c>
      <c r="I180" s="42">
        <f>SUM(I176:I179)</f>
        <v>44733</v>
      </c>
      <c r="J180" s="43">
        <f>SUM(J176:J179)</f>
        <v>30130</v>
      </c>
      <c r="K180" s="44">
        <f>SUM(K176:K179)</f>
        <v>30134</v>
      </c>
      <c r="L180" s="45">
        <f>+K180/J180*100</f>
        <v>100.01327580484568</v>
      </c>
      <c r="M180" s="42">
        <f>SUM(M176:M179)</f>
        <v>57708</v>
      </c>
      <c r="N180" s="43">
        <f>SUM(N176:N179)</f>
        <v>46253</v>
      </c>
      <c r="O180" s="44">
        <f>SUM(O176:O179)</f>
        <v>45206</v>
      </c>
      <c r="P180" s="45">
        <f t="shared" si="30"/>
        <v>97.7363630467213</v>
      </c>
    </row>
    <row r="181" spans="1:16" ht="20.25" outlineLevel="2">
      <c r="A181" s="108"/>
      <c r="B181" s="119"/>
      <c r="C181" s="109"/>
      <c r="D181" s="33"/>
      <c r="E181" s="69"/>
      <c r="F181" s="70"/>
      <c r="G181" s="71"/>
      <c r="H181" s="72"/>
      <c r="I181" s="69"/>
      <c r="J181" s="70"/>
      <c r="K181" s="71"/>
      <c r="L181" s="72"/>
      <c r="M181" s="73"/>
      <c r="N181" s="74"/>
      <c r="O181" s="75"/>
      <c r="P181" s="72"/>
    </row>
    <row r="182" spans="1:16" ht="20.25" outlineLevel="3">
      <c r="A182" s="108" t="s">
        <v>140</v>
      </c>
      <c r="B182" s="109" t="s">
        <v>143</v>
      </c>
      <c r="C182" s="109">
        <v>6310</v>
      </c>
      <c r="D182" s="33" t="s">
        <v>103</v>
      </c>
      <c r="E182" s="34">
        <v>144378</v>
      </c>
      <c r="F182" s="35">
        <v>151582</v>
      </c>
      <c r="G182" s="36">
        <v>148719</v>
      </c>
      <c r="H182" s="37">
        <f t="shared" si="31"/>
        <v>98.1112533150374</v>
      </c>
      <c r="I182" s="34"/>
      <c r="J182" s="35"/>
      <c r="K182" s="36"/>
      <c r="L182" s="37"/>
      <c r="M182" s="38">
        <f aca="true" t="shared" si="35" ref="M182:O183">+E182+I182</f>
        <v>144378</v>
      </c>
      <c r="N182" s="39">
        <f t="shared" si="35"/>
        <v>151582</v>
      </c>
      <c r="O182" s="40">
        <f t="shared" si="35"/>
        <v>148719</v>
      </c>
      <c r="P182" s="37">
        <f t="shared" si="30"/>
        <v>98.1112533150374</v>
      </c>
    </row>
    <row r="183" spans="1:16" ht="20.25" outlineLevel="3">
      <c r="A183" s="108" t="s">
        <v>140</v>
      </c>
      <c r="B183" s="109" t="s">
        <v>143</v>
      </c>
      <c r="C183" s="109">
        <v>6399</v>
      </c>
      <c r="D183" s="33" t="s">
        <v>104</v>
      </c>
      <c r="E183" s="34">
        <f>296963-295508</f>
        <v>1455</v>
      </c>
      <c r="F183" s="35">
        <f>256710-253819</f>
        <v>2891</v>
      </c>
      <c r="G183" s="36">
        <f>255130-253765</f>
        <v>1365</v>
      </c>
      <c r="H183" s="37">
        <f t="shared" si="31"/>
        <v>47.21549636803874</v>
      </c>
      <c r="I183" s="34"/>
      <c r="J183" s="35"/>
      <c r="K183" s="36"/>
      <c r="L183" s="37"/>
      <c r="M183" s="38">
        <f t="shared" si="35"/>
        <v>1455</v>
      </c>
      <c r="N183" s="39">
        <f t="shared" si="35"/>
        <v>2891</v>
      </c>
      <c r="O183" s="40">
        <f t="shared" si="35"/>
        <v>1365</v>
      </c>
      <c r="P183" s="37">
        <f t="shared" si="30"/>
        <v>47.21549636803874</v>
      </c>
    </row>
    <row r="184" spans="1:16" ht="20.25" outlineLevel="2">
      <c r="A184" s="110">
        <v>6</v>
      </c>
      <c r="B184" s="111">
        <v>63</v>
      </c>
      <c r="C184" s="112"/>
      <c r="D184" s="41" t="s">
        <v>105</v>
      </c>
      <c r="E184" s="42">
        <f>SUM(E182:E183)</f>
        <v>145833</v>
      </c>
      <c r="F184" s="43">
        <f>SUM(F182:F183)</f>
        <v>154473</v>
      </c>
      <c r="G184" s="44">
        <f>SUM(G182:G183)</f>
        <v>150084</v>
      </c>
      <c r="H184" s="45">
        <f t="shared" si="31"/>
        <v>97.15872676778467</v>
      </c>
      <c r="I184" s="42"/>
      <c r="J184" s="43"/>
      <c r="K184" s="44"/>
      <c r="L184" s="45"/>
      <c r="M184" s="42">
        <f>SUM(M182:M183)</f>
        <v>145833</v>
      </c>
      <c r="N184" s="43">
        <f>SUM(N182:N183)</f>
        <v>154473</v>
      </c>
      <c r="O184" s="44">
        <f>SUM(O182:O183)</f>
        <v>150084</v>
      </c>
      <c r="P184" s="45">
        <f t="shared" si="30"/>
        <v>97.15872676778467</v>
      </c>
    </row>
    <row r="185" spans="1:16" ht="20.25" outlineLevel="2">
      <c r="A185" s="108"/>
      <c r="B185" s="119"/>
      <c r="C185" s="109"/>
      <c r="D185" s="33"/>
      <c r="E185" s="69"/>
      <c r="F185" s="70"/>
      <c r="G185" s="71"/>
      <c r="H185" s="72"/>
      <c r="I185" s="69"/>
      <c r="J185" s="70"/>
      <c r="K185" s="71"/>
      <c r="L185" s="72"/>
      <c r="M185" s="73"/>
      <c r="N185" s="74"/>
      <c r="O185" s="75"/>
      <c r="P185" s="72"/>
    </row>
    <row r="186" spans="1:16" ht="20.25" outlineLevel="2">
      <c r="A186" s="108">
        <v>6</v>
      </c>
      <c r="B186" s="109">
        <v>64</v>
      </c>
      <c r="C186" s="109">
        <v>6402</v>
      </c>
      <c r="D186" s="33" t="s">
        <v>179</v>
      </c>
      <c r="E186" s="69"/>
      <c r="F186" s="35">
        <f>158807-113538</f>
        <v>45269</v>
      </c>
      <c r="G186" s="36">
        <f>158829-113538</f>
        <v>45291</v>
      </c>
      <c r="H186" s="37">
        <f t="shared" si="31"/>
        <v>100.04859837858137</v>
      </c>
      <c r="I186" s="69"/>
      <c r="J186" s="70"/>
      <c r="K186" s="71"/>
      <c r="L186" s="72"/>
      <c r="M186" s="38"/>
      <c r="N186" s="39">
        <f aca="true" t="shared" si="36" ref="M186:O187">+F186+J186</f>
        <v>45269</v>
      </c>
      <c r="O186" s="40">
        <f t="shared" si="36"/>
        <v>45291</v>
      </c>
      <c r="P186" s="37">
        <f>+O186/N186*100</f>
        <v>100.04859837858137</v>
      </c>
    </row>
    <row r="187" spans="1:16" ht="20.25" outlineLevel="3">
      <c r="A187" s="108" t="s">
        <v>140</v>
      </c>
      <c r="B187" s="109" t="s">
        <v>144</v>
      </c>
      <c r="C187" s="109">
        <v>6409</v>
      </c>
      <c r="D187" s="33" t="s">
        <v>149</v>
      </c>
      <c r="E187" s="34">
        <v>156529</v>
      </c>
      <c r="F187" s="35">
        <f>708890-672452</f>
        <v>36438</v>
      </c>
      <c r="G187" s="36">
        <f>672165-671845</f>
        <v>320</v>
      </c>
      <c r="H187" s="37">
        <f t="shared" si="31"/>
        <v>0.8782040726713869</v>
      </c>
      <c r="I187" s="34">
        <v>21500</v>
      </c>
      <c r="J187" s="35">
        <f>808541-459260</f>
        <v>349281</v>
      </c>
      <c r="K187" s="36">
        <f>452626-441126+1</f>
        <v>11501</v>
      </c>
      <c r="L187" s="37">
        <f>+K187/J187*100</f>
        <v>3.2927642786180753</v>
      </c>
      <c r="M187" s="38">
        <f t="shared" si="36"/>
        <v>178029</v>
      </c>
      <c r="N187" s="39">
        <f t="shared" si="36"/>
        <v>385719</v>
      </c>
      <c r="O187" s="40">
        <f t="shared" si="36"/>
        <v>11821</v>
      </c>
      <c r="P187" s="37">
        <f t="shared" si="30"/>
        <v>3.0646662466717998</v>
      </c>
    </row>
    <row r="188" spans="1:16" ht="20.25" outlineLevel="2">
      <c r="A188" s="128">
        <v>6</v>
      </c>
      <c r="B188" s="111">
        <v>64</v>
      </c>
      <c r="C188" s="112"/>
      <c r="D188" s="41" t="s">
        <v>106</v>
      </c>
      <c r="E188" s="42">
        <f>SUM(E186:E187)</f>
        <v>156529</v>
      </c>
      <c r="F188" s="43">
        <f>SUM(F186:F187)</f>
        <v>81707</v>
      </c>
      <c r="G188" s="44">
        <f>SUM(G186:G187)</f>
        <v>45611</v>
      </c>
      <c r="H188" s="45">
        <f t="shared" si="31"/>
        <v>55.822634535596706</v>
      </c>
      <c r="I188" s="42">
        <f>SUM(I186:I187)</f>
        <v>21500</v>
      </c>
      <c r="J188" s="43">
        <f>SUM(J186:J187)</f>
        <v>349281</v>
      </c>
      <c r="K188" s="44">
        <f>SUM(K186:K187)</f>
        <v>11501</v>
      </c>
      <c r="L188" s="45">
        <f>+K188/J188*100</f>
        <v>3.2927642786180753</v>
      </c>
      <c r="M188" s="42">
        <f>SUM(M186:M187)</f>
        <v>178029</v>
      </c>
      <c r="N188" s="43">
        <f>SUM(N186:N187)</f>
        <v>430988</v>
      </c>
      <c r="O188" s="44">
        <f>SUM(O186:O187)</f>
        <v>57112</v>
      </c>
      <c r="P188" s="45">
        <f t="shared" si="30"/>
        <v>13.251413032381413</v>
      </c>
    </row>
    <row r="189" spans="1:16" ht="21" outlineLevel="2" thickBot="1">
      <c r="A189" s="113"/>
      <c r="B189" s="114"/>
      <c r="C189" s="115"/>
      <c r="D189" s="46"/>
      <c r="E189" s="47"/>
      <c r="F189" s="48"/>
      <c r="G189" s="49"/>
      <c r="H189" s="50"/>
      <c r="I189" s="47"/>
      <c r="J189" s="48"/>
      <c r="K189" s="49"/>
      <c r="L189" s="50"/>
      <c r="M189" s="51"/>
      <c r="N189" s="52"/>
      <c r="O189" s="53"/>
      <c r="P189" s="50"/>
    </row>
    <row r="190" spans="1:16" ht="21.75" outlineLevel="1" thickBot="1" thickTop="1">
      <c r="A190" s="116">
        <v>6</v>
      </c>
      <c r="B190" s="117"/>
      <c r="C190" s="117"/>
      <c r="D190" s="54" t="s">
        <v>107</v>
      </c>
      <c r="E190" s="55">
        <f>+E174+E180+E184+E188</f>
        <v>1152178</v>
      </c>
      <c r="F190" s="56">
        <f>+F174+F180+F184+F188</f>
        <v>1155518</v>
      </c>
      <c r="G190" s="57">
        <f>+G174+G180+G184+G188</f>
        <v>1080603</v>
      </c>
      <c r="H190" s="58">
        <f t="shared" si="31"/>
        <v>93.51676044856073</v>
      </c>
      <c r="I190" s="59">
        <f>+I174+I180+I184+I188</f>
        <v>235640</v>
      </c>
      <c r="J190" s="60">
        <f>+J174+J180+J184+J188</f>
        <v>607716</v>
      </c>
      <c r="K190" s="61">
        <f>+K174+K180+K184+K188</f>
        <v>259591</v>
      </c>
      <c r="L190" s="89">
        <f>+K190/J190*100</f>
        <v>42.71584095202364</v>
      </c>
      <c r="M190" s="59">
        <f>+M174+M180+M184+M188</f>
        <v>1387818</v>
      </c>
      <c r="N190" s="60">
        <f>+N174+N180+N184+N188</f>
        <v>1763234</v>
      </c>
      <c r="O190" s="61">
        <f>+O174+O180+O184+O188</f>
        <v>1340194</v>
      </c>
      <c r="P190" s="89">
        <f t="shared" si="30"/>
        <v>76.00772217414138</v>
      </c>
    </row>
    <row r="191" spans="1:16" ht="21" outlineLevel="1" thickTop="1">
      <c r="A191" s="129"/>
      <c r="B191" s="127"/>
      <c r="C191" s="127"/>
      <c r="D191" s="100"/>
      <c r="E191" s="92"/>
      <c r="F191" s="93"/>
      <c r="G191" s="94"/>
      <c r="H191" s="95"/>
      <c r="I191" s="96"/>
      <c r="J191" s="97"/>
      <c r="K191" s="98"/>
      <c r="L191" s="99"/>
      <c r="M191" s="96"/>
      <c r="N191" s="97"/>
      <c r="O191" s="98"/>
      <c r="P191" s="99"/>
    </row>
    <row r="192" spans="1:16" ht="20.25" outlineLevel="1">
      <c r="A192" s="110"/>
      <c r="B192" s="112"/>
      <c r="C192" s="112"/>
      <c r="D192" s="41" t="s">
        <v>110</v>
      </c>
      <c r="E192" s="42">
        <f>+E190+E168+E156+E130+E36+E14</f>
        <v>5211640</v>
      </c>
      <c r="F192" s="43">
        <f>+F190+F168+F156+F130+F36+F14</f>
        <v>6850639</v>
      </c>
      <c r="G192" s="44">
        <f>+G190+G168+G156+G130+G36+G14</f>
        <v>6702877</v>
      </c>
      <c r="H192" s="45">
        <f t="shared" si="31"/>
        <v>97.84309171742957</v>
      </c>
      <c r="I192" s="42">
        <f>+I190+I168+I156+I130+I36+I14</f>
        <v>3266031</v>
      </c>
      <c r="J192" s="43">
        <f>+J190+J168+J156+J130+J36+J14</f>
        <v>4515957</v>
      </c>
      <c r="K192" s="44">
        <f>+K190+K168+K156+K130+K36+K14</f>
        <v>3573230</v>
      </c>
      <c r="L192" s="45">
        <f>+K192/J192*100</f>
        <v>79.12453550819903</v>
      </c>
      <c r="M192" s="42">
        <f>+M190+M168+M156+M130+M36+M14</f>
        <v>8477671</v>
      </c>
      <c r="N192" s="43">
        <f>+N190+N168+N156+N130+N36+N14</f>
        <v>11366596</v>
      </c>
      <c r="O192" s="44">
        <f>+O190+O168+O156+O130+O36+O14</f>
        <v>10276107</v>
      </c>
      <c r="P192" s="45">
        <f t="shared" si="30"/>
        <v>90.40619548719775</v>
      </c>
    </row>
    <row r="193" spans="1:16" ht="20.25" outlineLevel="1">
      <c r="A193" s="118"/>
      <c r="B193" s="107"/>
      <c r="C193" s="107"/>
      <c r="D193" s="25" t="s">
        <v>148</v>
      </c>
      <c r="E193" s="29">
        <v>295508</v>
      </c>
      <c r="F193" s="35">
        <v>253819</v>
      </c>
      <c r="G193" s="36">
        <v>253765</v>
      </c>
      <c r="H193" s="151">
        <f t="shared" si="31"/>
        <v>99.97872499694664</v>
      </c>
      <c r="I193" s="62"/>
      <c r="J193" s="30"/>
      <c r="K193" s="31"/>
      <c r="L193" s="37"/>
      <c r="M193" s="84">
        <f>+E193+I193</f>
        <v>295508</v>
      </c>
      <c r="N193" s="85">
        <f>+F193+J193</f>
        <v>253819</v>
      </c>
      <c r="O193" s="86">
        <f>+G193+K193</f>
        <v>253765</v>
      </c>
      <c r="P193" s="37">
        <f t="shared" si="30"/>
        <v>99.97872499694664</v>
      </c>
    </row>
    <row r="194" spans="1:16" ht="21" thickBot="1">
      <c r="A194" s="130"/>
      <c r="B194" s="131"/>
      <c r="C194" s="131"/>
      <c r="D194" s="101" t="s">
        <v>109</v>
      </c>
      <c r="E194" s="102">
        <f>+E192+E193</f>
        <v>5507148</v>
      </c>
      <c r="F194" s="103">
        <f>+F192+F193</f>
        <v>7104458</v>
      </c>
      <c r="G194" s="104">
        <f>+G192+G193</f>
        <v>6956642</v>
      </c>
      <c r="H194" s="105">
        <f t="shared" si="31"/>
        <v>97.91939089512529</v>
      </c>
      <c r="I194" s="102">
        <f>+I192+I193</f>
        <v>3266031</v>
      </c>
      <c r="J194" s="103">
        <f>+J192+J193</f>
        <v>4515957</v>
      </c>
      <c r="K194" s="104">
        <f>+K192+K193</f>
        <v>3573230</v>
      </c>
      <c r="L194" s="105">
        <f>+K194/J194*100</f>
        <v>79.12453550819903</v>
      </c>
      <c r="M194" s="102">
        <f>+M192+M193</f>
        <v>8773179</v>
      </c>
      <c r="N194" s="103">
        <f>+N192+N193</f>
        <v>11620415</v>
      </c>
      <c r="O194" s="104">
        <f>+O192+O193</f>
        <v>10529872</v>
      </c>
      <c r="P194" s="105">
        <f t="shared" si="30"/>
        <v>90.61528353333335</v>
      </c>
    </row>
    <row r="195" spans="1:16" ht="15.75" outlineLevel="1">
      <c r="A195" s="13"/>
      <c r="B195" s="13"/>
      <c r="C195" s="14"/>
      <c r="D195" s="15"/>
      <c r="E195" s="21"/>
      <c r="F195" s="152"/>
      <c r="G195" s="152"/>
      <c r="H195" s="18"/>
      <c r="I195" s="21"/>
      <c r="J195" s="18"/>
      <c r="K195" s="21"/>
      <c r="L195" s="18"/>
      <c r="M195" s="21"/>
      <c r="N195" s="21"/>
      <c r="O195" s="21"/>
      <c r="P195" s="22"/>
    </row>
    <row r="196" spans="1:18" ht="15.75" outlineLevel="1">
      <c r="A196" s="13"/>
      <c r="B196" s="18"/>
      <c r="C196" s="19"/>
      <c r="D196" s="20"/>
      <c r="E196" s="21"/>
      <c r="F196" s="152"/>
      <c r="G196" s="152"/>
      <c r="H196" s="18"/>
      <c r="I196" s="21"/>
      <c r="J196" s="18"/>
      <c r="K196" s="21"/>
      <c r="L196" s="18"/>
      <c r="M196" s="21"/>
      <c r="N196" s="21"/>
      <c r="O196" s="21"/>
      <c r="P196" s="22"/>
      <c r="Q196" s="23"/>
      <c r="R196" s="23"/>
    </row>
    <row r="197" spans="1:16" ht="18.75">
      <c r="A197" s="132" t="s">
        <v>152</v>
      </c>
      <c r="B197" s="13"/>
      <c r="C197" s="14"/>
      <c r="D197" s="15"/>
      <c r="E197" s="16"/>
      <c r="F197" s="13"/>
      <c r="G197" s="16"/>
      <c r="H197" s="16"/>
      <c r="I197" s="13"/>
      <c r="J197" s="16"/>
      <c r="K197" s="13"/>
      <c r="L197" s="13"/>
      <c r="M197" s="16"/>
      <c r="N197" s="16"/>
      <c r="O197" s="16"/>
      <c r="P197" s="17"/>
    </row>
    <row r="198" spans="1:16" ht="12.75">
      <c r="A198" s="13"/>
      <c r="B198" s="13"/>
      <c r="C198" s="14"/>
      <c r="D198" s="15"/>
      <c r="E198" s="16"/>
      <c r="F198" s="13"/>
      <c r="G198" s="13"/>
      <c r="H198" s="13"/>
      <c r="I198" s="13"/>
      <c r="J198" s="13"/>
      <c r="K198" s="13"/>
      <c r="L198" s="13"/>
      <c r="M198" s="16"/>
      <c r="N198" s="16"/>
      <c r="O198" s="16"/>
      <c r="P198" s="17"/>
    </row>
    <row r="199" spans="1:16" ht="12.75">
      <c r="A199" s="13"/>
      <c r="B199" s="13"/>
      <c r="C199" s="14"/>
      <c r="D199" s="15"/>
      <c r="E199" s="16"/>
      <c r="F199" s="13"/>
      <c r="G199" s="13"/>
      <c r="H199" s="13"/>
      <c r="I199" s="13"/>
      <c r="J199" s="13"/>
      <c r="K199" s="13"/>
      <c r="L199" s="13"/>
      <c r="M199" s="16"/>
      <c r="N199" s="16"/>
      <c r="O199" s="16"/>
      <c r="P199" s="17"/>
    </row>
    <row r="200" spans="1:16" ht="12.75">
      <c r="A200" s="13"/>
      <c r="B200" s="13"/>
      <c r="C200" s="14"/>
      <c r="D200" s="15"/>
      <c r="E200" s="16"/>
      <c r="F200" s="16"/>
      <c r="G200" s="16">
        <f>26911436-G196</f>
        <v>26911436</v>
      </c>
      <c r="H200" s="13"/>
      <c r="I200" s="13"/>
      <c r="J200" s="13"/>
      <c r="K200" s="13"/>
      <c r="L200" s="13"/>
      <c r="M200" s="16"/>
      <c r="N200" s="16"/>
      <c r="O200" s="16"/>
      <c r="P200" s="17"/>
    </row>
    <row r="201" spans="1:16" ht="12.75">
      <c r="A201" s="13"/>
      <c r="B201" s="13"/>
      <c r="C201" s="14"/>
      <c r="D201" s="15"/>
      <c r="E201" s="16"/>
      <c r="F201" s="13"/>
      <c r="G201" s="13"/>
      <c r="H201" s="13"/>
      <c r="I201" s="13"/>
      <c r="J201" s="13"/>
      <c r="K201" s="13"/>
      <c r="L201" s="13"/>
      <c r="M201" s="16"/>
      <c r="N201" s="16"/>
      <c r="O201" s="16"/>
      <c r="P201" s="17"/>
    </row>
    <row r="202" spans="1:16" ht="12.75">
      <c r="A202" s="13"/>
      <c r="B202" s="13"/>
      <c r="C202" s="14"/>
      <c r="D202" s="15"/>
      <c r="E202" s="16"/>
      <c r="F202" s="13"/>
      <c r="G202" s="13"/>
      <c r="H202" s="13"/>
      <c r="I202" s="13"/>
      <c r="J202" s="13"/>
      <c r="K202" s="13"/>
      <c r="L202" s="13"/>
      <c r="M202" s="16"/>
      <c r="N202" s="16"/>
      <c r="O202" s="16"/>
      <c r="P202" s="17"/>
    </row>
    <row r="203" spans="1:16" ht="12.75">
      <c r="A203" s="13"/>
      <c r="B203" s="13"/>
      <c r="C203" s="14"/>
      <c r="D203" s="15"/>
      <c r="E203" s="16"/>
      <c r="F203" s="13"/>
      <c r="G203" s="13"/>
      <c r="H203" s="13"/>
      <c r="I203" s="13"/>
      <c r="J203" s="13"/>
      <c r="K203" s="13"/>
      <c r="L203" s="13"/>
      <c r="M203" s="16"/>
      <c r="N203" s="16"/>
      <c r="O203" s="16"/>
      <c r="P203" s="17"/>
    </row>
    <row r="204" spans="1:16" ht="12.75">
      <c r="A204" s="13"/>
      <c r="B204" s="13"/>
      <c r="C204" s="14"/>
      <c r="D204" s="15"/>
      <c r="E204" s="16"/>
      <c r="F204" s="13"/>
      <c r="G204" s="13"/>
      <c r="H204" s="13"/>
      <c r="I204" s="13"/>
      <c r="J204" s="13"/>
      <c r="K204" s="13"/>
      <c r="L204" s="13"/>
      <c r="M204" s="16"/>
      <c r="N204" s="16"/>
      <c r="O204" s="16"/>
      <c r="P204" s="13"/>
    </row>
    <row r="205" spans="1:16" ht="12.75">
      <c r="A205" s="13"/>
      <c r="B205" s="13"/>
      <c r="C205" s="14"/>
      <c r="D205" s="15"/>
      <c r="E205" s="16"/>
      <c r="F205" s="13"/>
      <c r="G205" s="13"/>
      <c r="H205" s="13"/>
      <c r="I205" s="13"/>
      <c r="J205" s="13"/>
      <c r="K205" s="13"/>
      <c r="L205" s="13"/>
      <c r="M205" s="16"/>
      <c r="N205" s="16"/>
      <c r="O205" s="16"/>
      <c r="P205" s="13"/>
    </row>
    <row r="206" spans="1:16" ht="12.75">
      <c r="A206" s="13"/>
      <c r="B206" s="13"/>
      <c r="C206" s="14"/>
      <c r="D206" s="15"/>
      <c r="E206" s="16"/>
      <c r="F206" s="13"/>
      <c r="G206" s="13"/>
      <c r="H206" s="13"/>
      <c r="I206" s="13"/>
      <c r="J206" s="13"/>
      <c r="K206" s="13"/>
      <c r="L206" s="13"/>
      <c r="M206" s="16"/>
      <c r="N206" s="16"/>
      <c r="O206" s="16"/>
      <c r="P206" s="13"/>
    </row>
    <row r="207" spans="1:16" ht="12.75">
      <c r="A207" s="13"/>
      <c r="B207" s="13"/>
      <c r="C207" s="14"/>
      <c r="D207" s="15"/>
      <c r="E207" s="16"/>
      <c r="F207" s="13"/>
      <c r="G207" s="13"/>
      <c r="H207" s="13"/>
      <c r="I207" s="13"/>
      <c r="J207" s="13"/>
      <c r="K207" s="13"/>
      <c r="L207" s="13"/>
      <c r="M207" s="16"/>
      <c r="N207" s="16"/>
      <c r="O207" s="16"/>
      <c r="P207" s="13"/>
    </row>
    <row r="208" spans="1:16" ht="12.75">
      <c r="A208" s="13"/>
      <c r="B208" s="13"/>
      <c r="C208" s="14"/>
      <c r="D208" s="15"/>
      <c r="E208" s="16"/>
      <c r="F208" s="13"/>
      <c r="G208" s="13"/>
      <c r="H208" s="13"/>
      <c r="I208" s="13"/>
      <c r="J208" s="13"/>
      <c r="K208" s="13"/>
      <c r="L208" s="13"/>
      <c r="M208" s="16"/>
      <c r="N208" s="16"/>
      <c r="O208" s="16"/>
      <c r="P208" s="13"/>
    </row>
    <row r="209" spans="1:16" ht="12.75">
      <c r="A209" s="13"/>
      <c r="B209" s="13"/>
      <c r="C209" s="14"/>
      <c r="D209" s="15"/>
      <c r="E209" s="16"/>
      <c r="F209" s="13"/>
      <c r="G209" s="13"/>
      <c r="H209" s="13"/>
      <c r="I209" s="13"/>
      <c r="J209" s="13"/>
      <c r="K209" s="13"/>
      <c r="L209" s="13"/>
      <c r="M209" s="16"/>
      <c r="N209" s="16"/>
      <c r="O209" s="16"/>
      <c r="P209" s="13"/>
    </row>
    <row r="210" spans="1:16" ht="12.75">
      <c r="A210" s="13"/>
      <c r="B210" s="13"/>
      <c r="C210" s="14"/>
      <c r="D210" s="15"/>
      <c r="E210" s="16"/>
      <c r="F210" s="13"/>
      <c r="G210" s="13"/>
      <c r="H210" s="13"/>
      <c r="I210" s="13"/>
      <c r="J210" s="13"/>
      <c r="K210" s="13"/>
      <c r="L210" s="13"/>
      <c r="M210" s="16"/>
      <c r="N210" s="16"/>
      <c r="O210" s="16"/>
      <c r="P210" s="13"/>
    </row>
    <row r="211" spans="1:16" ht="12.75">
      <c r="A211" s="13"/>
      <c r="B211" s="13"/>
      <c r="C211" s="14"/>
      <c r="D211" s="15"/>
      <c r="E211" s="16"/>
      <c r="F211" s="13"/>
      <c r="G211" s="13"/>
      <c r="H211" s="13"/>
      <c r="I211" s="13"/>
      <c r="J211" s="13"/>
      <c r="K211" s="13"/>
      <c r="L211" s="13"/>
      <c r="M211" s="16"/>
      <c r="N211" s="16"/>
      <c r="O211" s="16"/>
      <c r="P211" s="13"/>
    </row>
    <row r="212" spans="1:16" ht="12.75">
      <c r="A212" s="13"/>
      <c r="B212" s="13"/>
      <c r="C212" s="14"/>
      <c r="D212" s="15"/>
      <c r="E212" s="16"/>
      <c r="F212" s="13"/>
      <c r="G212" s="13"/>
      <c r="H212" s="13"/>
      <c r="I212" s="13"/>
      <c r="J212" s="13"/>
      <c r="K212" s="13"/>
      <c r="L212" s="13"/>
      <c r="M212" s="16"/>
      <c r="N212" s="16"/>
      <c r="O212" s="16"/>
      <c r="P212" s="13"/>
    </row>
    <row r="213" spans="1:16" ht="12.75">
      <c r="A213" s="13"/>
      <c r="B213" s="13"/>
      <c r="C213" s="14"/>
      <c r="D213" s="15"/>
      <c r="E213" s="16"/>
      <c r="F213" s="13"/>
      <c r="G213" s="13"/>
      <c r="H213" s="13"/>
      <c r="I213" s="13"/>
      <c r="J213" s="13"/>
      <c r="K213" s="13"/>
      <c r="L213" s="13"/>
      <c r="M213" s="16"/>
      <c r="N213" s="16"/>
      <c r="O213" s="16"/>
      <c r="P213" s="13"/>
    </row>
    <row r="214" spans="1:16" ht="12.75">
      <c r="A214" s="13"/>
      <c r="B214" s="13"/>
      <c r="C214" s="14"/>
      <c r="D214" s="15"/>
      <c r="E214" s="16"/>
      <c r="F214" s="13"/>
      <c r="G214" s="13"/>
      <c r="H214" s="13"/>
      <c r="I214" s="13"/>
      <c r="J214" s="13"/>
      <c r="K214" s="13"/>
      <c r="L214" s="13"/>
      <c r="M214" s="16"/>
      <c r="N214" s="16"/>
      <c r="O214" s="16"/>
      <c r="P214" s="13"/>
    </row>
    <row r="215" spans="1:16" ht="12.75">
      <c r="A215" s="13"/>
      <c r="B215" s="13"/>
      <c r="C215" s="14"/>
      <c r="D215" s="15"/>
      <c r="E215" s="16"/>
      <c r="F215" s="13"/>
      <c r="G215" s="13"/>
      <c r="H215" s="13"/>
      <c r="I215" s="13"/>
      <c r="J215" s="13"/>
      <c r="K215" s="13"/>
      <c r="L215" s="13"/>
      <c r="M215" s="16"/>
      <c r="N215" s="16"/>
      <c r="O215" s="16"/>
      <c r="P215" s="13"/>
    </row>
    <row r="216" spans="1:16" ht="12.75">
      <c r="A216" s="13"/>
      <c r="B216" s="13"/>
      <c r="C216" s="14"/>
      <c r="D216" s="15"/>
      <c r="E216" s="16"/>
      <c r="F216" s="13"/>
      <c r="G216" s="13"/>
      <c r="H216" s="13"/>
      <c r="I216" s="13"/>
      <c r="J216" s="13"/>
      <c r="K216" s="13"/>
      <c r="L216" s="13"/>
      <c r="M216" s="16"/>
      <c r="N216" s="16"/>
      <c r="O216" s="16"/>
      <c r="P216" s="13"/>
    </row>
    <row r="217" spans="1:16" ht="12.75">
      <c r="A217" s="13"/>
      <c r="B217" s="13"/>
      <c r="C217" s="14"/>
      <c r="D217" s="15"/>
      <c r="E217" s="16"/>
      <c r="F217" s="13"/>
      <c r="G217" s="13"/>
      <c r="H217" s="13"/>
      <c r="I217" s="13"/>
      <c r="J217" s="13"/>
      <c r="K217" s="13"/>
      <c r="L217" s="13"/>
      <c r="M217" s="16"/>
      <c r="N217" s="16"/>
      <c r="O217" s="16"/>
      <c r="P217" s="13"/>
    </row>
    <row r="218" spans="1:16" ht="12.75">
      <c r="A218" s="13"/>
      <c r="B218" s="13"/>
      <c r="C218" s="14"/>
      <c r="D218" s="15"/>
      <c r="E218" s="16"/>
      <c r="F218" s="13"/>
      <c r="G218" s="13"/>
      <c r="H218" s="13"/>
      <c r="I218" s="13"/>
      <c r="J218" s="13"/>
      <c r="K218" s="13"/>
      <c r="L218" s="13"/>
      <c r="M218" s="16"/>
      <c r="N218" s="16"/>
      <c r="O218" s="16"/>
      <c r="P218" s="13"/>
    </row>
    <row r="219" spans="1:16" ht="12.75">
      <c r="A219" s="13"/>
      <c r="B219" s="13"/>
      <c r="C219" s="14"/>
      <c r="D219" s="15"/>
      <c r="E219" s="16"/>
      <c r="F219" s="13"/>
      <c r="G219" s="13"/>
      <c r="H219" s="13"/>
      <c r="I219" s="13"/>
      <c r="J219" s="13"/>
      <c r="K219" s="13"/>
      <c r="L219" s="13"/>
      <c r="M219" s="16"/>
      <c r="N219" s="16"/>
      <c r="O219" s="16"/>
      <c r="P219" s="13"/>
    </row>
    <row r="220" spans="1:16" ht="12.75">
      <c r="A220" s="13"/>
      <c r="B220" s="13"/>
      <c r="C220" s="14"/>
      <c r="D220" s="15"/>
      <c r="E220" s="16"/>
      <c r="F220" s="13"/>
      <c r="G220" s="13"/>
      <c r="H220" s="13"/>
      <c r="I220" s="13"/>
      <c r="J220" s="13"/>
      <c r="K220" s="13"/>
      <c r="L220" s="13"/>
      <c r="M220" s="16"/>
      <c r="N220" s="16"/>
      <c r="O220" s="16"/>
      <c r="P220" s="13"/>
    </row>
    <row r="221" spans="1:16" ht="12.75">
      <c r="A221" s="13"/>
      <c r="B221" s="13"/>
      <c r="C221" s="14"/>
      <c r="D221" s="15"/>
      <c r="E221" s="16"/>
      <c r="F221" s="13"/>
      <c r="G221" s="13"/>
      <c r="H221" s="13"/>
      <c r="I221" s="13"/>
      <c r="J221" s="13"/>
      <c r="K221" s="13"/>
      <c r="L221" s="13"/>
      <c r="M221" s="16"/>
      <c r="N221" s="16"/>
      <c r="O221" s="16"/>
      <c r="P221" s="13"/>
    </row>
    <row r="222" spans="1:16" ht="12.75">
      <c r="A222" s="13"/>
      <c r="B222" s="13"/>
      <c r="C222" s="14"/>
      <c r="D222" s="15"/>
      <c r="E222" s="16"/>
      <c r="F222" s="13"/>
      <c r="G222" s="13"/>
      <c r="H222" s="13"/>
      <c r="I222" s="13"/>
      <c r="J222" s="13"/>
      <c r="K222" s="13"/>
      <c r="L222" s="13"/>
      <c r="M222" s="16"/>
      <c r="N222" s="16"/>
      <c r="O222" s="16"/>
      <c r="P222" s="13"/>
    </row>
    <row r="223" spans="1:16" ht="12.75">
      <c r="A223" s="13"/>
      <c r="B223" s="13"/>
      <c r="C223" s="14"/>
      <c r="D223" s="15"/>
      <c r="E223" s="16"/>
      <c r="F223" s="13"/>
      <c r="G223" s="13"/>
      <c r="H223" s="13"/>
      <c r="I223" s="13"/>
      <c r="J223" s="13"/>
      <c r="K223" s="13"/>
      <c r="L223" s="13"/>
      <c r="M223" s="16"/>
      <c r="N223" s="16"/>
      <c r="O223" s="16"/>
      <c r="P223" s="13"/>
    </row>
    <row r="224" spans="1:16" ht="12.75">
      <c r="A224" s="13"/>
      <c r="B224" s="13"/>
      <c r="C224" s="14"/>
      <c r="D224" s="15"/>
      <c r="E224" s="16"/>
      <c r="F224" s="13"/>
      <c r="G224" s="13"/>
      <c r="H224" s="13"/>
      <c r="I224" s="13"/>
      <c r="J224" s="13"/>
      <c r="K224" s="13"/>
      <c r="L224" s="13"/>
      <c r="M224" s="16"/>
      <c r="N224" s="16"/>
      <c r="O224" s="16"/>
      <c r="P224" s="13"/>
    </row>
    <row r="225" spans="1:16" ht="12.75">
      <c r="A225" s="13"/>
      <c r="B225" s="13"/>
      <c r="C225" s="14"/>
      <c r="D225" s="15"/>
      <c r="E225" s="16"/>
      <c r="F225" s="13"/>
      <c r="G225" s="13"/>
      <c r="H225" s="13"/>
      <c r="I225" s="13"/>
      <c r="J225" s="13"/>
      <c r="K225" s="13"/>
      <c r="L225" s="13"/>
      <c r="M225" s="16"/>
      <c r="N225" s="16"/>
      <c r="O225" s="16"/>
      <c r="P225" s="13"/>
    </row>
    <row r="226" spans="1:16" ht="12.75">
      <c r="A226" s="13"/>
      <c r="B226" s="13"/>
      <c r="C226" s="14"/>
      <c r="D226" s="15"/>
      <c r="E226" s="16"/>
      <c r="F226" s="13"/>
      <c r="G226" s="13"/>
      <c r="H226" s="13"/>
      <c r="I226" s="13"/>
      <c r="J226" s="13"/>
      <c r="K226" s="13"/>
      <c r="L226" s="13"/>
      <c r="M226" s="16"/>
      <c r="N226" s="16"/>
      <c r="O226" s="16"/>
      <c r="P226" s="13"/>
    </row>
    <row r="227" spans="1:16" ht="12.75">
      <c r="A227" s="13"/>
      <c r="B227" s="13"/>
      <c r="C227" s="14"/>
      <c r="D227" s="15"/>
      <c r="E227" s="16"/>
      <c r="F227" s="13"/>
      <c r="G227" s="13"/>
      <c r="H227" s="13"/>
      <c r="I227" s="13"/>
      <c r="J227" s="13"/>
      <c r="K227" s="13"/>
      <c r="L227" s="13"/>
      <c r="M227" s="16"/>
      <c r="N227" s="16"/>
      <c r="O227" s="16"/>
      <c r="P227" s="13"/>
    </row>
    <row r="228" spans="1:16" ht="12.75">
      <c r="A228" s="13"/>
      <c r="B228" s="13"/>
      <c r="C228" s="14"/>
      <c r="D228" s="15"/>
      <c r="E228" s="16"/>
      <c r="F228" s="13"/>
      <c r="G228" s="13"/>
      <c r="H228" s="13"/>
      <c r="I228" s="13"/>
      <c r="J228" s="13"/>
      <c r="K228" s="13"/>
      <c r="L228" s="13"/>
      <c r="M228" s="16"/>
      <c r="N228" s="16"/>
      <c r="O228" s="16"/>
      <c r="P228" s="13"/>
    </row>
    <row r="229" spans="1:16" ht="12.75">
      <c r="A229" s="13"/>
      <c r="B229" s="13"/>
      <c r="C229" s="14"/>
      <c r="D229" s="15"/>
      <c r="E229" s="16"/>
      <c r="F229" s="13"/>
      <c r="G229" s="13"/>
      <c r="H229" s="13"/>
      <c r="I229" s="13"/>
      <c r="J229" s="13"/>
      <c r="K229" s="13"/>
      <c r="L229" s="13"/>
      <c r="M229" s="16"/>
      <c r="N229" s="16"/>
      <c r="O229" s="16"/>
      <c r="P229" s="13"/>
    </row>
    <row r="230" spans="1:16" ht="12.75">
      <c r="A230" s="13"/>
      <c r="B230" s="13"/>
      <c r="C230" s="14"/>
      <c r="D230" s="15"/>
      <c r="E230" s="16"/>
      <c r="F230" s="13"/>
      <c r="G230" s="13"/>
      <c r="H230" s="13"/>
      <c r="I230" s="13"/>
      <c r="J230" s="13"/>
      <c r="K230" s="13"/>
      <c r="L230" s="13"/>
      <c r="M230" s="16"/>
      <c r="N230" s="16"/>
      <c r="O230" s="16"/>
      <c r="P230" s="13"/>
    </row>
    <row r="231" spans="1:16" ht="12.75">
      <c r="A231" s="13"/>
      <c r="B231" s="13"/>
      <c r="C231" s="14"/>
      <c r="D231" s="15"/>
      <c r="E231" s="16"/>
      <c r="F231" s="13"/>
      <c r="G231" s="13"/>
      <c r="H231" s="13"/>
      <c r="I231" s="13"/>
      <c r="J231" s="13"/>
      <c r="K231" s="13"/>
      <c r="L231" s="13"/>
      <c r="M231" s="16"/>
      <c r="N231" s="16"/>
      <c r="O231" s="16"/>
      <c r="P231" s="13"/>
    </row>
    <row r="232" spans="1:16" ht="12.75">
      <c r="A232" s="13"/>
      <c r="B232" s="13"/>
      <c r="C232" s="14"/>
      <c r="D232" s="15"/>
      <c r="E232" s="16"/>
      <c r="F232" s="13"/>
      <c r="G232" s="13"/>
      <c r="H232" s="13"/>
      <c r="I232" s="13"/>
      <c r="J232" s="13"/>
      <c r="K232" s="13"/>
      <c r="L232" s="13"/>
      <c r="M232" s="16"/>
      <c r="N232" s="16"/>
      <c r="O232" s="16"/>
      <c r="P232" s="13"/>
    </row>
    <row r="233" spans="1:16" ht="12.75">
      <c r="A233" s="13"/>
      <c r="B233" s="13"/>
      <c r="C233" s="14"/>
      <c r="D233" s="15"/>
      <c r="E233" s="16"/>
      <c r="F233" s="13"/>
      <c r="G233" s="13"/>
      <c r="H233" s="13"/>
      <c r="I233" s="13"/>
      <c r="J233" s="13"/>
      <c r="K233" s="13"/>
      <c r="L233" s="13"/>
      <c r="M233" s="16"/>
      <c r="N233" s="16"/>
      <c r="O233" s="16"/>
      <c r="P233" s="13"/>
    </row>
    <row r="234" spans="1:16" ht="12.75">
      <c r="A234" s="13"/>
      <c r="B234" s="13"/>
      <c r="C234" s="14"/>
      <c r="D234" s="15"/>
      <c r="E234" s="16"/>
      <c r="F234" s="13"/>
      <c r="G234" s="13"/>
      <c r="H234" s="13"/>
      <c r="I234" s="13"/>
      <c r="J234" s="13"/>
      <c r="K234" s="13"/>
      <c r="L234" s="13"/>
      <c r="M234" s="16"/>
      <c r="N234" s="16"/>
      <c r="O234" s="16"/>
      <c r="P234" s="13"/>
    </row>
    <row r="235" spans="1:16" ht="12.75">
      <c r="A235" s="13"/>
      <c r="B235" s="13"/>
      <c r="C235" s="14"/>
      <c r="D235" s="15"/>
      <c r="E235" s="16"/>
      <c r="F235" s="13"/>
      <c r="G235" s="13"/>
      <c r="H235" s="13"/>
      <c r="I235" s="13"/>
      <c r="J235" s="13"/>
      <c r="K235" s="13"/>
      <c r="L235" s="13"/>
      <c r="M235" s="16"/>
      <c r="N235" s="16"/>
      <c r="O235" s="16"/>
      <c r="P235" s="13"/>
    </row>
    <row r="236" spans="1:16" ht="12.75">
      <c r="A236" s="13"/>
      <c r="B236" s="13"/>
      <c r="C236" s="14"/>
      <c r="D236" s="15"/>
      <c r="E236" s="16"/>
      <c r="F236" s="13"/>
      <c r="G236" s="13"/>
      <c r="H236" s="13"/>
      <c r="I236" s="13"/>
      <c r="J236" s="13"/>
      <c r="K236" s="13"/>
      <c r="L236" s="13"/>
      <c r="M236" s="16"/>
      <c r="N236" s="16"/>
      <c r="O236" s="16"/>
      <c r="P236" s="13"/>
    </row>
    <row r="237" spans="1:16" ht="12.75">
      <c r="A237" s="13"/>
      <c r="B237" s="13"/>
      <c r="C237" s="14"/>
      <c r="D237" s="15"/>
      <c r="E237" s="16"/>
      <c r="F237" s="13"/>
      <c r="G237" s="13"/>
      <c r="H237" s="13"/>
      <c r="I237" s="13"/>
      <c r="J237" s="13"/>
      <c r="K237" s="13"/>
      <c r="L237" s="13"/>
      <c r="M237" s="16"/>
      <c r="N237" s="16"/>
      <c r="O237" s="16"/>
      <c r="P237" s="13"/>
    </row>
    <row r="238" spans="1:16" ht="12.75">
      <c r="A238" s="13"/>
      <c r="B238" s="13"/>
      <c r="C238" s="14"/>
      <c r="D238" s="15"/>
      <c r="E238" s="16"/>
      <c r="F238" s="13"/>
      <c r="G238" s="13"/>
      <c r="H238" s="13"/>
      <c r="I238" s="13"/>
      <c r="J238" s="13"/>
      <c r="K238" s="13"/>
      <c r="L238" s="13"/>
      <c r="M238" s="16"/>
      <c r="N238" s="16"/>
      <c r="O238" s="16"/>
      <c r="P238" s="13"/>
    </row>
    <row r="239" spans="1:16" ht="12.75">
      <c r="A239" s="13"/>
      <c r="B239" s="13"/>
      <c r="C239" s="14"/>
      <c r="D239" s="15"/>
      <c r="E239" s="16"/>
      <c r="F239" s="13"/>
      <c r="G239" s="13"/>
      <c r="H239" s="13"/>
      <c r="I239" s="13"/>
      <c r="J239" s="13"/>
      <c r="K239" s="13"/>
      <c r="L239" s="13"/>
      <c r="M239" s="16"/>
      <c r="N239" s="16"/>
      <c r="O239" s="16"/>
      <c r="P239" s="13"/>
    </row>
    <row r="240" spans="1:16" ht="12.75">
      <c r="A240" s="13"/>
      <c r="B240" s="13"/>
      <c r="C240" s="14"/>
      <c r="D240" s="15"/>
      <c r="E240" s="16"/>
      <c r="F240" s="13"/>
      <c r="G240" s="13"/>
      <c r="H240" s="13"/>
      <c r="I240" s="13"/>
      <c r="J240" s="13"/>
      <c r="K240" s="13"/>
      <c r="L240" s="13"/>
      <c r="M240" s="16"/>
      <c r="N240" s="16"/>
      <c r="O240" s="16"/>
      <c r="P240" s="13"/>
    </row>
    <row r="241" spans="1:16" ht="12.75">
      <c r="A241" s="13"/>
      <c r="B241" s="13"/>
      <c r="C241" s="14"/>
      <c r="D241" s="15"/>
      <c r="E241" s="16"/>
      <c r="F241" s="13"/>
      <c r="G241" s="13"/>
      <c r="H241" s="13"/>
      <c r="I241" s="13"/>
      <c r="J241" s="13"/>
      <c r="K241" s="13"/>
      <c r="L241" s="13"/>
      <c r="M241" s="16"/>
      <c r="N241" s="16"/>
      <c r="O241" s="16"/>
      <c r="P241" s="13"/>
    </row>
    <row r="242" spans="1:16" ht="12.75">
      <c r="A242" s="13"/>
      <c r="B242" s="13"/>
      <c r="C242" s="14"/>
      <c r="D242" s="15"/>
      <c r="E242" s="16"/>
      <c r="F242" s="13"/>
      <c r="G242" s="13"/>
      <c r="H242" s="13"/>
      <c r="I242" s="13"/>
      <c r="J242" s="13"/>
      <c r="K242" s="13"/>
      <c r="L242" s="13"/>
      <c r="M242" s="16"/>
      <c r="N242" s="16"/>
      <c r="O242" s="16"/>
      <c r="P242" s="13"/>
    </row>
    <row r="243" spans="1:16" ht="12.75">
      <c r="A243" s="13"/>
      <c r="B243" s="13"/>
      <c r="C243" s="14"/>
      <c r="D243" s="15"/>
      <c r="E243" s="16"/>
      <c r="F243" s="13"/>
      <c r="G243" s="13"/>
      <c r="H243" s="13"/>
      <c r="I243" s="13"/>
      <c r="J243" s="13"/>
      <c r="K243" s="13"/>
      <c r="L243" s="13"/>
      <c r="M243" s="16"/>
      <c r="N243" s="16"/>
      <c r="O243" s="16"/>
      <c r="P243" s="13"/>
    </row>
    <row r="244" spans="1:16" ht="12.75">
      <c r="A244" s="13"/>
      <c r="B244" s="13"/>
      <c r="C244" s="14"/>
      <c r="D244" s="15"/>
      <c r="E244" s="16"/>
      <c r="F244" s="13"/>
      <c r="G244" s="13"/>
      <c r="H244" s="13"/>
      <c r="I244" s="13"/>
      <c r="J244" s="13"/>
      <c r="K244" s="13"/>
      <c r="L244" s="13"/>
      <c r="M244" s="16"/>
      <c r="N244" s="16"/>
      <c r="O244" s="16"/>
      <c r="P244" s="13"/>
    </row>
    <row r="245" spans="1:16" ht="12.75">
      <c r="A245" s="13"/>
      <c r="B245" s="13"/>
      <c r="C245" s="14"/>
      <c r="D245" s="15"/>
      <c r="E245" s="16"/>
      <c r="F245" s="13"/>
      <c r="G245" s="13"/>
      <c r="H245" s="13"/>
      <c r="I245" s="13"/>
      <c r="J245" s="13"/>
      <c r="K245" s="13"/>
      <c r="L245" s="13"/>
      <c r="M245" s="16"/>
      <c r="N245" s="16"/>
      <c r="O245" s="16"/>
      <c r="P245" s="13"/>
    </row>
    <row r="246" spans="1:16" ht="12.75">
      <c r="A246" s="13"/>
      <c r="B246" s="13"/>
      <c r="C246" s="14"/>
      <c r="D246" s="15"/>
      <c r="E246" s="16"/>
      <c r="F246" s="13"/>
      <c r="G246" s="13"/>
      <c r="H246" s="13"/>
      <c r="I246" s="13"/>
      <c r="J246" s="13"/>
      <c r="K246" s="13"/>
      <c r="L246" s="13"/>
      <c r="M246" s="16"/>
      <c r="N246" s="16"/>
      <c r="O246" s="16"/>
      <c r="P246" s="13"/>
    </row>
    <row r="247" spans="1:16" ht="12.75">
      <c r="A247" s="13"/>
      <c r="B247" s="13"/>
      <c r="C247" s="14"/>
      <c r="D247" s="15"/>
      <c r="E247" s="16"/>
      <c r="F247" s="13"/>
      <c r="G247" s="13"/>
      <c r="H247" s="13"/>
      <c r="I247" s="13"/>
      <c r="J247" s="13"/>
      <c r="K247" s="13"/>
      <c r="L247" s="13"/>
      <c r="M247" s="16"/>
      <c r="N247" s="16"/>
      <c r="O247" s="16"/>
      <c r="P247" s="13"/>
    </row>
    <row r="248" spans="1:16" ht="12.75">
      <c r="A248" s="13"/>
      <c r="B248" s="13"/>
      <c r="C248" s="14"/>
      <c r="D248" s="15"/>
      <c r="E248" s="16"/>
      <c r="F248" s="13"/>
      <c r="G248" s="13"/>
      <c r="H248" s="13"/>
      <c r="I248" s="13"/>
      <c r="J248" s="13"/>
      <c r="K248" s="13"/>
      <c r="L248" s="13"/>
      <c r="M248" s="16"/>
      <c r="N248" s="16"/>
      <c r="O248" s="16"/>
      <c r="P248" s="13"/>
    </row>
    <row r="249" spans="1:16" ht="12.75">
      <c r="A249" s="13"/>
      <c r="B249" s="13"/>
      <c r="C249" s="14"/>
      <c r="D249" s="15"/>
      <c r="E249" s="16"/>
      <c r="F249" s="13"/>
      <c r="G249" s="13"/>
      <c r="H249" s="13"/>
      <c r="I249" s="13"/>
      <c r="J249" s="13"/>
      <c r="K249" s="13"/>
      <c r="L249" s="13"/>
      <c r="M249" s="16"/>
      <c r="N249" s="16"/>
      <c r="O249" s="16"/>
      <c r="P249" s="13"/>
    </row>
    <row r="250" spans="1:16" ht="12.75">
      <c r="A250" s="13"/>
      <c r="B250" s="13"/>
      <c r="C250" s="14"/>
      <c r="D250" s="15"/>
      <c r="E250" s="16"/>
      <c r="F250" s="13"/>
      <c r="G250" s="13"/>
      <c r="H250" s="13"/>
      <c r="I250" s="13"/>
      <c r="J250" s="13"/>
      <c r="K250" s="13"/>
      <c r="L250" s="13"/>
      <c r="M250" s="16"/>
      <c r="N250" s="16"/>
      <c r="O250" s="16"/>
      <c r="P250" s="13"/>
    </row>
    <row r="251" spans="1:16" ht="12.75">
      <c r="A251" s="13"/>
      <c r="B251" s="13"/>
      <c r="C251" s="14"/>
      <c r="D251" s="15"/>
      <c r="E251" s="16"/>
      <c r="F251" s="13"/>
      <c r="G251" s="13"/>
      <c r="H251" s="13"/>
      <c r="I251" s="13"/>
      <c r="J251" s="13"/>
      <c r="K251" s="13"/>
      <c r="L251" s="13"/>
      <c r="M251" s="16"/>
      <c r="N251" s="16"/>
      <c r="O251" s="16"/>
      <c r="P251" s="13"/>
    </row>
    <row r="252" spans="1:16" ht="12.75">
      <c r="A252" s="13"/>
      <c r="B252" s="13"/>
      <c r="C252" s="14"/>
      <c r="D252" s="15"/>
      <c r="E252" s="16"/>
      <c r="F252" s="13"/>
      <c r="G252" s="13"/>
      <c r="H252" s="13"/>
      <c r="I252" s="13"/>
      <c r="J252" s="13"/>
      <c r="K252" s="13"/>
      <c r="L252" s="13"/>
      <c r="M252" s="16"/>
      <c r="N252" s="16"/>
      <c r="O252" s="16"/>
      <c r="P252" s="13"/>
    </row>
    <row r="253" spans="1:16" ht="12.75">
      <c r="A253" s="13"/>
      <c r="B253" s="13"/>
      <c r="C253" s="14"/>
      <c r="D253" s="15"/>
      <c r="E253" s="16"/>
      <c r="F253" s="13"/>
      <c r="G253" s="13"/>
      <c r="H253" s="13"/>
      <c r="I253" s="13"/>
      <c r="J253" s="13"/>
      <c r="K253" s="13"/>
      <c r="L253" s="13"/>
      <c r="M253" s="16"/>
      <c r="N253" s="16"/>
      <c r="O253" s="16"/>
      <c r="P253" s="13"/>
    </row>
    <row r="254" spans="1:16" ht="12.75">
      <c r="A254" s="13"/>
      <c r="B254" s="13"/>
      <c r="C254" s="14"/>
      <c r="D254" s="15"/>
      <c r="E254" s="16"/>
      <c r="F254" s="13"/>
      <c r="G254" s="13"/>
      <c r="H254" s="13"/>
      <c r="I254" s="13"/>
      <c r="J254" s="13"/>
      <c r="K254" s="13"/>
      <c r="L254" s="13"/>
      <c r="M254" s="16"/>
      <c r="N254" s="16"/>
      <c r="O254" s="16"/>
      <c r="P254" s="13"/>
    </row>
    <row r="255" spans="1:16" ht="12.75">
      <c r="A255" s="13"/>
      <c r="B255" s="13"/>
      <c r="C255" s="14"/>
      <c r="D255" s="15"/>
      <c r="E255" s="16"/>
      <c r="F255" s="13"/>
      <c r="G255" s="13"/>
      <c r="H255" s="13"/>
      <c r="I255" s="13"/>
      <c r="J255" s="13"/>
      <c r="K255" s="13"/>
      <c r="L255" s="13"/>
      <c r="M255" s="16"/>
      <c r="N255" s="16"/>
      <c r="O255" s="16"/>
      <c r="P255" s="13"/>
    </row>
    <row r="256" spans="1:16" ht="12.75">
      <c r="A256" s="13"/>
      <c r="B256" s="13"/>
      <c r="C256" s="14"/>
      <c r="D256" s="15"/>
      <c r="E256" s="16"/>
      <c r="F256" s="13"/>
      <c r="G256" s="13"/>
      <c r="H256" s="13"/>
      <c r="I256" s="13"/>
      <c r="J256" s="13"/>
      <c r="K256" s="13"/>
      <c r="L256" s="13"/>
      <c r="M256" s="16"/>
      <c r="N256" s="16"/>
      <c r="O256" s="16"/>
      <c r="P256" s="13"/>
    </row>
    <row r="257" spans="1:16" ht="12.75">
      <c r="A257" s="13"/>
      <c r="B257" s="13"/>
      <c r="C257" s="14"/>
      <c r="D257" s="15"/>
      <c r="E257" s="16"/>
      <c r="F257" s="13"/>
      <c r="G257" s="13"/>
      <c r="H257" s="13"/>
      <c r="I257" s="13"/>
      <c r="J257" s="13"/>
      <c r="K257" s="13"/>
      <c r="L257" s="13"/>
      <c r="M257" s="16"/>
      <c r="N257" s="16"/>
      <c r="O257" s="16"/>
      <c r="P257" s="13"/>
    </row>
    <row r="258" spans="1:16" ht="12.75">
      <c r="A258" s="13"/>
      <c r="B258" s="13"/>
      <c r="C258" s="14"/>
      <c r="D258" s="15"/>
      <c r="E258" s="16"/>
      <c r="F258" s="13"/>
      <c r="G258" s="13"/>
      <c r="H258" s="13"/>
      <c r="I258" s="13"/>
      <c r="J258" s="13"/>
      <c r="K258" s="13"/>
      <c r="L258" s="13"/>
      <c r="M258" s="16"/>
      <c r="N258" s="16"/>
      <c r="O258" s="16"/>
      <c r="P258" s="13"/>
    </row>
    <row r="259" spans="1:16" ht="12.75">
      <c r="A259" s="13"/>
      <c r="B259" s="13"/>
      <c r="C259" s="14"/>
      <c r="D259" s="15"/>
      <c r="E259" s="16"/>
      <c r="F259" s="13"/>
      <c r="G259" s="13"/>
      <c r="H259" s="13"/>
      <c r="I259" s="13"/>
      <c r="J259" s="13"/>
      <c r="K259" s="13"/>
      <c r="L259" s="13"/>
      <c r="M259" s="16"/>
      <c r="N259" s="16"/>
      <c r="O259" s="16"/>
      <c r="P259" s="13"/>
    </row>
    <row r="260" spans="1:16" ht="12.75">
      <c r="A260" s="13"/>
      <c r="B260" s="13"/>
      <c r="C260" s="14"/>
      <c r="D260" s="15"/>
      <c r="E260" s="16"/>
      <c r="F260" s="13"/>
      <c r="G260" s="13"/>
      <c r="H260" s="13"/>
      <c r="I260" s="13"/>
      <c r="J260" s="13"/>
      <c r="K260" s="13"/>
      <c r="L260" s="13"/>
      <c r="M260" s="16"/>
      <c r="N260" s="16"/>
      <c r="O260" s="16"/>
      <c r="P260" s="13"/>
    </row>
    <row r="261" spans="1:16" ht="12.75">
      <c r="A261" s="13"/>
      <c r="B261" s="13"/>
      <c r="C261" s="14"/>
      <c r="D261" s="15"/>
      <c r="E261" s="16"/>
      <c r="F261" s="13"/>
      <c r="G261" s="13"/>
      <c r="H261" s="13"/>
      <c r="I261" s="13"/>
      <c r="J261" s="13"/>
      <c r="K261" s="13"/>
      <c r="L261" s="13"/>
      <c r="M261" s="16"/>
      <c r="N261" s="16"/>
      <c r="O261" s="16"/>
      <c r="P261" s="13"/>
    </row>
    <row r="262" spans="1:16" ht="12.75">
      <c r="A262" s="13"/>
      <c r="B262" s="13"/>
      <c r="C262" s="14"/>
      <c r="D262" s="15"/>
      <c r="E262" s="16"/>
      <c r="F262" s="13"/>
      <c r="G262" s="13"/>
      <c r="H262" s="13"/>
      <c r="I262" s="13"/>
      <c r="J262" s="13"/>
      <c r="K262" s="13"/>
      <c r="L262" s="13"/>
      <c r="M262" s="16"/>
      <c r="N262" s="16"/>
      <c r="O262" s="16"/>
      <c r="P262" s="13"/>
    </row>
    <row r="263" spans="1:16" ht="12.75">
      <c r="A263" s="13"/>
      <c r="B263" s="13"/>
      <c r="C263" s="14"/>
      <c r="D263" s="15"/>
      <c r="E263" s="16"/>
      <c r="F263" s="13"/>
      <c r="G263" s="13"/>
      <c r="H263" s="13"/>
      <c r="I263" s="13"/>
      <c r="J263" s="13"/>
      <c r="K263" s="13"/>
      <c r="L263" s="13"/>
      <c r="M263" s="16"/>
      <c r="N263" s="16"/>
      <c r="O263" s="16"/>
      <c r="P263" s="13"/>
    </row>
    <row r="264" spans="1:16" ht="12.75">
      <c r="A264" s="13"/>
      <c r="B264" s="13"/>
      <c r="C264" s="14"/>
      <c r="D264" s="15"/>
      <c r="E264" s="16"/>
      <c r="F264" s="13"/>
      <c r="G264" s="13"/>
      <c r="H264" s="13"/>
      <c r="I264" s="13"/>
      <c r="J264" s="13"/>
      <c r="K264" s="13"/>
      <c r="L264" s="13"/>
      <c r="M264" s="16"/>
      <c r="N264" s="16"/>
      <c r="O264" s="16"/>
      <c r="P264" s="13"/>
    </row>
    <row r="265" spans="13:15" ht="12.75">
      <c r="M265" s="4"/>
      <c r="N265" s="4"/>
      <c r="O265" s="4"/>
    </row>
    <row r="266" spans="13:15" ht="12.75">
      <c r="M266" s="4"/>
      <c r="N266" s="4"/>
      <c r="O266" s="4"/>
    </row>
    <row r="267" spans="13:15" ht="12.75">
      <c r="M267" s="4"/>
      <c r="N267" s="4"/>
      <c r="O267" s="4"/>
    </row>
    <row r="268" spans="13:15" ht="12.75">
      <c r="M268" s="4"/>
      <c r="N268" s="4"/>
      <c r="O268" s="4"/>
    </row>
    <row r="269" spans="13:15" ht="12.75">
      <c r="M269" s="4"/>
      <c r="N269" s="4"/>
      <c r="O269" s="4"/>
    </row>
    <row r="270" spans="13:15" ht="12.75">
      <c r="M270" s="4"/>
      <c r="N270" s="4"/>
      <c r="O270" s="4"/>
    </row>
    <row r="271" spans="13:15" ht="12.75">
      <c r="M271" s="4"/>
      <c r="N271" s="4"/>
      <c r="O271" s="4"/>
    </row>
    <row r="272" spans="13:15" ht="12.75">
      <c r="M272" s="4"/>
      <c r="N272" s="4"/>
      <c r="O272" s="4"/>
    </row>
    <row r="273" spans="13:15" ht="12.75">
      <c r="M273" s="4"/>
      <c r="N273" s="4"/>
      <c r="O273" s="4"/>
    </row>
    <row r="274" spans="13:15" ht="12.75">
      <c r="M274" s="4"/>
      <c r="N274" s="4"/>
      <c r="O274" s="4"/>
    </row>
    <row r="275" spans="13:15" ht="12.75">
      <c r="M275" s="4"/>
      <c r="N275" s="4"/>
      <c r="O275" s="4"/>
    </row>
    <row r="276" spans="13:15" ht="12.75">
      <c r="M276" s="4"/>
      <c r="N276" s="4"/>
      <c r="O276" s="4"/>
    </row>
    <row r="277" spans="13:15" ht="12.75">
      <c r="M277" s="4"/>
      <c r="N277" s="4"/>
      <c r="O277" s="4"/>
    </row>
    <row r="278" spans="13:15" ht="12.75">
      <c r="M278" s="4"/>
      <c r="N278" s="4"/>
      <c r="O278" s="4"/>
    </row>
    <row r="279" spans="13:15" ht="12.75">
      <c r="M279" s="4"/>
      <c r="N279" s="4"/>
      <c r="O279" s="4"/>
    </row>
    <row r="280" spans="13:15" ht="12.75">
      <c r="M280" s="4"/>
      <c r="N280" s="4"/>
      <c r="O280" s="4"/>
    </row>
    <row r="281" spans="13:15" ht="12.75">
      <c r="M281" s="4"/>
      <c r="N281" s="4"/>
      <c r="O281" s="4"/>
    </row>
    <row r="282" spans="13:15" ht="12.75">
      <c r="M282" s="4"/>
      <c r="N282" s="4"/>
      <c r="O282" s="4"/>
    </row>
    <row r="283" spans="13:15" ht="12.75">
      <c r="M283" s="4"/>
      <c r="N283" s="4"/>
      <c r="O283" s="4"/>
    </row>
    <row r="284" spans="13:15" ht="12.75">
      <c r="M284" s="4"/>
      <c r="N284" s="4"/>
      <c r="O284" s="4"/>
    </row>
    <row r="285" spans="13:15" ht="12.75">
      <c r="M285" s="4"/>
      <c r="N285" s="4"/>
      <c r="O285" s="4"/>
    </row>
    <row r="286" spans="13:15" ht="12.75">
      <c r="M286" s="4"/>
      <c r="N286" s="4"/>
      <c r="O286" s="4"/>
    </row>
    <row r="287" spans="13:15" ht="12.75">
      <c r="M287" s="4"/>
      <c r="N287" s="4"/>
      <c r="O287" s="4"/>
    </row>
    <row r="288" spans="13:15" ht="12.75">
      <c r="M288" s="4"/>
      <c r="N288" s="4"/>
      <c r="O288" s="4"/>
    </row>
    <row r="289" spans="13:15" ht="12.75">
      <c r="M289" s="4"/>
      <c r="N289" s="4"/>
      <c r="O289" s="4"/>
    </row>
    <row r="290" spans="13:15" ht="12.75">
      <c r="M290" s="4"/>
      <c r="N290" s="4"/>
      <c r="O290" s="4"/>
    </row>
    <row r="291" spans="13:15" ht="12.75">
      <c r="M291" s="4"/>
      <c r="N291" s="4"/>
      <c r="O291" s="4"/>
    </row>
    <row r="292" spans="13:15" ht="12.75">
      <c r="M292" s="4"/>
      <c r="N292" s="4"/>
      <c r="O292" s="4"/>
    </row>
    <row r="293" spans="13:15" ht="12.75">
      <c r="M293" s="4"/>
      <c r="N293" s="4"/>
      <c r="O293" s="4"/>
    </row>
    <row r="294" spans="13:15" ht="12.75">
      <c r="M294" s="4"/>
      <c r="N294" s="4"/>
      <c r="O294" s="4"/>
    </row>
    <row r="295" spans="13:15" ht="12.75">
      <c r="M295" s="4"/>
      <c r="N295" s="4"/>
      <c r="O295" s="4"/>
    </row>
    <row r="296" spans="13:15" ht="12.75">
      <c r="M296" s="4"/>
      <c r="N296" s="4"/>
      <c r="O296" s="4"/>
    </row>
    <row r="297" spans="13:15" ht="12.75">
      <c r="M297" s="4"/>
      <c r="N297" s="4"/>
      <c r="O297" s="4"/>
    </row>
    <row r="298" spans="13:15" ht="12.75">
      <c r="M298" s="4"/>
      <c r="N298" s="4"/>
      <c r="O298" s="4"/>
    </row>
    <row r="299" spans="13:15" ht="12.75">
      <c r="M299" s="4"/>
      <c r="N299" s="4"/>
      <c r="O299" s="4"/>
    </row>
    <row r="300" spans="13:15" ht="12.75">
      <c r="M300" s="4"/>
      <c r="N300" s="4"/>
      <c r="O300" s="4"/>
    </row>
    <row r="301" spans="13:15" ht="12.75">
      <c r="M301" s="4"/>
      <c r="N301" s="4"/>
      <c r="O301" s="4"/>
    </row>
    <row r="302" spans="13:15" ht="12.75">
      <c r="M302" s="4"/>
      <c r="N302" s="4"/>
      <c r="O302" s="4"/>
    </row>
    <row r="303" spans="13:15" ht="12.75">
      <c r="M303" s="4"/>
      <c r="N303" s="4"/>
      <c r="O303" s="4"/>
    </row>
    <row r="304" spans="13:15" ht="12.75">
      <c r="M304" s="4"/>
      <c r="N304" s="4"/>
      <c r="O304" s="4"/>
    </row>
    <row r="305" spans="13:15" ht="12.75">
      <c r="M305" s="4"/>
      <c r="N305" s="4"/>
      <c r="O305" s="4"/>
    </row>
    <row r="306" spans="13:15" ht="12.75">
      <c r="M306" s="4"/>
      <c r="N306" s="4"/>
      <c r="O306" s="4"/>
    </row>
    <row r="307" spans="13:15" ht="12.75">
      <c r="M307" s="4"/>
      <c r="N307" s="4"/>
      <c r="O307" s="4"/>
    </row>
    <row r="308" spans="13:15" ht="12.75">
      <c r="M308" s="4"/>
      <c r="N308" s="4"/>
      <c r="O308" s="4"/>
    </row>
    <row r="309" spans="13:15" ht="12.75">
      <c r="M309" s="4"/>
      <c r="N309" s="4"/>
      <c r="O309" s="4"/>
    </row>
    <row r="310" spans="13:15" ht="12.75">
      <c r="M310" s="4"/>
      <c r="N310" s="4"/>
      <c r="O310" s="4"/>
    </row>
    <row r="311" spans="13:15" ht="12.75">
      <c r="M311" s="4"/>
      <c r="N311" s="4"/>
      <c r="O311" s="4"/>
    </row>
    <row r="312" spans="13:15" ht="12.75">
      <c r="M312" s="4"/>
      <c r="N312" s="4"/>
      <c r="O312" s="4"/>
    </row>
    <row r="313" spans="13:15" ht="12.75">
      <c r="M313" s="4"/>
      <c r="N313" s="4"/>
      <c r="O313" s="4"/>
    </row>
    <row r="314" spans="13:15" ht="12.75">
      <c r="M314" s="4"/>
      <c r="N314" s="4"/>
      <c r="O314" s="4"/>
    </row>
    <row r="315" spans="13:15" ht="12.75">
      <c r="M315" s="4"/>
      <c r="N315" s="4"/>
      <c r="O315" s="4"/>
    </row>
    <row r="316" spans="13:15" ht="12.75">
      <c r="M316" s="4"/>
      <c r="N316" s="4"/>
      <c r="O316" s="4"/>
    </row>
    <row r="317" spans="13:15" ht="12.75">
      <c r="M317" s="4"/>
      <c r="N317" s="4"/>
      <c r="O317" s="4"/>
    </row>
    <row r="318" spans="13:15" ht="12.75">
      <c r="M318" s="4"/>
      <c r="N318" s="4"/>
      <c r="O318" s="4"/>
    </row>
    <row r="319" spans="13:15" ht="12.75">
      <c r="M319" s="4"/>
      <c r="N319" s="4"/>
      <c r="O319" s="4"/>
    </row>
    <row r="320" spans="13:15" ht="12.75">
      <c r="M320" s="4"/>
      <c r="N320" s="4"/>
      <c r="O320" s="4"/>
    </row>
    <row r="321" spans="13:15" ht="12.75">
      <c r="M321" s="4"/>
      <c r="N321" s="4"/>
      <c r="O321" s="4"/>
    </row>
    <row r="322" spans="13:15" ht="12.75">
      <c r="M322" s="4"/>
      <c r="N322" s="4"/>
      <c r="O322" s="4"/>
    </row>
    <row r="323" spans="13:15" ht="12.75">
      <c r="M323" s="4"/>
      <c r="N323" s="4"/>
      <c r="O323" s="4"/>
    </row>
    <row r="324" spans="13:15" ht="12.75">
      <c r="M324" s="4"/>
      <c r="N324" s="4"/>
      <c r="O324" s="4"/>
    </row>
    <row r="325" spans="13:15" ht="12.75">
      <c r="M325" s="4"/>
      <c r="N325" s="4"/>
      <c r="O325" s="4"/>
    </row>
    <row r="326" spans="13:15" ht="12.75">
      <c r="M326" s="4"/>
      <c r="N326" s="4"/>
      <c r="O326" s="4"/>
    </row>
    <row r="327" spans="13:15" ht="12.75">
      <c r="M327" s="4"/>
      <c r="N327" s="4"/>
      <c r="O327" s="4"/>
    </row>
    <row r="328" spans="13:15" ht="12.75">
      <c r="M328" s="4"/>
      <c r="N328" s="4"/>
      <c r="O328" s="4"/>
    </row>
    <row r="329" spans="13:15" ht="12.75">
      <c r="M329" s="4"/>
      <c r="N329" s="4"/>
      <c r="O329" s="4"/>
    </row>
    <row r="330" spans="13:15" ht="12.75">
      <c r="M330" s="4"/>
      <c r="N330" s="4"/>
      <c r="O330" s="4"/>
    </row>
    <row r="331" spans="13:15" ht="12.75">
      <c r="M331" s="4"/>
      <c r="N331" s="4"/>
      <c r="O331" s="4"/>
    </row>
    <row r="332" spans="13:15" ht="12.75">
      <c r="M332" s="4"/>
      <c r="N332" s="4"/>
      <c r="O332" s="4"/>
    </row>
    <row r="333" spans="13:15" ht="12.75">
      <c r="M333" s="4"/>
      <c r="N333" s="4"/>
      <c r="O333" s="4"/>
    </row>
    <row r="334" spans="13:15" ht="12.75">
      <c r="M334" s="4"/>
      <c r="N334" s="4"/>
      <c r="O334" s="4"/>
    </row>
    <row r="335" spans="13:15" ht="12.75">
      <c r="M335" s="4"/>
      <c r="N335" s="4"/>
      <c r="O335" s="4"/>
    </row>
    <row r="336" spans="13:15" ht="12.75">
      <c r="M336" s="4"/>
      <c r="N336" s="4"/>
      <c r="O336" s="4"/>
    </row>
    <row r="337" spans="13:15" ht="12.75">
      <c r="M337" s="4"/>
      <c r="N337" s="4"/>
      <c r="O337" s="4"/>
    </row>
    <row r="338" spans="13:15" ht="12.75">
      <c r="M338" s="4"/>
      <c r="N338" s="4"/>
      <c r="O338" s="4"/>
    </row>
    <row r="339" spans="13:15" ht="12.75">
      <c r="M339" s="4"/>
      <c r="N339" s="4"/>
      <c r="O339" s="4"/>
    </row>
    <row r="340" spans="13:15" ht="12.75">
      <c r="M340" s="4"/>
      <c r="N340" s="4"/>
      <c r="O340" s="4"/>
    </row>
    <row r="341" spans="13:15" ht="12.75">
      <c r="M341" s="4"/>
      <c r="N341" s="4"/>
      <c r="O341" s="4"/>
    </row>
    <row r="342" spans="13:15" ht="12.75">
      <c r="M342" s="4"/>
      <c r="N342" s="4"/>
      <c r="O342" s="4"/>
    </row>
    <row r="343" spans="13:15" ht="12.75">
      <c r="M343" s="4"/>
      <c r="N343" s="4"/>
      <c r="O343" s="4"/>
    </row>
    <row r="344" spans="13:15" ht="12.75">
      <c r="M344" s="4"/>
      <c r="N344" s="4"/>
      <c r="O344" s="4"/>
    </row>
  </sheetData>
  <printOptions horizontalCentered="1"/>
  <pageMargins left="0.5511811023622047" right="0.5905511811023623" top="0.9448818897637796" bottom="0.4724409448818898" header="0.5118110236220472" footer="0.31496062992125984"/>
  <pageSetup fitToHeight="4" fitToWidth="1" horizontalDpi="360" verticalDpi="360" orientation="landscape" paperSize="9" scale="48" r:id="rId1"/>
  <headerFooter alignWithMargins="0">
    <oddHeader>&amp;C&amp;"Arial,tučné"&amp;16&amp;UPlnění rozpočtu provozních  a kapitálových výdajů statutárního města Brna k 31. 12. 2001 ( v tis. Kč)&amp;"Arial,obyčejné"&amp;10&amp;U
&amp;12rekapitulace dle skupin a oddílů &amp;10
</oddHeader>
  </headerFooter>
  <rowBreaks count="2" manualBreakCount="2">
    <brk id="114" max="15" man="1"/>
    <brk id="15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MMB</cp:lastModifiedBy>
  <cp:lastPrinted>2002-04-05T07:40:50Z</cp:lastPrinted>
  <dcterms:created xsi:type="dcterms:W3CDTF">2000-07-31T08:33:51Z</dcterms:created>
  <cp:category/>
  <cp:version/>
  <cp:contentType/>
  <cp:contentStatus/>
</cp:coreProperties>
</file>