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05" yWindow="1170" windowWidth="4995" windowHeight="4560" activeTab="4"/>
  </bookViews>
  <sheets>
    <sheet name="Brno" sheetId="1" r:id="rId1"/>
    <sheet name="město" sheetId="2" r:id="rId2"/>
    <sheet name="MČ" sheetId="3" r:id="rId3"/>
    <sheet name="transfery" sheetId="4" r:id="rId4"/>
    <sheet name="PaV MČ" sheetId="5" r:id="rId5"/>
  </sheets>
  <definedNames>
    <definedName name="_xlnm.Print_Area" localSheetId="0">'Brno'!$A$1:$H$89</definedName>
    <definedName name="_xlnm.Print_Area" localSheetId="2">'MČ'!$A$1:$H$77</definedName>
    <definedName name="_xlnm.Print_Area" localSheetId="1">'město'!$A$1:$H$91</definedName>
    <definedName name="_xlnm.Print_Area" localSheetId="4">'PaV MČ'!$A$1:$P$47</definedName>
    <definedName name="_xlnm.Print_Area" localSheetId="3">'transfery'!$A$1:$D$70</definedName>
  </definedNames>
  <calcPr fullCalcOnLoad="1"/>
</workbook>
</file>

<file path=xl/sharedStrings.xml><?xml version="1.0" encoding="utf-8"?>
<sst xmlns="http://schemas.openxmlformats.org/spreadsheetml/2006/main" count="674" uniqueCount="243">
  <si>
    <t>%</t>
  </si>
  <si>
    <t>č.ř.</t>
  </si>
  <si>
    <t>PŘÍJMY</t>
  </si>
  <si>
    <t xml:space="preserve">Daň z příjmů fyz.osob ze samostatné výdělečné činnosti  </t>
  </si>
  <si>
    <t xml:space="preserve">Daň z příjmů právnických osob </t>
  </si>
  <si>
    <t xml:space="preserve">Daň z nemovitostí  </t>
  </si>
  <si>
    <t xml:space="preserve">Daň z příjmů právnických osob za obce - VHČ </t>
  </si>
  <si>
    <t>Správní poplatky</t>
  </si>
  <si>
    <t>Poplatky za znečišť. živ. prostředí a využívání přír. zdrojů</t>
  </si>
  <si>
    <t xml:space="preserve">Příjmy z vlastní činnosti </t>
  </si>
  <si>
    <t xml:space="preserve">Příjmy z pronájmu majetku </t>
  </si>
  <si>
    <t xml:space="preserve">Příjmy z úroků </t>
  </si>
  <si>
    <t xml:space="preserve">Přijaté sankční platby </t>
  </si>
  <si>
    <t>Jiné nedaňové příjmy</t>
  </si>
  <si>
    <t xml:space="preserve">Příjmy z prodeje investičního majetku </t>
  </si>
  <si>
    <t>Neinvestiční přijaté dotace od obcí z jiného okresu</t>
  </si>
  <si>
    <t>Investiční přijaté dotace od obcí z jiného okresu</t>
  </si>
  <si>
    <t>VÝDAJE</t>
  </si>
  <si>
    <t>Rezerva rozpočtu</t>
  </si>
  <si>
    <t>Investiční transfery městským částem</t>
  </si>
  <si>
    <t>PŘEHLED HOSPODAŘENÍ</t>
  </si>
  <si>
    <t>Financování</t>
  </si>
  <si>
    <t>Neinvestiční příspěvky zřízeným příspěvkovým organizacím</t>
  </si>
  <si>
    <t>Neinvestiční dotace - DPmB a.s.</t>
  </si>
  <si>
    <t>Neinvestiční dotace - BKOM a.s.</t>
  </si>
  <si>
    <t>Investiční dotace podnikatelským subjektům</t>
  </si>
  <si>
    <t>Investiční transfery neziskovým a podobným organizacím</t>
  </si>
  <si>
    <t>Investiční příspěvky zřízeným příspěvkovým organizacím</t>
  </si>
  <si>
    <t>FINANCOVÁNÍ</t>
  </si>
  <si>
    <t>Dlouhodobé přijaté půjčky</t>
  </si>
  <si>
    <t>Uhrazené splátky dlouhodobých přijatých půjček</t>
  </si>
  <si>
    <t xml:space="preserve">Daň z příjmů fyz. osob ze závislé činnosti a funkčních požitků </t>
  </si>
  <si>
    <t>Neinvestiční transfery městským částem</t>
  </si>
  <si>
    <t>Změna stavu krátkodobých prostředků na bankovních účtech</t>
  </si>
  <si>
    <t>Aktivní krátkodobé operace řízení likvidity</t>
  </si>
  <si>
    <t>rozpočet</t>
  </si>
  <si>
    <t>Skutečnost</t>
  </si>
  <si>
    <t xml:space="preserve">Dotace v rámci souhrnného dotačního vztahu </t>
  </si>
  <si>
    <t>Ostatní neinvestiční přijaté dotace ze SR</t>
  </si>
  <si>
    <t>Úroky</t>
  </si>
  <si>
    <t>Neinvestiční dotace podnikatelským subjektům</t>
  </si>
  <si>
    <t>522x</t>
  </si>
  <si>
    <t>Neinvestiční transfery neziskovým a podobným organizacím</t>
  </si>
  <si>
    <t>521x mimo 5213</t>
  </si>
  <si>
    <t>533x mimo 5331</t>
  </si>
  <si>
    <t>Neinvestiční příspěvky příspěvkovým a podobným organizacím</t>
  </si>
  <si>
    <t>Ostatní neinvestiční výdaje</t>
  </si>
  <si>
    <t>631x</t>
  </si>
  <si>
    <t>632x</t>
  </si>
  <si>
    <t>646x</t>
  </si>
  <si>
    <t>Investiční půjčky obyvatelstvu</t>
  </si>
  <si>
    <t>133x</t>
  </si>
  <si>
    <t>134x</t>
  </si>
  <si>
    <t>211x</t>
  </si>
  <si>
    <t>212x</t>
  </si>
  <si>
    <t>213x</t>
  </si>
  <si>
    <t>221x</t>
  </si>
  <si>
    <t>Splátky půjček od MČ</t>
  </si>
  <si>
    <t>5 mimo výše  uved.</t>
  </si>
  <si>
    <t xml:space="preserve">Ostatní kapitálové výdaje </t>
  </si>
  <si>
    <t>třída</t>
  </si>
  <si>
    <t>podseskupení</t>
  </si>
  <si>
    <t>položka</t>
  </si>
  <si>
    <t>Neinvestiční přijaté dotace od jiných městských částí</t>
  </si>
  <si>
    <t>vlastní město</t>
  </si>
  <si>
    <t>městské části</t>
  </si>
  <si>
    <t>311x</t>
  </si>
  <si>
    <t>Daň z příjmů právnických osob za obce -rozpočtová činnost</t>
  </si>
  <si>
    <t>Daň z příjmu právnických osob za obce - rozpočtová činnost</t>
  </si>
  <si>
    <t>Investiční transfery obcím mimo okres</t>
  </si>
  <si>
    <t xml:space="preserve">Ost. daně a poplatky z vybraných činností a služeb - místní poplatky </t>
  </si>
  <si>
    <t>tř. 1</t>
  </si>
  <si>
    <t xml:space="preserve">tř. 2 </t>
  </si>
  <si>
    <t>tř. 3</t>
  </si>
  <si>
    <t>tř. 4</t>
  </si>
  <si>
    <t>tř. 5</t>
  </si>
  <si>
    <t>tř. 6</t>
  </si>
  <si>
    <t>tř. 1 až tř. 4</t>
  </si>
  <si>
    <t>tř. 5 + tř. 6</t>
  </si>
  <si>
    <t>tř. 8</t>
  </si>
  <si>
    <t>tř.1 až tř. 2</t>
  </si>
  <si>
    <t>tř.5 a + tř. 6</t>
  </si>
  <si>
    <t>Saldo příjmů a výdajů (ř.1 mínus ř.2)</t>
  </si>
  <si>
    <t>Neinvestiční dotace nefin. podnikatelským sub. - právnickým osobám</t>
  </si>
  <si>
    <t>Příjmy  celkem</t>
  </si>
  <si>
    <t>Výdaje  celkem</t>
  </si>
  <si>
    <t xml:space="preserve">Schválený </t>
  </si>
  <si>
    <t>Daně z příjmů fyzických osob j.n. (zrušené daně)</t>
  </si>
  <si>
    <t>Ostatní investiční dotace přijaté ze státního rozpočtu</t>
  </si>
  <si>
    <t xml:space="preserve">Upravený </t>
  </si>
  <si>
    <t>Upravený</t>
  </si>
  <si>
    <t>2 mimo výše uved.</t>
  </si>
  <si>
    <t>Investiční půjčky městským částem</t>
  </si>
  <si>
    <t>Přehled transferů</t>
  </si>
  <si>
    <t>transfery</t>
  </si>
  <si>
    <t>mezi</t>
  </si>
  <si>
    <t>MČ *)</t>
  </si>
  <si>
    <t xml:space="preserve">Neinvestiční přijaté dotace </t>
  </si>
  <si>
    <t>Investiční přijaté dotace</t>
  </si>
  <si>
    <t>Příjmy celkem</t>
  </si>
  <si>
    <t xml:space="preserve">Neinvestiční transfery </t>
  </si>
  <si>
    <t>Investiční transfery</t>
  </si>
  <si>
    <t>Výdaje celkem</t>
  </si>
  <si>
    <t>Saldo příjmů a výdajů</t>
  </si>
  <si>
    <t>Uhrazené splátky přijatých půjček</t>
  </si>
  <si>
    <t>Financování celkem</t>
  </si>
  <si>
    <t xml:space="preserve"> transfery</t>
  </si>
  <si>
    <t>Neinvestiční transfery MČ</t>
  </si>
  <si>
    <t xml:space="preserve">Investiční transfery MČ </t>
  </si>
  <si>
    <t>MĚSTSKÉ  ČÁSTI</t>
  </si>
  <si>
    <t>MČ</t>
  </si>
  <si>
    <t>Uhrazené splátky  přijatých půjček MČ</t>
  </si>
  <si>
    <t>Investiční přijaté dotace z všeobecné pokladní správy SR</t>
  </si>
  <si>
    <t>Neinvestiční přijaté dotace z všeobecné pokladní správy SR</t>
  </si>
  <si>
    <t>Investiční přijaté dotace ze státních fondů</t>
  </si>
  <si>
    <t>Daň z příjmů fyz.osob z kapitálových výnosů (srážková daň)</t>
  </si>
  <si>
    <t>Daň z přidané hodnoty</t>
  </si>
  <si>
    <t>Příjmy z finančního vypořádání 2000</t>
  </si>
  <si>
    <t>Výdaje z finančního vypořádání 2000</t>
  </si>
  <si>
    <t>Neinvestiční přijaté dotace ze státních fondů</t>
  </si>
  <si>
    <t>Výdaje z finančního vypořádání 2000 městským částem</t>
  </si>
  <si>
    <t>Příjmy z finančního vypořádání 2000 od městských částí</t>
  </si>
  <si>
    <t>Uhrazené splátky dlouhodobých vydaných dluhopisů</t>
  </si>
  <si>
    <t>Neinvestiční transfery obcím mimo okres či kraj</t>
  </si>
  <si>
    <t>Daňové výnosy (ř.1 až ř.6)</t>
  </si>
  <si>
    <t>Daňové příjmy celkem (ř.7 až ř. 13)</t>
  </si>
  <si>
    <t>Dlouhodobé vydané dluhopisy</t>
  </si>
  <si>
    <t xml:space="preserve"> </t>
  </si>
  <si>
    <t>Neinvestiční přijaté dotace od mezinárodních institucí</t>
  </si>
  <si>
    <t xml:space="preserve">Aktivní dlouhodobé operace řízení likvidity </t>
  </si>
  <si>
    <t xml:space="preserve">Provozní výdaje celkem  (ř. 1 až ř.13) </t>
  </si>
  <si>
    <t xml:space="preserve">Kapitálové výdaje celkem (ř.15 až  ř.22) </t>
  </si>
  <si>
    <t>Výdaje celkem  (ř.14 + ř.23)</t>
  </si>
  <si>
    <t xml:space="preserve">Financování celkem (ř.1 až ř.7) </t>
  </si>
  <si>
    <t>S/SR</t>
  </si>
  <si>
    <t>S/UR</t>
  </si>
  <si>
    <t>Nedaňové příjmy celkem (ř.15 až ř. 20)</t>
  </si>
  <si>
    <t xml:space="preserve">Kapitálové příjmy (ř.22) </t>
  </si>
  <si>
    <t>Vlastní příjmy (ř.14+ ř.21 + ř.23)</t>
  </si>
  <si>
    <t xml:space="preserve">Provozní výdaje celkem  (ř. 1 až ř.12) </t>
  </si>
  <si>
    <t xml:space="preserve">Kapitálové výdaje celkem (ř.14 až  ř.19) </t>
  </si>
  <si>
    <t>Výdaje celkem  (ř.13 +ř. 20)</t>
  </si>
  <si>
    <t xml:space="preserve">Kapitálové příjmy (ř.15) </t>
  </si>
  <si>
    <t>Vlastní příjmy (ř.6+ ř.14 + ř.16)</t>
  </si>
  <si>
    <t xml:space="preserve">Provozní výdaje celkem  (ř. 1 až ř.11) </t>
  </si>
  <si>
    <t xml:space="preserve"> Bilance příjmů a výdajů městských částí    (v tis. Kč)</t>
  </si>
  <si>
    <t>Odvody přebytků organizací s přímým vztahem</t>
  </si>
  <si>
    <t>Daň z příjmů právnických osob za obce - rozpočtová činnost</t>
  </si>
  <si>
    <t xml:space="preserve">Převody z vlastních fondů hospodářské činnosti </t>
  </si>
  <si>
    <t>Plnění rozpočtu k 31.12.2001</t>
  </si>
  <si>
    <t>k 31.12.2001</t>
  </si>
  <si>
    <t xml:space="preserve">Financování celkem (ř.1 až ř.6) </t>
  </si>
  <si>
    <t>Investiční přijaté dotace ze všeobecné pokladní správy SR</t>
  </si>
  <si>
    <t>6 mimo výše uved.</t>
  </si>
  <si>
    <t>Přijaté dotace (ř.18 až ř.30)</t>
  </si>
  <si>
    <t xml:space="preserve">Kapitálové výdaje celkem (ř.13 až  ř.15) </t>
  </si>
  <si>
    <t>5 mimo výše uved.</t>
  </si>
  <si>
    <t>Daňové příjmy celkem (ř.1 až ř. 5)</t>
  </si>
  <si>
    <t>Nedaňové příjmy celkem (ř. 6 až ř. 13)</t>
  </si>
  <si>
    <t>Výdaje celkem  (ř.12 +ř. 16)</t>
  </si>
  <si>
    <t>Neinvestiční dotace nefin. podnikatelským subj.- právnickým osobám</t>
  </si>
  <si>
    <t>Skutečnost k 31.12. 2001 (v tis. Kč)</t>
  </si>
  <si>
    <t xml:space="preserve">Financování celkem (ř.1 až ř.5) </t>
  </si>
  <si>
    <t>Převody z ostatních vl. fondů a účtů</t>
  </si>
  <si>
    <t>Přijaté dotace (ř.25 až ř.36)</t>
  </si>
  <si>
    <t>Příjmy města Brna celkem (ř.24 +  ř.37)</t>
  </si>
  <si>
    <t>Převody z ostatních vlastních fondů a účtů</t>
  </si>
  <si>
    <t>Příjmy celkem (ř.17 +  ř.31)</t>
  </si>
  <si>
    <t xml:space="preserve"> Bilance příjmů a výdajů statutárního města Brna (v tis. Kč)</t>
  </si>
  <si>
    <t>statutární město Brno</t>
  </si>
  <si>
    <t xml:space="preserve"> Bilance příjmů a výdajů města  (v tis. Kč)</t>
  </si>
  <si>
    <t>město</t>
  </si>
  <si>
    <t>Příjmy z finančního vypořádání 2000 od města</t>
  </si>
  <si>
    <t>Neinvestiční přijaté dotace od města</t>
  </si>
  <si>
    <t>Investiční přijaté dotace od města</t>
  </si>
  <si>
    <t>Výdaje z finančního vypořádání 2000 městu</t>
  </si>
  <si>
    <t>Jedná se o převody finančních prostředků, které se konsolidují na úrovni statutárního města Brna.</t>
  </si>
  <si>
    <t>STATUTÁRNÍ MĚSTO  BRNO</t>
  </si>
  <si>
    <t xml:space="preserve"> městem a MČ *)</t>
  </si>
  <si>
    <t xml:space="preserve">*) konsolidace na úrovni statutárního města Brna </t>
  </si>
  <si>
    <t xml:space="preserve">VÝSLEDEK KONSOLIDACE CELKEM </t>
  </si>
  <si>
    <t>MĚSTO</t>
  </si>
  <si>
    <t xml:space="preserve"> městem a MČ</t>
  </si>
  <si>
    <t>městem a MČ</t>
  </si>
  <si>
    <t>Neinvestiční přijaté dotace od města a ostatních MČ</t>
  </si>
  <si>
    <t>Nedaňové příjmy celkem (ř.15 až ř. 22)</t>
  </si>
  <si>
    <t xml:space="preserve">Kapitálové příjmy (ř.24) </t>
  </si>
  <si>
    <t>Vlastní příjmy (ř.14+ ř.23 + ř.25)</t>
  </si>
  <si>
    <t>Přijaté dotace (ř.27 až ř.36)</t>
  </si>
  <si>
    <t>Příjmy celkem (ř.26 +  ř.37)</t>
  </si>
  <si>
    <t>Plnění rozpočtů městských částí   za   leden  - prosinec  2001</t>
  </si>
  <si>
    <t>P Ř Í J M Y    a     V Ý D A J E</t>
  </si>
  <si>
    <t>str. 1</t>
  </si>
  <si>
    <t>v tis. Kč</t>
  </si>
  <si>
    <t>P Ř Í J M Y    celkem</t>
  </si>
  <si>
    <t>V Ý D A J E    celkem</t>
  </si>
  <si>
    <t>S A L D O   příjmů  a výdajů</t>
  </si>
  <si>
    <t>Zůstatek</t>
  </si>
  <si>
    <t>rok   2001</t>
  </si>
  <si>
    <t xml:space="preserve">         Městská</t>
  </si>
  <si>
    <t>Schválený</t>
  </si>
  <si>
    <t>fin. prostř.</t>
  </si>
  <si>
    <t>P O Č E T</t>
  </si>
  <si>
    <t xml:space="preserve">     část</t>
  </si>
  <si>
    <t>k UR</t>
  </si>
  <si>
    <t>na účt. MČ</t>
  </si>
  <si>
    <t>obyvatel</t>
  </si>
  <si>
    <t>žáků MŠaZŠ</t>
  </si>
  <si>
    <t xml:space="preserve">    příjmy</t>
  </si>
  <si>
    <t xml:space="preserve">     výdaje</t>
  </si>
  <si>
    <t>zůst.fin.prost.</t>
  </si>
  <si>
    <t xml:space="preserve">       </t>
  </si>
  <si>
    <t xml:space="preserve"> Brno - střed  </t>
  </si>
  <si>
    <t xml:space="preserve"> -</t>
  </si>
  <si>
    <t xml:space="preserve"> Bohunice</t>
  </si>
  <si>
    <t xml:space="preserve"> Starý Lískovec</t>
  </si>
  <si>
    <t xml:space="preserve"> Nový Lískovec</t>
  </si>
  <si>
    <t xml:space="preserve"> Kohoutovice</t>
  </si>
  <si>
    <t xml:space="preserve"> Bosonohy</t>
  </si>
  <si>
    <t xml:space="preserve"> Źabovřesky</t>
  </si>
  <si>
    <t xml:space="preserve"> Bystrc</t>
  </si>
  <si>
    <t xml:space="preserve"> Kníničky</t>
  </si>
  <si>
    <t xml:space="preserve"> Komín</t>
  </si>
  <si>
    <t xml:space="preserve"> Jundrov</t>
  </si>
  <si>
    <t xml:space="preserve"> Źebětín</t>
  </si>
  <si>
    <t xml:space="preserve"> Brno - sever</t>
  </si>
  <si>
    <t xml:space="preserve"> Maloměřice a Obřany</t>
  </si>
  <si>
    <t xml:space="preserve"> Židenice</t>
  </si>
  <si>
    <t xml:space="preserve"> Černovice</t>
  </si>
  <si>
    <t xml:space="preserve"> Brno - jih</t>
  </si>
  <si>
    <t xml:space="preserve"> Vinohrady</t>
  </si>
  <si>
    <t xml:space="preserve"> Líšeň</t>
  </si>
  <si>
    <t xml:space="preserve"> Slatina</t>
  </si>
  <si>
    <t xml:space="preserve"> Tuřany</t>
  </si>
  <si>
    <t xml:space="preserve"> Chrlice</t>
  </si>
  <si>
    <t xml:space="preserve"> Královo Pole</t>
  </si>
  <si>
    <t xml:space="preserve"> Medlánky</t>
  </si>
  <si>
    <t xml:space="preserve"> Řečkovice - Mokrá Hora</t>
  </si>
  <si>
    <t xml:space="preserve"> Ivanovice</t>
  </si>
  <si>
    <t xml:space="preserve"> Jehnice</t>
  </si>
  <si>
    <t xml:space="preserve"> Ořešín</t>
  </si>
  <si>
    <t xml:space="preserve"> Útěchov</t>
  </si>
  <si>
    <t xml:space="preserve">       Celkem  :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</si>
</sst>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_)"/>
    <numFmt numFmtId="165" formatCode="#,##0.0_);\(#,##0.0\)"/>
    <numFmt numFmtId="166" formatCode="#,##0_);\(#,##0\)"/>
    <numFmt numFmtId="167" formatCode="#,##0.0"/>
    <numFmt numFmtId="168" formatCode="0.0"/>
    <numFmt numFmtId="169" formatCode="#\ ##,000&quot;Kč&quot;"/>
    <numFmt numFmtId="170" formatCode="000\ 00"/>
    <numFmt numFmtId="171" formatCode="#,##0_ ;\-#,##0\ "/>
    <numFmt numFmtId="172" formatCode="0.0E+00"/>
    <numFmt numFmtId="173" formatCode="0;[Red]0"/>
    <numFmt numFmtId="174" formatCode="#,##0\ _K_č"/>
    <numFmt numFmtId="175" formatCode="0.E+00"/>
    <numFmt numFmtId="176" formatCode="#,##0;[Red]#,##0"/>
    <numFmt numFmtId="177" formatCode="#,##0.0_ ;\-#,##0.0\ "/>
  </numFmts>
  <fonts count="18">
    <font>
      <sz val="12"/>
      <name val="Arial CE"/>
      <family val="0"/>
    </font>
    <font>
      <sz val="10"/>
      <name val="Arial CE"/>
      <family val="0"/>
    </font>
    <font>
      <sz val="10"/>
      <name val="Courier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b/>
      <sz val="16"/>
      <name val="Times New Roman CE"/>
      <family val="1"/>
    </font>
    <font>
      <b/>
      <sz val="14"/>
      <name val="Times New Roman CE"/>
      <family val="1"/>
    </font>
    <font>
      <b/>
      <sz val="11"/>
      <name val="Times New Roman CE"/>
      <family val="0"/>
    </font>
    <font>
      <sz val="14"/>
      <name val="Times New Roman CE"/>
      <family val="1"/>
    </font>
    <font>
      <b/>
      <u val="single"/>
      <sz val="16"/>
      <name val="Times New Roman CE"/>
      <family val="1"/>
    </font>
    <font>
      <b/>
      <sz val="18"/>
      <name val="Times New Roman CE"/>
      <family val="1"/>
    </font>
    <font>
      <i/>
      <sz val="12"/>
      <name val="Times New Roman CE"/>
      <family val="1"/>
    </font>
    <font>
      <i/>
      <sz val="14"/>
      <name val="Times New Roman CE"/>
      <family val="1"/>
    </font>
    <font>
      <b/>
      <i/>
      <sz val="14"/>
      <name val="Times New Roman CE"/>
      <family val="1"/>
    </font>
    <font>
      <u val="single"/>
      <sz val="10.45"/>
      <color indexed="12"/>
      <name val="Arial CE"/>
      <family val="0"/>
    </font>
    <font>
      <u val="single"/>
      <sz val="10.45"/>
      <color indexed="36"/>
      <name val="Arial CE"/>
      <family val="0"/>
    </font>
    <font>
      <b/>
      <sz val="12"/>
      <name val="Arial CE"/>
      <family val="2"/>
    </font>
    <font>
      <b/>
      <sz val="14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36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double"/>
      <right>
        <color indexed="63"/>
      </right>
      <top style="medium"/>
      <bottom style="medium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double"/>
      <right style="medium"/>
      <top>
        <color indexed="63"/>
      </top>
      <bottom style="thin"/>
    </border>
    <border>
      <left style="double"/>
      <right style="medium"/>
      <top style="medium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medium"/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double"/>
      <right style="medium"/>
      <top style="medium"/>
      <bottom style="medium"/>
    </border>
    <border>
      <left style="medium"/>
      <right style="double"/>
      <top style="thin"/>
      <bottom style="medium"/>
    </border>
    <border>
      <left style="double"/>
      <right>
        <color indexed="63"/>
      </right>
      <top style="thin"/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/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 style="double"/>
      <top style="thin"/>
      <bottom style="thin"/>
    </border>
    <border>
      <left style="medium"/>
      <right style="double"/>
      <top>
        <color indexed="63"/>
      </top>
      <bottom style="thin"/>
    </border>
    <border>
      <left style="medium"/>
      <right style="double"/>
      <top style="medium"/>
      <bottom style="thin"/>
    </border>
    <border>
      <left style="medium"/>
      <right style="double"/>
      <top style="thin"/>
      <bottom>
        <color indexed="63"/>
      </bottom>
    </border>
    <border>
      <left style="medium"/>
      <right style="double"/>
      <top style="medium"/>
      <bottom style="medium"/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2" fillId="0" borderId="0">
      <alignment/>
      <protection/>
    </xf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374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1" fontId="3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Continuous"/>
    </xf>
    <xf numFmtId="1" fontId="3" fillId="0" borderId="1" xfId="0" applyNumberFormat="1" applyFont="1" applyFill="1" applyBorder="1" applyAlignment="1" applyProtection="1">
      <alignment/>
      <protection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1" fontId="3" fillId="0" borderId="4" xfId="0" applyNumberFormat="1" applyFont="1" applyFill="1" applyBorder="1" applyAlignment="1" applyProtection="1">
      <alignment/>
      <protection/>
    </xf>
    <xf numFmtId="0" fontId="3" fillId="0" borderId="5" xfId="0" applyFont="1" applyFill="1" applyBorder="1" applyAlignment="1">
      <alignment/>
    </xf>
    <xf numFmtId="1" fontId="3" fillId="0" borderId="6" xfId="0" applyNumberFormat="1" applyFont="1" applyFill="1" applyBorder="1" applyAlignment="1" applyProtection="1">
      <alignment/>
      <protection/>
    </xf>
    <xf numFmtId="1" fontId="3" fillId="0" borderId="1" xfId="0" applyNumberFormat="1" applyFont="1" applyFill="1" applyBorder="1" applyAlignment="1">
      <alignment horizontal="right"/>
    </xf>
    <xf numFmtId="1" fontId="3" fillId="0" borderId="1" xfId="0" applyNumberFormat="1" applyFont="1" applyFill="1" applyBorder="1" applyAlignment="1" applyProtection="1">
      <alignment horizontal="right"/>
      <protection/>
    </xf>
    <xf numFmtId="1" fontId="3" fillId="0" borderId="4" xfId="0" applyNumberFormat="1" applyFont="1" applyFill="1" applyBorder="1" applyAlignment="1" applyProtection="1">
      <alignment horizontal="right"/>
      <protection/>
    </xf>
    <xf numFmtId="1" fontId="3" fillId="0" borderId="6" xfId="0" applyNumberFormat="1" applyFont="1" applyFill="1" applyBorder="1" applyAlignment="1" applyProtection="1">
      <alignment horizontal="right"/>
      <protection/>
    </xf>
    <xf numFmtId="1" fontId="3" fillId="0" borderId="7" xfId="0" applyNumberFormat="1" applyFont="1" applyFill="1" applyBorder="1" applyAlignment="1" applyProtection="1">
      <alignment horizontal="right"/>
      <protection/>
    </xf>
    <xf numFmtId="1" fontId="3" fillId="0" borderId="6" xfId="0" applyNumberFormat="1" applyFont="1" applyFill="1" applyBorder="1" applyAlignment="1">
      <alignment horizontal="right"/>
    </xf>
    <xf numFmtId="1" fontId="3" fillId="0" borderId="4" xfId="0" applyNumberFormat="1" applyFont="1" applyFill="1" applyBorder="1" applyAlignment="1">
      <alignment horizontal="right"/>
    </xf>
    <xf numFmtId="1" fontId="3" fillId="0" borderId="8" xfId="0" applyNumberFormat="1" applyFont="1" applyFill="1" applyBorder="1" applyAlignment="1" applyProtection="1">
      <alignment/>
      <protection/>
    </xf>
    <xf numFmtId="1" fontId="3" fillId="0" borderId="7" xfId="0" applyNumberFormat="1" applyFont="1" applyFill="1" applyBorder="1" applyAlignment="1" applyProtection="1">
      <alignment/>
      <protection/>
    </xf>
    <xf numFmtId="0" fontId="3" fillId="0" borderId="9" xfId="0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1" fontId="3" fillId="0" borderId="8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1" fontId="3" fillId="0" borderId="12" xfId="0" applyNumberFormat="1" applyFont="1" applyFill="1" applyBorder="1" applyAlignment="1" applyProtection="1">
      <alignment/>
      <protection/>
    </xf>
    <xf numFmtId="0" fontId="9" fillId="0" borderId="0" xfId="0" applyFont="1" applyFill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3" xfId="0" applyFont="1" applyFill="1" applyBorder="1" applyAlignment="1">
      <alignment horizontal="center"/>
    </xf>
    <xf numFmtId="3" fontId="8" fillId="0" borderId="4" xfId="0" applyNumberFormat="1" applyFont="1" applyFill="1" applyBorder="1" applyAlignment="1" applyProtection="1">
      <alignment/>
      <protection/>
    </xf>
    <xf numFmtId="3" fontId="8" fillId="0" borderId="6" xfId="0" applyNumberFormat="1" applyFont="1" applyFill="1" applyBorder="1" applyAlignment="1" applyProtection="1">
      <alignment/>
      <protection/>
    </xf>
    <xf numFmtId="3" fontId="8" fillId="0" borderId="7" xfId="0" applyNumberFormat="1" applyFont="1" applyFill="1" applyBorder="1" applyAlignment="1" applyProtection="1">
      <alignment/>
      <protection/>
    </xf>
    <xf numFmtId="3" fontId="8" fillId="0" borderId="13" xfId="0" applyNumberFormat="1" applyFont="1" applyFill="1" applyBorder="1" applyAlignment="1" applyProtection="1">
      <alignment/>
      <protection/>
    </xf>
    <xf numFmtId="1" fontId="3" fillId="0" borderId="12" xfId="0" applyNumberFormat="1" applyFont="1" applyFill="1" applyBorder="1" applyAlignment="1" applyProtection="1">
      <alignment horizontal="right"/>
      <protection/>
    </xf>
    <xf numFmtId="1" fontId="3" fillId="0" borderId="14" xfId="0" applyNumberFormat="1" applyFont="1" applyFill="1" applyBorder="1" applyAlignment="1" applyProtection="1">
      <alignment horizontal="right"/>
      <protection/>
    </xf>
    <xf numFmtId="1" fontId="3" fillId="0" borderId="2" xfId="0" applyNumberFormat="1" applyFont="1" applyFill="1" applyBorder="1" applyAlignment="1" applyProtection="1">
      <alignment horizontal="right"/>
      <protection/>
    </xf>
    <xf numFmtId="0" fontId="3" fillId="0" borderId="15" xfId="0" applyFont="1" applyFill="1" applyBorder="1" applyAlignment="1">
      <alignment/>
    </xf>
    <xf numFmtId="0" fontId="4" fillId="0" borderId="8" xfId="0" applyFont="1" applyFill="1" applyBorder="1" applyAlignment="1">
      <alignment horizontal="center"/>
    </xf>
    <xf numFmtId="1" fontId="3" fillId="0" borderId="0" xfId="0" applyNumberFormat="1" applyFont="1" applyFill="1" applyBorder="1" applyAlignment="1" applyProtection="1">
      <alignment/>
      <protection/>
    </xf>
    <xf numFmtId="165" fontId="4" fillId="0" borderId="0" xfId="0" applyNumberFormat="1" applyFont="1" applyFill="1" applyBorder="1" applyAlignment="1" applyProtection="1">
      <alignment horizontal="left"/>
      <protection/>
    </xf>
    <xf numFmtId="0" fontId="3" fillId="0" borderId="13" xfId="0" applyFont="1" applyFill="1" applyBorder="1" applyAlignment="1">
      <alignment horizontal="right"/>
    </xf>
    <xf numFmtId="0" fontId="3" fillId="0" borderId="6" xfId="0" applyFont="1" applyFill="1" applyBorder="1" applyAlignment="1">
      <alignment horizontal="right"/>
    </xf>
    <xf numFmtId="0" fontId="3" fillId="0" borderId="4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right"/>
    </xf>
    <xf numFmtId="3" fontId="8" fillId="0" borderId="16" xfId="0" applyNumberFormat="1" applyFont="1" applyFill="1" applyBorder="1" applyAlignment="1" applyProtection="1">
      <alignment/>
      <protection/>
    </xf>
    <xf numFmtId="165" fontId="6" fillId="0" borderId="17" xfId="0" applyNumberFormat="1" applyFont="1" applyFill="1" applyBorder="1" applyAlignment="1" applyProtection="1">
      <alignment horizontal="left"/>
      <protection/>
    </xf>
    <xf numFmtId="165" fontId="8" fillId="0" borderId="18" xfId="0" applyNumberFormat="1" applyFont="1" applyFill="1" applyBorder="1" applyAlignment="1" applyProtection="1">
      <alignment horizontal="left"/>
      <protection/>
    </xf>
    <xf numFmtId="165" fontId="8" fillId="0" borderId="12" xfId="0" applyNumberFormat="1" applyFont="1" applyFill="1" applyBorder="1" applyAlignment="1" applyProtection="1">
      <alignment horizontal="left"/>
      <protection/>
    </xf>
    <xf numFmtId="166" fontId="8" fillId="0" borderId="12" xfId="0" applyNumberFormat="1" applyFont="1" applyFill="1" applyBorder="1" applyAlignment="1" applyProtection="1">
      <alignment horizontal="left"/>
      <protection/>
    </xf>
    <xf numFmtId="165" fontId="6" fillId="0" borderId="14" xfId="0" applyNumberFormat="1" applyFont="1" applyFill="1" applyBorder="1" applyAlignment="1" applyProtection="1">
      <alignment horizontal="left"/>
      <protection/>
    </xf>
    <xf numFmtId="0" fontId="4" fillId="0" borderId="19" xfId="0" applyFont="1" applyFill="1" applyBorder="1" applyAlignment="1">
      <alignment horizontal="centerContinuous"/>
    </xf>
    <xf numFmtId="0" fontId="4" fillId="0" borderId="20" xfId="0" applyFont="1" applyFill="1" applyBorder="1" applyAlignment="1">
      <alignment horizontal="centerContinuous"/>
    </xf>
    <xf numFmtId="3" fontId="8" fillId="0" borderId="6" xfId="0" applyNumberFormat="1" applyFont="1" applyFill="1" applyBorder="1" applyAlignment="1" applyProtection="1">
      <alignment horizontal="right"/>
      <protection/>
    </xf>
    <xf numFmtId="3" fontId="8" fillId="0" borderId="1" xfId="0" applyNumberFormat="1" applyFont="1" applyFill="1" applyBorder="1" applyAlignment="1" applyProtection="1">
      <alignment horizontal="right"/>
      <protection/>
    </xf>
    <xf numFmtId="3" fontId="8" fillId="0" borderId="1" xfId="0" applyNumberFormat="1" applyFont="1" applyFill="1" applyBorder="1" applyAlignment="1">
      <alignment horizontal="right"/>
    </xf>
    <xf numFmtId="3" fontId="6" fillId="0" borderId="4" xfId="0" applyNumberFormat="1" applyFont="1" applyFill="1" applyBorder="1" applyAlignment="1" applyProtection="1">
      <alignment horizontal="right"/>
      <protection/>
    </xf>
    <xf numFmtId="3" fontId="8" fillId="0" borderId="6" xfId="0" applyNumberFormat="1" applyFont="1" applyFill="1" applyBorder="1" applyAlignment="1">
      <alignment horizontal="right"/>
    </xf>
    <xf numFmtId="3" fontId="6" fillId="0" borderId="8" xfId="0" applyNumberFormat="1" applyFont="1" applyFill="1" applyBorder="1" applyAlignment="1" applyProtection="1">
      <alignment horizontal="right"/>
      <protection/>
    </xf>
    <xf numFmtId="3" fontId="8" fillId="0" borderId="3" xfId="0" applyNumberFormat="1" applyFont="1" applyFill="1" applyBorder="1" applyAlignment="1" applyProtection="1">
      <alignment horizontal="right"/>
      <protection/>
    </xf>
    <xf numFmtId="3" fontId="8" fillId="0" borderId="7" xfId="0" applyNumberFormat="1" applyFont="1" applyFill="1" applyBorder="1" applyAlignment="1" applyProtection="1">
      <alignment horizontal="right"/>
      <protection/>
    </xf>
    <xf numFmtId="3" fontId="8" fillId="0" borderId="13" xfId="0" applyNumberFormat="1" applyFont="1" applyFill="1" applyBorder="1" applyAlignment="1" applyProtection="1">
      <alignment horizontal="right"/>
      <protection/>
    </xf>
    <xf numFmtId="1" fontId="3" fillId="0" borderId="2" xfId="0" applyNumberFormat="1" applyFont="1" applyFill="1" applyBorder="1" applyAlignment="1">
      <alignment horizontal="right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centerContinuous"/>
    </xf>
    <xf numFmtId="0" fontId="4" fillId="0" borderId="16" xfId="0" applyFont="1" applyFill="1" applyBorder="1" applyAlignment="1">
      <alignment horizontal="centerContinuous"/>
    </xf>
    <xf numFmtId="3" fontId="8" fillId="0" borderId="6" xfId="0" applyNumberFormat="1" applyFont="1" applyFill="1" applyBorder="1" applyAlignment="1" applyProtection="1">
      <alignment/>
      <protection/>
    </xf>
    <xf numFmtId="1" fontId="3" fillId="0" borderId="13" xfId="0" applyNumberFormat="1" applyFont="1" applyFill="1" applyBorder="1" applyAlignment="1" applyProtection="1">
      <alignment/>
      <protection/>
    </xf>
    <xf numFmtId="3" fontId="8" fillId="0" borderId="13" xfId="0" applyNumberFormat="1" applyFont="1" applyFill="1" applyBorder="1" applyAlignment="1" applyProtection="1">
      <alignment/>
      <protection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3" fontId="8" fillId="0" borderId="23" xfId="0" applyNumberFormat="1" applyFont="1" applyFill="1" applyBorder="1" applyAlignment="1" applyProtection="1">
      <alignment horizontal="right"/>
      <protection/>
    </xf>
    <xf numFmtId="3" fontId="8" fillId="0" borderId="24" xfId="0" applyNumberFormat="1" applyFont="1" applyFill="1" applyBorder="1" applyAlignment="1" applyProtection="1">
      <alignment horizontal="right"/>
      <protection/>
    </xf>
    <xf numFmtId="3" fontId="8" fillId="0" borderId="25" xfId="0" applyNumberFormat="1" applyFont="1" applyFill="1" applyBorder="1" applyAlignment="1" applyProtection="1">
      <alignment horizontal="right"/>
      <protection/>
    </xf>
    <xf numFmtId="3" fontId="8" fillId="0" borderId="24" xfId="0" applyNumberFormat="1" applyFont="1" applyFill="1" applyBorder="1" applyAlignment="1">
      <alignment horizontal="right"/>
    </xf>
    <xf numFmtId="3" fontId="6" fillId="0" borderId="26" xfId="0" applyNumberFormat="1" applyFont="1" applyFill="1" applyBorder="1" applyAlignment="1" applyProtection="1">
      <alignment horizontal="right"/>
      <protection/>
    </xf>
    <xf numFmtId="3" fontId="8" fillId="0" borderId="23" xfId="0" applyNumberFormat="1" applyFont="1" applyFill="1" applyBorder="1" applyAlignment="1">
      <alignment horizontal="right"/>
    </xf>
    <xf numFmtId="3" fontId="6" fillId="0" borderId="22" xfId="0" applyNumberFormat="1" applyFont="1" applyFill="1" applyBorder="1" applyAlignment="1" applyProtection="1">
      <alignment horizontal="right"/>
      <protection/>
    </xf>
    <xf numFmtId="3" fontId="8" fillId="0" borderId="27" xfId="0" applyNumberFormat="1" applyFont="1" applyFill="1" applyBorder="1" applyAlignment="1" applyProtection="1">
      <alignment horizontal="right"/>
      <protection/>
    </xf>
    <xf numFmtId="3" fontId="8" fillId="0" borderId="21" xfId="0" applyNumberFormat="1" applyFont="1" applyFill="1" applyBorder="1" applyAlignment="1" applyProtection="1">
      <alignment horizontal="right"/>
      <protection/>
    </xf>
    <xf numFmtId="3" fontId="8" fillId="0" borderId="25" xfId="0" applyNumberFormat="1" applyFont="1" applyFill="1" applyBorder="1" applyAlignment="1" applyProtection="1">
      <alignment/>
      <protection/>
    </xf>
    <xf numFmtId="0" fontId="3" fillId="0" borderId="28" xfId="0" applyFont="1" applyFill="1" applyBorder="1" applyAlignment="1">
      <alignment horizontal="left"/>
    </xf>
    <xf numFmtId="0" fontId="7" fillId="0" borderId="29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left"/>
    </xf>
    <xf numFmtId="166" fontId="8" fillId="0" borderId="30" xfId="0" applyNumberFormat="1" applyFont="1" applyFill="1" applyBorder="1" applyAlignment="1" applyProtection="1">
      <alignment horizontal="left"/>
      <protection/>
    </xf>
    <xf numFmtId="165" fontId="8" fillId="0" borderId="31" xfId="0" applyNumberFormat="1" applyFont="1" applyFill="1" applyBorder="1" applyAlignment="1" applyProtection="1">
      <alignment horizontal="left"/>
      <protection/>
    </xf>
    <xf numFmtId="0" fontId="8" fillId="0" borderId="12" xfId="0" applyFont="1" applyFill="1" applyBorder="1" applyAlignment="1">
      <alignment horizontal="left"/>
    </xf>
    <xf numFmtId="165" fontId="6" fillId="0" borderId="32" xfId="0" applyNumberFormat="1" applyFont="1" applyFill="1" applyBorder="1" applyAlignment="1" applyProtection="1">
      <alignment horizontal="left"/>
      <protection/>
    </xf>
    <xf numFmtId="165" fontId="8" fillId="0" borderId="30" xfId="0" applyNumberFormat="1" applyFont="1" applyFill="1" applyBorder="1" applyAlignment="1" applyProtection="1">
      <alignment horizontal="left"/>
      <protection/>
    </xf>
    <xf numFmtId="0" fontId="8" fillId="0" borderId="30" xfId="0" applyFont="1" applyFill="1" applyBorder="1" applyAlignment="1">
      <alignment horizontal="left"/>
    </xf>
    <xf numFmtId="0" fontId="4" fillId="0" borderId="33" xfId="0" applyFont="1" applyFill="1" applyBorder="1" applyAlignment="1">
      <alignment horizontal="centerContinuous"/>
    </xf>
    <xf numFmtId="0" fontId="4" fillId="0" borderId="34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3" fontId="8" fillId="0" borderId="36" xfId="0" applyNumberFormat="1" applyFont="1" applyFill="1" applyBorder="1" applyAlignment="1" applyProtection="1">
      <alignment horizontal="right"/>
      <protection/>
    </xf>
    <xf numFmtId="3" fontId="8" fillId="0" borderId="37" xfId="0" applyNumberFormat="1" applyFont="1" applyFill="1" applyBorder="1" applyAlignment="1" applyProtection="1">
      <alignment horizontal="right"/>
      <protection/>
    </xf>
    <xf numFmtId="3" fontId="8" fillId="0" borderId="38" xfId="0" applyNumberFormat="1" applyFont="1" applyFill="1" applyBorder="1" applyAlignment="1" applyProtection="1">
      <alignment horizontal="right"/>
      <protection/>
    </xf>
    <xf numFmtId="3" fontId="8" fillId="0" borderId="38" xfId="0" applyNumberFormat="1" applyFont="1" applyFill="1" applyBorder="1" applyAlignment="1">
      <alignment horizontal="right"/>
    </xf>
    <xf numFmtId="3" fontId="6" fillId="0" borderId="39" xfId="0" applyNumberFormat="1" applyFont="1" applyFill="1" applyBorder="1" applyAlignment="1" applyProtection="1">
      <alignment horizontal="right"/>
      <protection/>
    </xf>
    <xf numFmtId="3" fontId="8" fillId="0" borderId="36" xfId="0" applyNumberFormat="1" applyFont="1" applyFill="1" applyBorder="1" applyAlignment="1">
      <alignment horizontal="right"/>
    </xf>
    <xf numFmtId="3" fontId="6" fillId="0" borderId="35" xfId="0" applyNumberFormat="1" applyFont="1" applyFill="1" applyBorder="1" applyAlignment="1" applyProtection="1">
      <alignment horizontal="right"/>
      <protection/>
    </xf>
    <xf numFmtId="166" fontId="8" fillId="0" borderId="29" xfId="0" applyNumberFormat="1" applyFont="1" applyFill="1" applyBorder="1" applyAlignment="1" applyProtection="1">
      <alignment horizontal="left"/>
      <protection/>
    </xf>
    <xf numFmtId="166" fontId="8" fillId="0" borderId="31" xfId="0" applyNumberFormat="1" applyFont="1" applyFill="1" applyBorder="1" applyAlignment="1" applyProtection="1">
      <alignment horizontal="left"/>
      <protection/>
    </xf>
    <xf numFmtId="3" fontId="8" fillId="0" borderId="34" xfId="0" applyNumberFormat="1" applyFont="1" applyFill="1" applyBorder="1" applyAlignment="1" applyProtection="1">
      <alignment horizontal="right"/>
      <protection/>
    </xf>
    <xf numFmtId="3" fontId="8" fillId="0" borderId="40" xfId="0" applyNumberFormat="1" applyFont="1" applyFill="1" applyBorder="1" applyAlignment="1" applyProtection="1">
      <alignment/>
      <protection/>
    </xf>
    <xf numFmtId="3" fontId="8" fillId="0" borderId="40" xfId="0" applyNumberFormat="1" applyFont="1" applyFill="1" applyBorder="1" applyAlignment="1" applyProtection="1">
      <alignment horizontal="right"/>
      <protection/>
    </xf>
    <xf numFmtId="1" fontId="8" fillId="0" borderId="18" xfId="0" applyNumberFormat="1" applyFont="1" applyFill="1" applyBorder="1" applyAlignment="1" applyProtection="1">
      <alignment/>
      <protection/>
    </xf>
    <xf numFmtId="1" fontId="8" fillId="0" borderId="30" xfId="0" applyNumberFormat="1" applyFont="1" applyFill="1" applyBorder="1" applyAlignment="1" applyProtection="1">
      <alignment/>
      <protection/>
    </xf>
    <xf numFmtId="1" fontId="8" fillId="0" borderId="32" xfId="0" applyNumberFormat="1" applyFont="1" applyFill="1" applyBorder="1" applyAlignment="1" applyProtection="1">
      <alignment/>
      <protection/>
    </xf>
    <xf numFmtId="1" fontId="8" fillId="0" borderId="41" xfId="0" applyNumberFormat="1" applyFont="1" applyFill="1" applyBorder="1" applyAlignment="1" applyProtection="1">
      <alignment/>
      <protection/>
    </xf>
    <xf numFmtId="3" fontId="8" fillId="0" borderId="37" xfId="0" applyNumberFormat="1" applyFont="1" applyFill="1" applyBorder="1" applyAlignment="1" applyProtection="1">
      <alignment/>
      <protection/>
    </xf>
    <xf numFmtId="3" fontId="8" fillId="0" borderId="36" xfId="0" applyNumberFormat="1" applyFont="1" applyFill="1" applyBorder="1" applyAlignment="1" applyProtection="1">
      <alignment/>
      <protection/>
    </xf>
    <xf numFmtId="3" fontId="8" fillId="0" borderId="39" xfId="0" applyNumberFormat="1" applyFont="1" applyFill="1" applyBorder="1" applyAlignment="1" applyProtection="1">
      <alignment/>
      <protection/>
    </xf>
    <xf numFmtId="3" fontId="8" fillId="0" borderId="42" xfId="0" applyNumberFormat="1" applyFont="1" applyFill="1" applyBorder="1" applyAlignment="1" applyProtection="1">
      <alignment/>
      <protection/>
    </xf>
    <xf numFmtId="3" fontId="8" fillId="0" borderId="27" xfId="0" applyNumberFormat="1" applyFont="1" applyFill="1" applyBorder="1" applyAlignment="1" applyProtection="1">
      <alignment/>
      <protection/>
    </xf>
    <xf numFmtId="3" fontId="8" fillId="0" borderId="23" xfId="0" applyNumberFormat="1" applyFont="1" applyFill="1" applyBorder="1" applyAlignment="1" applyProtection="1">
      <alignment/>
      <protection/>
    </xf>
    <xf numFmtId="3" fontId="8" fillId="0" borderId="26" xfId="0" applyNumberFormat="1" applyFont="1" applyFill="1" applyBorder="1" applyAlignment="1" applyProtection="1">
      <alignment/>
      <protection/>
    </xf>
    <xf numFmtId="3" fontId="8" fillId="0" borderId="20" xfId="0" applyNumberFormat="1" applyFont="1" applyFill="1" applyBorder="1" applyAlignment="1" applyProtection="1">
      <alignment/>
      <protection/>
    </xf>
    <xf numFmtId="0" fontId="0" fillId="0" borderId="0" xfId="0" applyAlignment="1">
      <alignment horizontal="center"/>
    </xf>
    <xf numFmtId="165" fontId="8" fillId="0" borderId="29" xfId="0" applyNumberFormat="1" applyFont="1" applyFill="1" applyBorder="1" applyAlignment="1" applyProtection="1">
      <alignment horizontal="left"/>
      <protection/>
    </xf>
    <xf numFmtId="3" fontId="3" fillId="0" borderId="0" xfId="0" applyNumberFormat="1" applyFont="1" applyFill="1" applyAlignment="1">
      <alignment horizontal="left"/>
    </xf>
    <xf numFmtId="165" fontId="6" fillId="0" borderId="43" xfId="0" applyNumberFormat="1" applyFont="1" applyFill="1" applyBorder="1" applyAlignment="1" applyProtection="1">
      <alignment horizontal="left"/>
      <protection/>
    </xf>
    <xf numFmtId="0" fontId="5" fillId="0" borderId="0" xfId="0" applyFont="1" applyFill="1" applyAlignment="1">
      <alignment horizontal="center"/>
    </xf>
    <xf numFmtId="167" fontId="8" fillId="0" borderId="6" xfId="0" applyNumberFormat="1" applyFont="1" applyFill="1" applyBorder="1" applyAlignment="1" applyProtection="1">
      <alignment horizontal="right"/>
      <protection/>
    </xf>
    <xf numFmtId="167" fontId="6" fillId="0" borderId="4" xfId="0" applyNumberFormat="1" applyFont="1" applyFill="1" applyBorder="1" applyAlignment="1" applyProtection="1">
      <alignment horizontal="right"/>
      <protection/>
    </xf>
    <xf numFmtId="167" fontId="8" fillId="0" borderId="13" xfId="0" applyNumberFormat="1" applyFont="1" applyFill="1" applyBorder="1" applyAlignment="1" applyProtection="1">
      <alignment horizontal="right"/>
      <protection/>
    </xf>
    <xf numFmtId="167" fontId="8" fillId="0" borderId="1" xfId="0" applyNumberFormat="1" applyFont="1" applyFill="1" applyBorder="1" applyAlignment="1" applyProtection="1">
      <alignment horizontal="right"/>
      <protection/>
    </xf>
    <xf numFmtId="167" fontId="8" fillId="0" borderId="1" xfId="0" applyNumberFormat="1" applyFont="1" applyFill="1" applyBorder="1" applyAlignment="1">
      <alignment horizontal="right"/>
    </xf>
    <xf numFmtId="167" fontId="8" fillId="0" borderId="6" xfId="0" applyNumberFormat="1" applyFont="1" applyFill="1" applyBorder="1" applyAlignment="1">
      <alignment horizontal="right"/>
    </xf>
    <xf numFmtId="167" fontId="6" fillId="0" borderId="8" xfId="0" applyNumberFormat="1" applyFont="1" applyFill="1" applyBorder="1" applyAlignment="1" applyProtection="1">
      <alignment horizontal="right"/>
      <protection/>
    </xf>
    <xf numFmtId="167" fontId="3" fillId="0" borderId="0" xfId="0" applyNumberFormat="1" applyFont="1" applyFill="1" applyBorder="1" applyAlignment="1">
      <alignment horizontal="left"/>
    </xf>
    <xf numFmtId="167" fontId="4" fillId="0" borderId="19" xfId="0" applyNumberFormat="1" applyFont="1" applyFill="1" applyBorder="1" applyAlignment="1">
      <alignment horizontal="centerContinuous"/>
    </xf>
    <xf numFmtId="167" fontId="4" fillId="0" borderId="20" xfId="0" applyNumberFormat="1" applyFont="1" applyFill="1" applyBorder="1" applyAlignment="1">
      <alignment horizontal="centerContinuous"/>
    </xf>
    <xf numFmtId="167" fontId="4" fillId="0" borderId="3" xfId="0" applyNumberFormat="1" applyFont="1" applyFill="1" applyBorder="1" applyAlignment="1">
      <alignment horizontal="center"/>
    </xf>
    <xf numFmtId="167" fontId="4" fillId="0" borderId="8" xfId="0" applyNumberFormat="1" applyFont="1" applyFill="1" applyBorder="1" applyAlignment="1">
      <alignment horizontal="center"/>
    </xf>
    <xf numFmtId="167" fontId="8" fillId="0" borderId="3" xfId="0" applyNumberFormat="1" applyFont="1" applyFill="1" applyBorder="1" applyAlignment="1" applyProtection="1">
      <alignment horizontal="right"/>
      <protection/>
    </xf>
    <xf numFmtId="167" fontId="8" fillId="0" borderId="7" xfId="0" applyNumberFormat="1" applyFont="1" applyFill="1" applyBorder="1" applyAlignment="1" applyProtection="1">
      <alignment/>
      <protection/>
    </xf>
    <xf numFmtId="167" fontId="8" fillId="0" borderId="7" xfId="0" applyNumberFormat="1" applyFont="1" applyFill="1" applyBorder="1" applyAlignment="1" applyProtection="1">
      <alignment horizontal="right"/>
      <protection/>
    </xf>
    <xf numFmtId="167" fontId="4" fillId="0" borderId="0" xfId="0" applyNumberFormat="1" applyFont="1" applyFill="1" applyBorder="1" applyAlignment="1" applyProtection="1">
      <alignment horizontal="left"/>
      <protection/>
    </xf>
    <xf numFmtId="167" fontId="3" fillId="0" borderId="0" xfId="0" applyNumberFormat="1" applyFont="1" applyFill="1" applyAlignment="1">
      <alignment horizontal="left"/>
    </xf>
    <xf numFmtId="167" fontId="8" fillId="0" borderId="13" xfId="0" applyNumberFormat="1" applyFont="1" applyFill="1" applyBorder="1" applyAlignment="1" applyProtection="1">
      <alignment/>
      <protection/>
    </xf>
    <xf numFmtId="167" fontId="8" fillId="0" borderId="6" xfId="0" applyNumberFormat="1" applyFont="1" applyFill="1" applyBorder="1" applyAlignment="1" applyProtection="1">
      <alignment/>
      <protection/>
    </xf>
    <xf numFmtId="167" fontId="8" fillId="0" borderId="4" xfId="0" applyNumberFormat="1" applyFont="1" applyFill="1" applyBorder="1" applyAlignment="1" applyProtection="1">
      <alignment/>
      <protection/>
    </xf>
    <xf numFmtId="167" fontId="8" fillId="0" borderId="16" xfId="0" applyNumberFormat="1" applyFont="1" applyFill="1" applyBorder="1" applyAlignment="1" applyProtection="1">
      <alignment/>
      <protection/>
    </xf>
    <xf numFmtId="167" fontId="4" fillId="0" borderId="16" xfId="0" applyNumberFormat="1" applyFont="1" applyFill="1" applyBorder="1" applyAlignment="1">
      <alignment horizontal="centerContinuous"/>
    </xf>
    <xf numFmtId="3" fontId="8" fillId="0" borderId="44" xfId="0" applyNumberFormat="1" applyFont="1" applyFill="1" applyBorder="1" applyAlignment="1" applyProtection="1">
      <alignment/>
      <protection/>
    </xf>
    <xf numFmtId="1" fontId="3" fillId="0" borderId="2" xfId="0" applyNumberFormat="1" applyFont="1" applyFill="1" applyBorder="1" applyAlignment="1" applyProtection="1">
      <alignment/>
      <protection/>
    </xf>
    <xf numFmtId="3" fontId="8" fillId="0" borderId="45" xfId="0" applyNumberFormat="1" applyFont="1" applyFill="1" applyBorder="1" applyAlignment="1" applyProtection="1">
      <alignment horizontal="right"/>
      <protection/>
    </xf>
    <xf numFmtId="3" fontId="8" fillId="0" borderId="2" xfId="0" applyNumberFormat="1" applyFont="1" applyFill="1" applyBorder="1" applyAlignment="1" applyProtection="1">
      <alignment horizontal="right"/>
      <protection/>
    </xf>
    <xf numFmtId="167" fontId="8" fillId="0" borderId="2" xfId="0" applyNumberFormat="1" applyFont="1" applyFill="1" applyBorder="1" applyAlignment="1" applyProtection="1">
      <alignment horizontal="right"/>
      <protection/>
    </xf>
    <xf numFmtId="3" fontId="8" fillId="0" borderId="2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>
      <alignment horizontal="right"/>
    </xf>
    <xf numFmtId="1" fontId="3" fillId="0" borderId="31" xfId="0" applyNumberFormat="1" applyFont="1" applyFill="1" applyBorder="1" applyAlignment="1" applyProtection="1">
      <alignment horizontal="right"/>
      <protection/>
    </xf>
    <xf numFmtId="167" fontId="6" fillId="0" borderId="7" xfId="0" applyNumberFormat="1" applyFont="1" applyFill="1" applyBorder="1" applyAlignment="1" applyProtection="1">
      <alignment horizontal="right"/>
      <protection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Continuous"/>
    </xf>
    <xf numFmtId="166" fontId="3" fillId="0" borderId="0" xfId="0" applyNumberFormat="1" applyFont="1" applyAlignment="1" applyProtection="1">
      <alignment horizontal="centerContinuous"/>
      <protection/>
    </xf>
    <xf numFmtId="0" fontId="8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3" fillId="0" borderId="0" xfId="0" applyFont="1" applyAlignment="1">
      <alignment horizontal="centerContinuous"/>
    </xf>
    <xf numFmtId="166" fontId="4" fillId="0" borderId="0" xfId="0" applyNumberFormat="1" applyFont="1" applyAlignment="1" applyProtection="1">
      <alignment horizontal="centerContinuous"/>
      <protection/>
    </xf>
    <xf numFmtId="166" fontId="11" fillId="0" borderId="0" xfId="0" applyNumberFormat="1" applyFont="1" applyAlignment="1" applyProtection="1">
      <alignment horizontal="right"/>
      <protection/>
    </xf>
    <xf numFmtId="0" fontId="3" fillId="0" borderId="28" xfId="0" applyFont="1" applyBorder="1" applyAlignment="1">
      <alignment horizontal="center"/>
    </xf>
    <xf numFmtId="0" fontId="3" fillId="0" borderId="46" xfId="0" applyFont="1" applyBorder="1" applyAlignment="1">
      <alignment/>
    </xf>
    <xf numFmtId="166" fontId="4" fillId="0" borderId="47" xfId="0" applyNumberFormat="1" applyFont="1" applyBorder="1" applyAlignment="1" applyProtection="1">
      <alignment horizontal="centerContinuous"/>
      <protection/>
    </xf>
    <xf numFmtId="0" fontId="3" fillId="0" borderId="48" xfId="0" applyFont="1" applyBorder="1" applyAlignment="1">
      <alignment horizontal="centerContinuous"/>
    </xf>
    <xf numFmtId="0" fontId="4" fillId="0" borderId="49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/>
    </xf>
    <xf numFmtId="166" fontId="4" fillId="0" borderId="53" xfId="0" applyNumberFormat="1" applyFont="1" applyBorder="1" applyAlignment="1" applyProtection="1">
      <alignment horizontal="center"/>
      <protection/>
    </xf>
    <xf numFmtId="166" fontId="4" fillId="0" borderId="54" xfId="0" applyNumberFormat="1" applyFont="1" applyBorder="1" applyAlignment="1" applyProtection="1">
      <alignment horizontal="center"/>
      <protection/>
    </xf>
    <xf numFmtId="0" fontId="3" fillId="0" borderId="55" xfId="0" applyFont="1" applyBorder="1" applyAlignment="1">
      <alignment horizontal="center"/>
    </xf>
    <xf numFmtId="0" fontId="3" fillId="0" borderId="56" xfId="0" applyFont="1" applyBorder="1" applyAlignment="1">
      <alignment/>
    </xf>
    <xf numFmtId="3" fontId="3" fillId="0" borderId="56" xfId="0" applyNumberFormat="1" applyFont="1" applyBorder="1" applyAlignment="1" applyProtection="1">
      <alignment/>
      <protection/>
    </xf>
    <xf numFmtId="3" fontId="3" fillId="0" borderId="57" xfId="0" applyNumberFormat="1" applyFont="1" applyBorder="1" applyAlignment="1" applyProtection="1">
      <alignment/>
      <protection/>
    </xf>
    <xf numFmtId="3" fontId="8" fillId="0" borderId="56" xfId="0" applyNumberFormat="1" applyFont="1" applyBorder="1" applyAlignment="1" applyProtection="1">
      <alignment/>
      <protection/>
    </xf>
    <xf numFmtId="3" fontId="8" fillId="0" borderId="57" xfId="0" applyNumberFormat="1" applyFont="1" applyBorder="1" applyAlignment="1" applyProtection="1">
      <alignment/>
      <protection/>
    </xf>
    <xf numFmtId="3" fontId="6" fillId="0" borderId="58" xfId="0" applyNumberFormat="1" applyFont="1" applyBorder="1" applyAlignment="1" applyProtection="1">
      <alignment/>
      <protection/>
    </xf>
    <xf numFmtId="3" fontId="6" fillId="0" borderId="59" xfId="0" applyNumberFormat="1" applyFont="1" applyBorder="1" applyAlignment="1" applyProtection="1">
      <alignment/>
      <protection/>
    </xf>
    <xf numFmtId="3" fontId="6" fillId="0" borderId="60" xfId="0" applyNumberFormat="1" applyFont="1" applyBorder="1" applyAlignment="1" applyProtection="1">
      <alignment/>
      <protection/>
    </xf>
    <xf numFmtId="3" fontId="6" fillId="0" borderId="61" xfId="0" applyNumberFormat="1" applyFont="1" applyBorder="1" applyAlignment="1" applyProtection="1">
      <alignment/>
      <protection/>
    </xf>
    <xf numFmtId="3" fontId="6" fillId="2" borderId="52" xfId="0" applyNumberFormat="1" applyFont="1" applyFill="1" applyBorder="1" applyAlignment="1" applyProtection="1">
      <alignment/>
      <protection/>
    </xf>
    <xf numFmtId="3" fontId="6" fillId="2" borderId="54" xfId="0" applyNumberFormat="1" applyFont="1" applyFill="1" applyBorder="1" applyAlignment="1" applyProtection="1">
      <alignment/>
      <protection/>
    </xf>
    <xf numFmtId="3" fontId="6" fillId="0" borderId="56" xfId="0" applyNumberFormat="1" applyFont="1" applyBorder="1" applyAlignment="1" applyProtection="1">
      <alignment/>
      <protection/>
    </xf>
    <xf numFmtId="3" fontId="8" fillId="0" borderId="52" xfId="0" applyNumberFormat="1" applyFont="1" applyBorder="1" applyAlignment="1" applyProtection="1">
      <alignment/>
      <protection/>
    </xf>
    <xf numFmtId="3" fontId="8" fillId="0" borderId="54" xfId="0" applyNumberFormat="1" applyFont="1" applyBorder="1" applyAlignment="1" applyProtection="1">
      <alignment/>
      <protection/>
    </xf>
    <xf numFmtId="3" fontId="6" fillId="0" borderId="52" xfId="0" applyNumberFormat="1" applyFont="1" applyBorder="1" applyAlignment="1" applyProtection="1">
      <alignment/>
      <protection/>
    </xf>
    <xf numFmtId="3" fontId="6" fillId="0" borderId="54" xfId="0" applyNumberFormat="1" applyFont="1" applyBorder="1" applyAlignment="1" applyProtection="1">
      <alignment/>
      <protection/>
    </xf>
    <xf numFmtId="3" fontId="6" fillId="0" borderId="62" xfId="0" applyNumberFormat="1" applyFont="1" applyBorder="1" applyAlignment="1" applyProtection="1">
      <alignment/>
      <protection/>
    </xf>
    <xf numFmtId="3" fontId="6" fillId="0" borderId="63" xfId="0" applyNumberFormat="1" applyFont="1" applyBorder="1" applyAlignment="1" applyProtection="1">
      <alignment/>
      <protection/>
    </xf>
    <xf numFmtId="0" fontId="8" fillId="0" borderId="0" xfId="0" applyFont="1" applyAlignment="1">
      <alignment/>
    </xf>
    <xf numFmtId="166" fontId="12" fillId="0" borderId="0" xfId="0" applyNumberFormat="1" applyFont="1" applyAlignment="1" applyProtection="1">
      <alignment horizontal="right"/>
      <protection/>
    </xf>
    <xf numFmtId="0" fontId="3" fillId="0" borderId="64" xfId="0" applyFont="1" applyBorder="1" applyAlignment="1">
      <alignment horizontal="center"/>
    </xf>
    <xf numFmtId="0" fontId="3" fillId="0" borderId="64" xfId="0" applyFont="1" applyBorder="1" applyAlignment="1">
      <alignment/>
    </xf>
    <xf numFmtId="166" fontId="6" fillId="0" borderId="64" xfId="0" applyNumberFormat="1" applyFont="1" applyBorder="1" applyAlignment="1" applyProtection="1">
      <alignment horizontal="center"/>
      <protection/>
    </xf>
    <xf numFmtId="166" fontId="6" fillId="0" borderId="56" xfId="0" applyNumberFormat="1" applyFont="1" applyBorder="1" applyAlignment="1" applyProtection="1">
      <alignment horizontal="center"/>
      <protection/>
    </xf>
    <xf numFmtId="0" fontId="3" fillId="0" borderId="52" xfId="0" applyFont="1" applyBorder="1" applyAlignment="1">
      <alignment horizontal="center"/>
    </xf>
    <xf numFmtId="166" fontId="6" fillId="0" borderId="52" xfId="0" applyNumberFormat="1" applyFont="1" applyBorder="1" applyAlignment="1" applyProtection="1">
      <alignment horizontal="center"/>
      <protection/>
    </xf>
    <xf numFmtId="0" fontId="3" fillId="0" borderId="65" xfId="0" applyFont="1" applyBorder="1" applyAlignment="1">
      <alignment horizontal="center"/>
    </xf>
    <xf numFmtId="0" fontId="3" fillId="0" borderId="65" xfId="0" applyFont="1" applyBorder="1" applyAlignment="1">
      <alignment/>
    </xf>
    <xf numFmtId="166" fontId="6" fillId="0" borderId="66" xfId="0" applyNumberFormat="1" applyFont="1" applyBorder="1" applyAlignment="1" applyProtection="1">
      <alignment horizontal="centerContinuous"/>
      <protection/>
    </xf>
    <xf numFmtId="0" fontId="8" fillId="0" borderId="58" xfId="0" applyFont="1" applyBorder="1" applyAlignment="1">
      <alignment horizontal="centerContinuous"/>
    </xf>
    <xf numFmtId="3" fontId="8" fillId="0" borderId="52" xfId="0" applyNumberFormat="1" applyFont="1" applyFill="1" applyBorder="1" applyAlignment="1">
      <alignment horizontal="right"/>
    </xf>
    <xf numFmtId="3" fontId="8" fillId="0" borderId="52" xfId="0" applyNumberFormat="1" applyFont="1" applyFill="1" applyBorder="1" applyAlignment="1" applyProtection="1">
      <alignment/>
      <protection/>
    </xf>
    <xf numFmtId="166" fontId="4" fillId="0" borderId="56" xfId="0" applyNumberFormat="1" applyFont="1" applyBorder="1" applyAlignment="1" applyProtection="1">
      <alignment horizontal="center"/>
      <protection/>
    </xf>
    <xf numFmtId="166" fontId="4" fillId="0" borderId="55" xfId="0" applyNumberFormat="1" applyFont="1" applyBorder="1" applyAlignment="1" applyProtection="1">
      <alignment horizontal="center"/>
      <protection/>
    </xf>
    <xf numFmtId="0" fontId="4" fillId="0" borderId="67" xfId="0" applyFont="1" applyBorder="1" applyAlignment="1">
      <alignment horizontal="center"/>
    </xf>
    <xf numFmtId="166" fontId="4" fillId="0" borderId="67" xfId="0" applyNumberFormat="1" applyFont="1" applyBorder="1" applyAlignment="1" applyProtection="1">
      <alignment horizontal="center"/>
      <protection/>
    </xf>
    <xf numFmtId="0" fontId="6" fillId="0" borderId="55" xfId="0" applyFont="1" applyBorder="1" applyAlignment="1">
      <alignment horizontal="center"/>
    </xf>
    <xf numFmtId="0" fontId="6" fillId="0" borderId="56" xfId="0" applyFont="1" applyBorder="1" applyAlignment="1">
      <alignment/>
    </xf>
    <xf numFmtId="0" fontId="8" fillId="0" borderId="55" xfId="0" applyFont="1" applyBorder="1" applyAlignment="1">
      <alignment horizontal="center"/>
    </xf>
    <xf numFmtId="0" fontId="8" fillId="0" borderId="56" xfId="0" applyFont="1" applyBorder="1" applyAlignment="1">
      <alignment/>
    </xf>
    <xf numFmtId="0" fontId="13" fillId="0" borderId="68" xfId="0" applyFont="1" applyBorder="1" applyAlignment="1">
      <alignment horizontal="center"/>
    </xf>
    <xf numFmtId="0" fontId="6" fillId="0" borderId="60" xfId="0" applyFont="1" applyBorder="1" applyAlignment="1">
      <alignment/>
    </xf>
    <xf numFmtId="0" fontId="8" fillId="0" borderId="56" xfId="0" applyFont="1" applyBorder="1" applyAlignment="1">
      <alignment horizontal="left"/>
    </xf>
    <xf numFmtId="0" fontId="8" fillId="0" borderId="56" xfId="0" applyFont="1" applyBorder="1" applyAlignment="1">
      <alignment horizontal="center"/>
    </xf>
    <xf numFmtId="0" fontId="13" fillId="2" borderId="51" xfId="0" applyFont="1" applyFill="1" applyBorder="1" applyAlignment="1">
      <alignment horizontal="center"/>
    </xf>
    <xf numFmtId="0" fontId="6" fillId="2" borderId="52" xfId="0" applyFont="1" applyFill="1" applyBorder="1" applyAlignment="1">
      <alignment/>
    </xf>
    <xf numFmtId="1" fontId="8" fillId="0" borderId="2" xfId="0" applyNumberFormat="1" applyFont="1" applyFill="1" applyBorder="1" applyAlignment="1">
      <alignment horizontal="center"/>
    </xf>
    <xf numFmtId="0" fontId="8" fillId="0" borderId="51" xfId="0" applyFont="1" applyBorder="1" applyAlignment="1">
      <alignment horizontal="center"/>
    </xf>
    <xf numFmtId="0" fontId="8" fillId="0" borderId="52" xfId="0" applyFont="1" applyBorder="1" applyAlignment="1">
      <alignment/>
    </xf>
    <xf numFmtId="0" fontId="13" fillId="0" borderId="51" xfId="0" applyFont="1" applyBorder="1" applyAlignment="1">
      <alignment horizontal="center"/>
    </xf>
    <xf numFmtId="0" fontId="13" fillId="0" borderId="52" xfId="0" applyFont="1" applyBorder="1" applyAlignment="1">
      <alignment/>
    </xf>
    <xf numFmtId="0" fontId="6" fillId="0" borderId="69" xfId="0" applyFont="1" applyBorder="1" applyAlignment="1">
      <alignment horizontal="center"/>
    </xf>
    <xf numFmtId="0" fontId="6" fillId="0" borderId="62" xfId="0" applyFont="1" applyBorder="1" applyAlignment="1">
      <alignment/>
    </xf>
    <xf numFmtId="0" fontId="8" fillId="0" borderId="0" xfId="0" applyFont="1" applyAlignment="1">
      <alignment horizontal="center"/>
    </xf>
    <xf numFmtId="0" fontId="6" fillId="0" borderId="56" xfId="0" applyFont="1" applyBorder="1" applyAlignment="1">
      <alignment horizontal="center"/>
    </xf>
    <xf numFmtId="0" fontId="13" fillId="0" borderId="60" xfId="0" applyFont="1" applyBorder="1" applyAlignment="1">
      <alignment horizontal="center"/>
    </xf>
    <xf numFmtId="0" fontId="13" fillId="2" borderId="52" xfId="0" applyFont="1" applyFill="1" applyBorder="1" applyAlignment="1">
      <alignment horizontal="center"/>
    </xf>
    <xf numFmtId="0" fontId="8" fillId="0" borderId="52" xfId="0" applyFont="1" applyBorder="1" applyAlignment="1">
      <alignment horizontal="center"/>
    </xf>
    <xf numFmtId="0" fontId="3" fillId="0" borderId="70" xfId="0" applyFont="1" applyFill="1" applyBorder="1" applyAlignment="1">
      <alignment/>
    </xf>
    <xf numFmtId="0" fontId="3" fillId="0" borderId="71" xfId="0" applyFont="1" applyFill="1" applyBorder="1" applyAlignment="1">
      <alignment horizontal="left"/>
    </xf>
    <xf numFmtId="0" fontId="7" fillId="0" borderId="72" xfId="0" applyFont="1" applyFill="1" applyBorder="1" applyAlignment="1">
      <alignment horizontal="center"/>
    </xf>
    <xf numFmtId="0" fontId="3" fillId="0" borderId="73" xfId="0" applyFont="1" applyFill="1" applyBorder="1" applyAlignment="1">
      <alignment horizontal="left"/>
    </xf>
    <xf numFmtId="166" fontId="8" fillId="0" borderId="74" xfId="0" applyNumberFormat="1" applyFont="1" applyFill="1" applyBorder="1" applyAlignment="1" applyProtection="1">
      <alignment horizontal="left"/>
      <protection/>
    </xf>
    <xf numFmtId="165" fontId="8" fillId="0" borderId="74" xfId="0" applyNumberFormat="1" applyFont="1" applyFill="1" applyBorder="1" applyAlignment="1" applyProtection="1">
      <alignment horizontal="left"/>
      <protection/>
    </xf>
    <xf numFmtId="0" fontId="8" fillId="0" borderId="74" xfId="0" applyFont="1" applyFill="1" applyBorder="1" applyAlignment="1">
      <alignment horizontal="left"/>
    </xf>
    <xf numFmtId="165" fontId="8" fillId="0" borderId="75" xfId="0" applyNumberFormat="1" applyFont="1" applyFill="1" applyBorder="1" applyAlignment="1" applyProtection="1">
      <alignment horizontal="left"/>
      <protection/>
    </xf>
    <xf numFmtId="0" fontId="8" fillId="0" borderId="75" xfId="0" applyFont="1" applyFill="1" applyBorder="1" applyAlignment="1">
      <alignment horizontal="left"/>
    </xf>
    <xf numFmtId="165" fontId="6" fillId="0" borderId="73" xfId="0" applyNumberFormat="1" applyFont="1" applyFill="1" applyBorder="1" applyAlignment="1" applyProtection="1">
      <alignment horizontal="left"/>
      <protection/>
    </xf>
    <xf numFmtId="165" fontId="8" fillId="0" borderId="76" xfId="0" applyNumberFormat="1" applyFont="1" applyFill="1" applyBorder="1" applyAlignment="1" applyProtection="1">
      <alignment horizontal="left"/>
      <protection/>
    </xf>
    <xf numFmtId="3" fontId="6" fillId="0" borderId="25" xfId="0" applyNumberFormat="1" applyFont="1" applyFill="1" applyBorder="1" applyAlignment="1" applyProtection="1">
      <alignment horizontal="right"/>
      <protection/>
    </xf>
    <xf numFmtId="166" fontId="8" fillId="0" borderId="72" xfId="0" applyNumberFormat="1" applyFont="1" applyFill="1" applyBorder="1" applyAlignment="1" applyProtection="1">
      <alignment horizontal="left"/>
      <protection/>
    </xf>
    <xf numFmtId="165" fontId="8" fillId="0" borderId="77" xfId="0" applyNumberFormat="1" applyFont="1" applyFill="1" applyBorder="1" applyAlignment="1" applyProtection="1">
      <alignment horizontal="left"/>
      <protection/>
    </xf>
    <xf numFmtId="166" fontId="8" fillId="0" borderId="77" xfId="0" applyNumberFormat="1" applyFont="1" applyFill="1" applyBorder="1" applyAlignment="1" applyProtection="1">
      <alignment horizontal="left"/>
      <protection/>
    </xf>
    <xf numFmtId="1" fontId="8" fillId="0" borderId="76" xfId="0" applyNumberFormat="1" applyFont="1" applyFill="1" applyBorder="1" applyAlignment="1" applyProtection="1">
      <alignment/>
      <protection/>
    </xf>
    <xf numFmtId="1" fontId="8" fillId="0" borderId="75" xfId="0" applyNumberFormat="1" applyFont="1" applyFill="1" applyBorder="1" applyAlignment="1" applyProtection="1">
      <alignment/>
      <protection/>
    </xf>
    <xf numFmtId="1" fontId="8" fillId="0" borderId="43" xfId="0" applyNumberFormat="1" applyFont="1" applyFill="1" applyBorder="1" applyAlignment="1" applyProtection="1">
      <alignment/>
      <protection/>
    </xf>
    <xf numFmtId="1" fontId="8" fillId="0" borderId="78" xfId="0" applyNumberFormat="1" applyFont="1" applyFill="1" applyBorder="1" applyAlignment="1" applyProtection="1">
      <alignment/>
      <protection/>
    </xf>
    <xf numFmtId="1" fontId="3" fillId="3" borderId="4" xfId="0" applyNumberFormat="1" applyFont="1" applyFill="1" applyBorder="1" applyAlignment="1" applyProtection="1">
      <alignment horizontal="right"/>
      <protection/>
    </xf>
    <xf numFmtId="165" fontId="6" fillId="3" borderId="32" xfId="0" applyNumberFormat="1" applyFont="1" applyFill="1" applyBorder="1" applyAlignment="1" applyProtection="1">
      <alignment horizontal="left"/>
      <protection/>
    </xf>
    <xf numFmtId="3" fontId="6" fillId="3" borderId="39" xfId="0" applyNumberFormat="1" applyFont="1" applyFill="1" applyBorder="1" applyAlignment="1" applyProtection="1">
      <alignment horizontal="right"/>
      <protection/>
    </xf>
    <xf numFmtId="3" fontId="6" fillId="3" borderId="4" xfId="0" applyNumberFormat="1" applyFont="1" applyFill="1" applyBorder="1" applyAlignment="1" applyProtection="1">
      <alignment horizontal="right"/>
      <protection/>
    </xf>
    <xf numFmtId="167" fontId="6" fillId="3" borderId="4" xfId="0" applyNumberFormat="1" applyFont="1" applyFill="1" applyBorder="1" applyAlignment="1" applyProtection="1">
      <alignment horizontal="right"/>
      <protection/>
    </xf>
    <xf numFmtId="1" fontId="3" fillId="3" borderId="16" xfId="0" applyNumberFormat="1" applyFont="1" applyFill="1" applyBorder="1" applyAlignment="1" applyProtection="1">
      <alignment horizontal="right"/>
      <protection/>
    </xf>
    <xf numFmtId="166" fontId="6" fillId="3" borderId="41" xfId="0" applyNumberFormat="1" applyFont="1" applyFill="1" applyBorder="1" applyAlignment="1" applyProtection="1">
      <alignment horizontal="left"/>
      <protection/>
    </xf>
    <xf numFmtId="167" fontId="6" fillId="3" borderId="16" xfId="0" applyNumberFormat="1" applyFont="1" applyFill="1" applyBorder="1" applyAlignment="1" applyProtection="1">
      <alignment horizontal="right"/>
      <protection/>
    </xf>
    <xf numFmtId="3" fontId="6" fillId="3" borderId="42" xfId="0" applyNumberFormat="1" applyFont="1" applyFill="1" applyBorder="1" applyAlignment="1" applyProtection="1">
      <alignment horizontal="right"/>
      <protection/>
    </xf>
    <xf numFmtId="3" fontId="6" fillId="3" borderId="16" xfId="0" applyNumberFormat="1" applyFont="1" applyFill="1" applyBorder="1" applyAlignment="1" applyProtection="1">
      <alignment horizontal="right"/>
      <protection/>
    </xf>
    <xf numFmtId="165" fontId="6" fillId="3" borderId="43" xfId="0" applyNumberFormat="1" applyFont="1" applyFill="1" applyBorder="1" applyAlignment="1" applyProtection="1">
      <alignment horizontal="left"/>
      <protection/>
    </xf>
    <xf numFmtId="3" fontId="6" fillId="3" borderId="26" xfId="0" applyNumberFormat="1" applyFont="1" applyFill="1" applyBorder="1" applyAlignment="1" applyProtection="1">
      <alignment horizontal="right"/>
      <protection/>
    </xf>
    <xf numFmtId="3" fontId="8" fillId="0" borderId="50" xfId="0" applyNumberFormat="1" applyFont="1" applyFill="1" applyBorder="1" applyAlignment="1" applyProtection="1">
      <alignment horizontal="right"/>
      <protection/>
    </xf>
    <xf numFmtId="166" fontId="6" fillId="3" borderId="78" xfId="0" applyNumberFormat="1" applyFont="1" applyFill="1" applyBorder="1" applyAlignment="1" applyProtection="1">
      <alignment horizontal="left"/>
      <protection/>
    </xf>
    <xf numFmtId="3" fontId="6" fillId="3" borderId="20" xfId="0" applyNumberFormat="1" applyFont="1" applyFill="1" applyBorder="1" applyAlignment="1" applyProtection="1">
      <alignment horizontal="right"/>
      <protection/>
    </xf>
    <xf numFmtId="0" fontId="9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Fill="1" applyAlignment="1">
      <alignment horizontal="center"/>
    </xf>
    <xf numFmtId="0" fontId="4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16" fillId="0" borderId="0" xfId="0" applyFont="1" applyAlignment="1">
      <alignment horizontal="centerContinuous"/>
    </xf>
    <xf numFmtId="0" fontId="0" fillId="0" borderId="79" xfId="0" applyBorder="1" applyAlignment="1">
      <alignment/>
    </xf>
    <xf numFmtId="0" fontId="3" fillId="0" borderId="80" xfId="0" applyFont="1" applyBorder="1" applyAlignment="1">
      <alignment/>
    </xf>
    <xf numFmtId="0" fontId="4" fillId="0" borderId="81" xfId="0" applyFont="1" applyBorder="1" applyAlignment="1">
      <alignment horizontal="centerContinuous"/>
    </xf>
    <xf numFmtId="0" fontId="0" fillId="0" borderId="82" xfId="0" applyBorder="1" applyAlignment="1">
      <alignment horizontal="centerContinuous"/>
    </xf>
    <xf numFmtId="0" fontId="3" fillId="0" borderId="82" xfId="0" applyFont="1" applyBorder="1" applyAlignment="1">
      <alignment horizontal="centerContinuous"/>
    </xf>
    <xf numFmtId="0" fontId="6" fillId="0" borderId="83" xfId="0" applyFont="1" applyBorder="1" applyAlignment="1">
      <alignment horizontal="centerContinuous"/>
    </xf>
    <xf numFmtId="0" fontId="4" fillId="0" borderId="82" xfId="0" applyFont="1" applyBorder="1" applyAlignment="1">
      <alignment horizontal="centerContinuous"/>
    </xf>
    <xf numFmtId="0" fontId="4" fillId="0" borderId="83" xfId="0" applyFont="1" applyBorder="1" applyAlignment="1">
      <alignment horizontal="centerContinuous"/>
    </xf>
    <xf numFmtId="0" fontId="4" fillId="0" borderId="84" xfId="0" applyFont="1" applyBorder="1" applyAlignment="1">
      <alignment horizontal="center"/>
    </xf>
    <xf numFmtId="0" fontId="4" fillId="0" borderId="79" xfId="0" applyFont="1" applyBorder="1" applyAlignment="1">
      <alignment horizontal="centerContinuous"/>
    </xf>
    <xf numFmtId="0" fontId="4" fillId="0" borderId="85" xfId="0" applyFont="1" applyBorder="1" applyAlignment="1">
      <alignment horizontal="centerContinuous"/>
    </xf>
    <xf numFmtId="0" fontId="4" fillId="0" borderId="86" xfId="0" applyFont="1" applyBorder="1" applyAlignment="1">
      <alignment horizontal="left"/>
    </xf>
    <xf numFmtId="0" fontId="3" fillId="0" borderId="87" xfId="0" applyFont="1" applyBorder="1" applyAlignment="1">
      <alignment/>
    </xf>
    <xf numFmtId="0" fontId="4" fillId="0" borderId="88" xfId="0" applyFont="1" applyBorder="1" applyAlignment="1">
      <alignment horizontal="center"/>
    </xf>
    <xf numFmtId="0" fontId="4" fillId="0" borderId="89" xfId="0" applyFont="1" applyBorder="1" applyAlignment="1">
      <alignment horizontal="center"/>
    </xf>
    <xf numFmtId="0" fontId="4" fillId="0" borderId="90" xfId="0" applyFont="1" applyBorder="1" applyAlignment="1">
      <alignment horizontal="center"/>
    </xf>
    <xf numFmtId="0" fontId="3" fillId="0" borderId="91" xfId="0" applyFont="1" applyBorder="1" applyAlignment="1">
      <alignment horizontal="center"/>
    </xf>
    <xf numFmtId="0" fontId="4" fillId="0" borderId="92" xfId="0" applyFont="1" applyBorder="1" applyAlignment="1">
      <alignment horizontal="center"/>
    </xf>
    <xf numFmtId="0" fontId="3" fillId="0" borderId="93" xfId="0" applyFont="1" applyBorder="1" applyAlignment="1">
      <alignment horizontal="center"/>
    </xf>
    <xf numFmtId="0" fontId="4" fillId="0" borderId="94" xfId="0" applyFont="1" applyBorder="1" applyAlignment="1">
      <alignment horizontal="center"/>
    </xf>
    <xf numFmtId="0" fontId="4" fillId="0" borderId="86" xfId="0" applyFont="1" applyBorder="1" applyAlignment="1">
      <alignment horizontal="centerContinuous"/>
    </xf>
    <xf numFmtId="0" fontId="3" fillId="0" borderId="87" xfId="0" applyFont="1" applyBorder="1" applyAlignment="1">
      <alignment horizontal="centerContinuous"/>
    </xf>
    <xf numFmtId="0" fontId="3" fillId="0" borderId="95" xfId="0" applyFont="1" applyBorder="1" applyAlignment="1">
      <alignment/>
    </xf>
    <xf numFmtId="0" fontId="4" fillId="0" borderId="96" xfId="0" applyFont="1" applyBorder="1" applyAlignment="1">
      <alignment horizontal="left"/>
    </xf>
    <xf numFmtId="0" fontId="4" fillId="0" borderId="97" xfId="0" applyFont="1" applyBorder="1" applyAlignment="1">
      <alignment horizontal="center"/>
    </xf>
    <xf numFmtId="0" fontId="4" fillId="0" borderId="98" xfId="0" applyFont="1" applyBorder="1" applyAlignment="1">
      <alignment horizontal="center"/>
    </xf>
    <xf numFmtId="0" fontId="4" fillId="0" borderId="99" xfId="0" applyFont="1" applyBorder="1" applyAlignment="1">
      <alignment horizontal="center"/>
    </xf>
    <xf numFmtId="0" fontId="4" fillId="0" borderId="100" xfId="0" applyFont="1" applyBorder="1" applyAlignment="1">
      <alignment horizontal="center"/>
    </xf>
    <xf numFmtId="0" fontId="4" fillId="0" borderId="101" xfId="0" applyFont="1" applyBorder="1" applyAlignment="1">
      <alignment horizontal="center"/>
    </xf>
    <xf numFmtId="0" fontId="4" fillId="0" borderId="102" xfId="0" applyFont="1" applyBorder="1" applyAlignment="1">
      <alignment horizontal="center"/>
    </xf>
    <xf numFmtId="0" fontId="4" fillId="0" borderId="103" xfId="0" applyFont="1" applyBorder="1" applyAlignment="1">
      <alignment horizontal="center"/>
    </xf>
    <xf numFmtId="0" fontId="4" fillId="0" borderId="104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105" xfId="0" applyFont="1" applyBorder="1" applyAlignment="1">
      <alignment/>
    </xf>
    <xf numFmtId="0" fontId="3" fillId="0" borderId="106" xfId="0" applyFont="1" applyBorder="1" applyAlignment="1">
      <alignment/>
    </xf>
    <xf numFmtId="0" fontId="3" fillId="0" borderId="107" xfId="0" applyFont="1" applyBorder="1" applyAlignment="1">
      <alignment/>
    </xf>
    <xf numFmtId="0" fontId="3" fillId="0" borderId="108" xfId="0" applyFont="1" applyBorder="1" applyAlignment="1">
      <alignment horizontal="center"/>
    </xf>
    <xf numFmtId="0" fontId="3" fillId="0" borderId="109" xfId="0" applyFont="1" applyBorder="1" applyAlignment="1">
      <alignment/>
    </xf>
    <xf numFmtId="0" fontId="4" fillId="0" borderId="110" xfId="0" applyFont="1" applyBorder="1" applyAlignment="1">
      <alignment/>
    </xf>
    <xf numFmtId="0" fontId="3" fillId="0" borderId="111" xfId="0" applyFont="1" applyBorder="1" applyAlignment="1">
      <alignment horizontal="center"/>
    </xf>
    <xf numFmtId="0" fontId="3" fillId="0" borderId="111" xfId="0" applyFont="1" applyBorder="1" applyAlignment="1">
      <alignment/>
    </xf>
    <xf numFmtId="0" fontId="3" fillId="0" borderId="110" xfId="0" applyFont="1" applyBorder="1" applyAlignment="1">
      <alignment/>
    </xf>
    <xf numFmtId="0" fontId="3" fillId="0" borderId="112" xfId="0" applyFont="1" applyBorder="1" applyAlignment="1">
      <alignment/>
    </xf>
    <xf numFmtId="0" fontId="3" fillId="0" borderId="113" xfId="0" applyFont="1" applyBorder="1" applyAlignment="1">
      <alignment/>
    </xf>
    <xf numFmtId="0" fontId="4" fillId="0" borderId="114" xfId="0" applyFont="1" applyBorder="1" applyAlignment="1">
      <alignment/>
    </xf>
    <xf numFmtId="0" fontId="3" fillId="0" borderId="115" xfId="0" applyFont="1" applyBorder="1" applyAlignment="1">
      <alignment/>
    </xf>
    <xf numFmtId="166" fontId="3" fillId="0" borderId="116" xfId="0" applyNumberFormat="1" applyFont="1" applyBorder="1" applyAlignment="1" applyProtection="1">
      <alignment/>
      <protection/>
    </xf>
    <xf numFmtId="166" fontId="3" fillId="0" borderId="0" xfId="0" applyNumberFormat="1" applyFont="1" applyAlignment="1" applyProtection="1">
      <alignment/>
      <protection/>
    </xf>
    <xf numFmtId="166" fontId="3" fillId="0" borderId="117" xfId="0" applyNumberFormat="1" applyFont="1" applyBorder="1" applyAlignment="1" applyProtection="1">
      <alignment/>
      <protection/>
    </xf>
    <xf numFmtId="165" fontId="4" fillId="0" borderId="118" xfId="0" applyNumberFormat="1" applyFont="1" applyBorder="1" applyAlignment="1" applyProtection="1">
      <alignment/>
      <protection/>
    </xf>
    <xf numFmtId="166" fontId="3" fillId="0" borderId="119" xfId="0" applyNumberFormat="1" applyFont="1" applyBorder="1" applyAlignment="1" applyProtection="1">
      <alignment/>
      <protection/>
    </xf>
    <xf numFmtId="166" fontId="3" fillId="0" borderId="120" xfId="0" applyNumberFormat="1" applyFont="1" applyBorder="1" applyAlignment="1" applyProtection="1">
      <alignment horizontal="center"/>
      <protection/>
    </xf>
    <xf numFmtId="166" fontId="3" fillId="0" borderId="119" xfId="0" applyNumberFormat="1" applyFont="1" applyBorder="1" applyAlignment="1" applyProtection="1">
      <alignment horizontal="center"/>
      <protection/>
    </xf>
    <xf numFmtId="3" fontId="3" fillId="0" borderId="118" xfId="0" applyNumberFormat="1" applyFont="1" applyBorder="1" applyAlignment="1" applyProtection="1">
      <alignment vertical="justify"/>
      <protection/>
    </xf>
    <xf numFmtId="166" fontId="3" fillId="0" borderId="121" xfId="0" applyNumberFormat="1" applyFont="1" applyBorder="1" applyAlignment="1" applyProtection="1">
      <alignment/>
      <protection/>
    </xf>
    <xf numFmtId="166" fontId="3" fillId="0" borderId="120" xfId="0" applyNumberFormat="1" applyFont="1" applyBorder="1" applyAlignment="1" applyProtection="1">
      <alignment/>
      <protection/>
    </xf>
    <xf numFmtId="166" fontId="3" fillId="0" borderId="122" xfId="0" applyNumberFormat="1" applyFont="1" applyBorder="1" applyAlignment="1" applyProtection="1">
      <alignment/>
      <protection/>
    </xf>
    <xf numFmtId="0" fontId="4" fillId="0" borderId="115" xfId="0" applyFont="1" applyBorder="1" applyAlignment="1">
      <alignment/>
    </xf>
    <xf numFmtId="166" fontId="3" fillId="0" borderId="114" xfId="0" applyNumberFormat="1" applyFont="1" applyBorder="1" applyAlignment="1" applyProtection="1">
      <alignment/>
      <protection/>
    </xf>
    <xf numFmtId="166" fontId="3" fillId="0" borderId="121" xfId="0" applyNumberFormat="1" applyFont="1" applyFill="1" applyBorder="1" applyAlignment="1" applyProtection="1">
      <alignment/>
      <protection/>
    </xf>
    <xf numFmtId="1" fontId="3" fillId="0" borderId="118" xfId="0" applyNumberFormat="1" applyFont="1" applyBorder="1" applyAlignment="1" applyProtection="1">
      <alignment vertical="justify"/>
      <protection/>
    </xf>
    <xf numFmtId="0" fontId="3" fillId="0" borderId="118" xfId="0" applyNumberFormat="1" applyFont="1" applyBorder="1" applyAlignment="1" applyProtection="1">
      <alignment vertical="justify"/>
      <protection/>
    </xf>
    <xf numFmtId="0" fontId="3" fillId="0" borderId="123" xfId="0" applyFont="1" applyBorder="1" applyAlignment="1">
      <alignment/>
    </xf>
    <xf numFmtId="0" fontId="3" fillId="0" borderId="104" xfId="0" applyFont="1" applyBorder="1" applyAlignment="1">
      <alignment/>
    </xf>
    <xf numFmtId="166" fontId="3" fillId="0" borderId="103" xfId="0" applyNumberFormat="1" applyFont="1" applyBorder="1" applyAlignment="1" applyProtection="1">
      <alignment/>
      <protection/>
    </xf>
    <xf numFmtId="166" fontId="3" fillId="0" borderId="124" xfId="0" applyNumberFormat="1" applyFont="1" applyBorder="1" applyAlignment="1" applyProtection="1">
      <alignment/>
      <protection/>
    </xf>
    <xf numFmtId="0" fontId="3" fillId="0" borderId="125" xfId="0" applyFont="1" applyBorder="1" applyAlignment="1">
      <alignment/>
    </xf>
    <xf numFmtId="166" fontId="3" fillId="0" borderId="126" xfId="0" applyNumberFormat="1" applyFont="1" applyBorder="1" applyAlignment="1" applyProtection="1">
      <alignment/>
      <protection/>
    </xf>
    <xf numFmtId="41" fontId="3" fillId="0" borderId="123" xfId="0" applyNumberFormat="1" applyFont="1" applyBorder="1" applyAlignment="1">
      <alignment/>
    </xf>
    <xf numFmtId="41" fontId="3" fillId="0" borderId="124" xfId="0" applyNumberFormat="1" applyFont="1" applyBorder="1" applyAlignment="1">
      <alignment/>
    </xf>
    <xf numFmtId="165" fontId="4" fillId="0" borderId="126" xfId="0" applyNumberFormat="1" applyFont="1" applyBorder="1" applyAlignment="1" applyProtection="1">
      <alignment/>
      <protection/>
    </xf>
    <xf numFmtId="0" fontId="3" fillId="0" borderId="103" xfId="0" applyFont="1" applyBorder="1" applyAlignment="1">
      <alignment/>
    </xf>
    <xf numFmtId="0" fontId="3" fillId="0" borderId="124" xfId="0" applyFont="1" applyBorder="1" applyAlignment="1">
      <alignment/>
    </xf>
    <xf numFmtId="3" fontId="3" fillId="0" borderId="126" xfId="0" applyNumberFormat="1" applyFont="1" applyBorder="1" applyAlignment="1" applyProtection="1">
      <alignment vertical="justify"/>
      <protection/>
    </xf>
    <xf numFmtId="166" fontId="3" fillId="0" borderId="127" xfId="0" applyNumberFormat="1" applyFont="1" applyBorder="1" applyAlignment="1" applyProtection="1">
      <alignment/>
      <protection/>
    </xf>
    <xf numFmtId="0" fontId="3" fillId="0" borderId="128" xfId="0" applyFont="1" applyBorder="1" applyAlignment="1">
      <alignment/>
    </xf>
    <xf numFmtId="41" fontId="3" fillId="0" borderId="0" xfId="0" applyNumberFormat="1" applyFont="1" applyAlignment="1">
      <alignment/>
    </xf>
    <xf numFmtId="3" fontId="3" fillId="0" borderId="0" xfId="0" applyNumberFormat="1" applyFont="1" applyAlignment="1" applyProtection="1">
      <alignment/>
      <protection/>
    </xf>
    <xf numFmtId="3" fontId="3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166" fontId="3" fillId="0" borderId="129" xfId="0" applyNumberFormat="1" applyFont="1" applyBorder="1" applyAlignment="1" applyProtection="1">
      <alignment/>
      <protection/>
    </xf>
    <xf numFmtId="166" fontId="3" fillId="0" borderId="130" xfId="0" applyNumberFormat="1" applyFont="1" applyBorder="1" applyAlignment="1" applyProtection="1">
      <alignment/>
      <protection/>
    </xf>
    <xf numFmtId="166" fontId="3" fillId="0" borderId="131" xfId="0" applyNumberFormat="1" applyFont="1" applyFill="1" applyBorder="1" applyAlignment="1" applyProtection="1">
      <alignment/>
      <protection/>
    </xf>
    <xf numFmtId="165" fontId="4" fillId="0" borderId="132" xfId="0" applyNumberFormat="1" applyFont="1" applyBorder="1" applyAlignment="1" applyProtection="1">
      <alignment/>
      <protection/>
    </xf>
    <xf numFmtId="166" fontId="3" fillId="0" borderId="81" xfId="0" applyNumberFormat="1" applyFont="1" applyBorder="1" applyAlignment="1" applyProtection="1">
      <alignment/>
      <protection/>
    </xf>
    <xf numFmtId="166" fontId="3" fillId="0" borderId="133" xfId="0" applyNumberFormat="1" applyFont="1" applyBorder="1" applyAlignment="1" applyProtection="1">
      <alignment/>
      <protection/>
    </xf>
    <xf numFmtId="166" fontId="3" fillId="0" borderId="129" xfId="0" applyNumberFormat="1" applyFont="1" applyBorder="1" applyAlignment="1" applyProtection="1">
      <alignment horizontal="center"/>
      <protection/>
    </xf>
    <xf numFmtId="166" fontId="3" fillId="0" borderId="130" xfId="0" applyNumberFormat="1" applyFont="1" applyBorder="1" applyAlignment="1" applyProtection="1">
      <alignment horizontal="center"/>
      <protection/>
    </xf>
    <xf numFmtId="3" fontId="3" fillId="0" borderId="132" xfId="0" applyNumberFormat="1" applyFont="1" applyFill="1" applyBorder="1" applyAlignment="1" applyProtection="1">
      <alignment/>
      <protection/>
    </xf>
    <xf numFmtId="166" fontId="3" fillId="0" borderId="134" xfId="0" applyNumberFormat="1" applyFont="1" applyBorder="1" applyAlignment="1" applyProtection="1">
      <alignment/>
      <protection/>
    </xf>
    <xf numFmtId="166" fontId="3" fillId="0" borderId="135" xfId="0" applyNumberFormat="1" applyFont="1" applyBorder="1" applyAlignment="1" applyProtection="1">
      <alignment/>
      <protection/>
    </xf>
    <xf numFmtId="3" fontId="0" fillId="0" borderId="0" xfId="0" applyNumberFormat="1" applyAlignment="1">
      <alignment/>
    </xf>
    <xf numFmtId="166" fontId="0" fillId="0" borderId="0" xfId="0" applyNumberFormat="1" applyAlignment="1" applyProtection="1">
      <alignment/>
      <protection/>
    </xf>
    <xf numFmtId="0" fontId="17" fillId="0" borderId="0" xfId="0" applyFont="1" applyAlignment="1">
      <alignment/>
    </xf>
    <xf numFmtId="0" fontId="16" fillId="0" borderId="0" xfId="0" applyFont="1" applyAlignment="1">
      <alignment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edefinován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4"/>
  <sheetViews>
    <sheetView view="pageBreakPreview" zoomScale="75" zoomScaleNormal="75" zoomScaleSheetLayoutView="75" workbookViewId="0" topLeftCell="C61">
      <selection activeCell="G75" sqref="G75"/>
    </sheetView>
  </sheetViews>
  <sheetFormatPr defaultColWidth="8.796875" defaultRowHeight="15"/>
  <cols>
    <col min="1" max="1" width="3.19921875" style="4" bestFit="1" customWidth="1"/>
    <col min="2" max="2" width="14.69921875" style="4" customWidth="1"/>
    <col min="3" max="3" width="59.59765625" style="5" bestFit="1" customWidth="1"/>
    <col min="4" max="4" width="10.59765625" style="5" customWidth="1"/>
    <col min="5" max="6" width="11" style="5" bestFit="1" customWidth="1"/>
    <col min="7" max="7" width="9.3984375" style="5" customWidth="1"/>
    <col min="8" max="8" width="9.69921875" style="5" customWidth="1"/>
    <col min="9" max="16384" width="8.8984375" style="4" customWidth="1"/>
  </cols>
  <sheetData>
    <row r="1" spans="1:8" ht="20.25">
      <c r="A1" s="30" t="s">
        <v>168</v>
      </c>
      <c r="B1" s="31"/>
      <c r="C1" s="31"/>
      <c r="D1" s="31"/>
      <c r="E1" s="31"/>
      <c r="F1" s="31"/>
      <c r="G1" s="31"/>
      <c r="H1" s="31"/>
    </row>
    <row r="2" spans="1:8" ht="20.25">
      <c r="A2" s="68" t="s">
        <v>149</v>
      </c>
      <c r="B2" s="2"/>
      <c r="C2" s="8"/>
      <c r="D2" s="8"/>
      <c r="E2" s="8"/>
      <c r="F2" s="8"/>
      <c r="G2" s="8"/>
      <c r="H2" s="8"/>
    </row>
    <row r="3" spans="1:8" ht="21" thickBot="1">
      <c r="A3" s="2"/>
      <c r="B3" s="2"/>
      <c r="C3" s="8"/>
      <c r="D3" s="8"/>
      <c r="E3" s="8"/>
      <c r="F3" s="8"/>
      <c r="G3" s="8"/>
      <c r="H3" s="8"/>
    </row>
    <row r="4" spans="1:8" ht="16.5" thickBot="1">
      <c r="A4" s="234"/>
      <c r="B4" s="11" t="s">
        <v>62</v>
      </c>
      <c r="C4" s="85"/>
      <c r="D4" s="94" t="s">
        <v>169</v>
      </c>
      <c r="E4" s="54"/>
      <c r="F4" s="54"/>
      <c r="G4" s="54"/>
      <c r="H4" s="55"/>
    </row>
    <row r="5" spans="1:8" ht="15.75">
      <c r="A5" s="24" t="s">
        <v>1</v>
      </c>
      <c r="B5" s="10" t="s">
        <v>61</v>
      </c>
      <c r="C5" s="86" t="s">
        <v>2</v>
      </c>
      <c r="D5" s="95" t="s">
        <v>86</v>
      </c>
      <c r="E5" s="32" t="s">
        <v>89</v>
      </c>
      <c r="F5" s="32" t="s">
        <v>36</v>
      </c>
      <c r="G5" s="32" t="s">
        <v>0</v>
      </c>
      <c r="H5" s="32" t="s">
        <v>0</v>
      </c>
    </row>
    <row r="6" spans="1:8" ht="16.5" thickBot="1">
      <c r="A6" s="40"/>
      <c r="B6" s="27" t="s">
        <v>60</v>
      </c>
      <c r="C6" s="87"/>
      <c r="D6" s="96" t="s">
        <v>35</v>
      </c>
      <c r="E6" s="41" t="s">
        <v>35</v>
      </c>
      <c r="F6" s="41" t="s">
        <v>150</v>
      </c>
      <c r="G6" s="41" t="s">
        <v>134</v>
      </c>
      <c r="H6" s="41" t="s">
        <v>135</v>
      </c>
    </row>
    <row r="7" spans="1:8" ht="18.75">
      <c r="A7" s="25">
        <v>1</v>
      </c>
      <c r="B7" s="14">
        <v>1111</v>
      </c>
      <c r="C7" s="88" t="s">
        <v>31</v>
      </c>
      <c r="D7" s="97">
        <v>957300</v>
      </c>
      <c r="E7" s="56">
        <v>957300</v>
      </c>
      <c r="F7" s="56">
        <v>1015515</v>
      </c>
      <c r="G7" s="126">
        <f aca="true" t="shared" si="0" ref="G7:G13">+F7/D7*100</f>
        <v>106.08116577875275</v>
      </c>
      <c r="H7" s="126">
        <f aca="true" t="shared" si="1" ref="H7:H13">+F7/E7*100</f>
        <v>106.08116577875275</v>
      </c>
    </row>
    <row r="8" spans="1:8" ht="18.75">
      <c r="A8" s="13">
        <v>2</v>
      </c>
      <c r="B8" s="9">
        <v>1112</v>
      </c>
      <c r="C8" s="52" t="s">
        <v>3</v>
      </c>
      <c r="D8" s="97">
        <v>338800</v>
      </c>
      <c r="E8" s="56">
        <v>338800</v>
      </c>
      <c r="F8" s="56">
        <v>380113</v>
      </c>
      <c r="G8" s="126">
        <f t="shared" si="0"/>
        <v>112.19391971664699</v>
      </c>
      <c r="H8" s="126">
        <f t="shared" si="1"/>
        <v>112.19391971664699</v>
      </c>
    </row>
    <row r="9" spans="1:8" ht="18.75">
      <c r="A9" s="25">
        <v>3</v>
      </c>
      <c r="B9" s="9">
        <v>1113</v>
      </c>
      <c r="C9" s="52" t="s">
        <v>115</v>
      </c>
      <c r="D9" s="97">
        <v>93800</v>
      </c>
      <c r="E9" s="56">
        <v>93800</v>
      </c>
      <c r="F9" s="56">
        <v>87366</v>
      </c>
      <c r="G9" s="126">
        <f t="shared" si="0"/>
        <v>93.1407249466951</v>
      </c>
      <c r="H9" s="126">
        <f t="shared" si="1"/>
        <v>93.1407249466951</v>
      </c>
    </row>
    <row r="10" spans="1:8" ht="18.75">
      <c r="A10" s="13">
        <v>4</v>
      </c>
      <c r="B10" s="9">
        <v>1121</v>
      </c>
      <c r="C10" s="52" t="s">
        <v>4</v>
      </c>
      <c r="D10" s="97">
        <v>765600</v>
      </c>
      <c r="E10" s="56">
        <v>765600</v>
      </c>
      <c r="F10" s="56">
        <v>1084705</v>
      </c>
      <c r="G10" s="126">
        <f t="shared" si="0"/>
        <v>141.68038140020897</v>
      </c>
      <c r="H10" s="126">
        <f t="shared" si="1"/>
        <v>141.68038140020897</v>
      </c>
    </row>
    <row r="11" spans="1:8" ht="18.75">
      <c r="A11" s="25">
        <v>5</v>
      </c>
      <c r="B11" s="9">
        <v>1211</v>
      </c>
      <c r="C11" s="52" t="s">
        <v>116</v>
      </c>
      <c r="D11" s="97">
        <v>1928100</v>
      </c>
      <c r="E11" s="56">
        <v>1928100</v>
      </c>
      <c r="F11" s="56">
        <v>1858995</v>
      </c>
      <c r="G11" s="126">
        <f t="shared" si="0"/>
        <v>96.41590166485142</v>
      </c>
      <c r="H11" s="126">
        <f t="shared" si="1"/>
        <v>96.41590166485142</v>
      </c>
    </row>
    <row r="12" spans="1:8" ht="18.75">
      <c r="A12" s="13">
        <v>6</v>
      </c>
      <c r="B12" s="9">
        <v>1511</v>
      </c>
      <c r="C12" s="51" t="s">
        <v>5</v>
      </c>
      <c r="D12" s="97">
        <v>111400</v>
      </c>
      <c r="E12" s="56">
        <v>111400</v>
      </c>
      <c r="F12" s="56">
        <v>116643</v>
      </c>
      <c r="G12" s="126">
        <f t="shared" si="0"/>
        <v>104.70646319569121</v>
      </c>
      <c r="H12" s="126">
        <f t="shared" si="1"/>
        <v>104.70646319569121</v>
      </c>
    </row>
    <row r="13" spans="1:8" ht="19.5" thickBot="1">
      <c r="A13" s="25">
        <v>7</v>
      </c>
      <c r="B13" s="12"/>
      <c r="C13" s="124" t="s">
        <v>124</v>
      </c>
      <c r="D13" s="101">
        <f>SUM(D7:D12)</f>
        <v>4195000</v>
      </c>
      <c r="E13" s="59">
        <f>SUM(E7:E12)</f>
        <v>4195000</v>
      </c>
      <c r="F13" s="59">
        <f>SUM(F7:F12)</f>
        <v>4543337</v>
      </c>
      <c r="G13" s="127">
        <f t="shared" si="0"/>
        <v>108.30362336114423</v>
      </c>
      <c r="H13" s="127">
        <f t="shared" si="1"/>
        <v>108.30362336114423</v>
      </c>
    </row>
    <row r="14" spans="1:8" ht="18.75">
      <c r="A14" s="13">
        <v>8</v>
      </c>
      <c r="B14" s="23">
        <v>1119</v>
      </c>
      <c r="C14" s="89" t="s">
        <v>87</v>
      </c>
      <c r="D14" s="98"/>
      <c r="E14" s="64"/>
      <c r="F14" s="64">
        <v>2848</v>
      </c>
      <c r="G14" s="128"/>
      <c r="H14" s="128"/>
    </row>
    <row r="15" spans="1:8" ht="18.75">
      <c r="A15" s="25">
        <v>9</v>
      </c>
      <c r="B15" s="9">
        <v>1122</v>
      </c>
      <c r="C15" s="52" t="s">
        <v>6</v>
      </c>
      <c r="D15" s="97">
        <v>14695</v>
      </c>
      <c r="E15" s="56">
        <v>31398</v>
      </c>
      <c r="F15" s="56">
        <v>33716</v>
      </c>
      <c r="G15" s="126">
        <f aca="true" t="shared" si="2" ref="G15:G21">+F15/D15*100</f>
        <v>229.43858455256893</v>
      </c>
      <c r="H15" s="126">
        <f aca="true" t="shared" si="3" ref="H15:H21">+F15/E15*100</f>
        <v>107.38263583667748</v>
      </c>
    </row>
    <row r="16" spans="1:8" ht="18.75">
      <c r="A16" s="13">
        <v>10</v>
      </c>
      <c r="B16" s="9">
        <v>1122</v>
      </c>
      <c r="C16" s="52" t="s">
        <v>67</v>
      </c>
      <c r="D16" s="99">
        <v>295508</v>
      </c>
      <c r="E16" s="57">
        <v>253819</v>
      </c>
      <c r="F16" s="57">
        <v>253765</v>
      </c>
      <c r="G16" s="126">
        <f t="shared" si="2"/>
        <v>85.87415569121649</v>
      </c>
      <c r="H16" s="126">
        <f t="shared" si="3"/>
        <v>99.97872499694664</v>
      </c>
    </row>
    <row r="17" spans="1:8" ht="18.75">
      <c r="A17" s="25">
        <v>11</v>
      </c>
      <c r="B17" s="9">
        <v>1311</v>
      </c>
      <c r="C17" s="51" t="s">
        <v>7</v>
      </c>
      <c r="D17" s="99">
        <v>67885</v>
      </c>
      <c r="E17" s="57">
        <v>68557</v>
      </c>
      <c r="F17" s="57">
        <v>82120</v>
      </c>
      <c r="G17" s="129">
        <f t="shared" si="2"/>
        <v>120.9692862929955</v>
      </c>
      <c r="H17" s="129">
        <f t="shared" si="3"/>
        <v>119.78353778607583</v>
      </c>
    </row>
    <row r="18" spans="1:8" ht="18.75">
      <c r="A18" s="13">
        <v>12</v>
      </c>
      <c r="B18" s="15" t="s">
        <v>51</v>
      </c>
      <c r="C18" s="90" t="s">
        <v>8</v>
      </c>
      <c r="D18" s="100">
        <v>956</v>
      </c>
      <c r="E18" s="58">
        <v>956</v>
      </c>
      <c r="F18" s="58">
        <v>1019</v>
      </c>
      <c r="G18" s="130">
        <f t="shared" si="2"/>
        <v>106.58995815899581</v>
      </c>
      <c r="H18" s="130">
        <f t="shared" si="3"/>
        <v>106.58995815899581</v>
      </c>
    </row>
    <row r="19" spans="1:8" ht="18.75">
      <c r="A19" s="25">
        <v>13</v>
      </c>
      <c r="B19" s="16" t="s">
        <v>52</v>
      </c>
      <c r="C19" s="51" t="s">
        <v>70</v>
      </c>
      <c r="D19" s="99">
        <v>102380</v>
      </c>
      <c r="E19" s="57">
        <v>114064</v>
      </c>
      <c r="F19" s="57">
        <v>120764</v>
      </c>
      <c r="G19" s="129">
        <f t="shared" si="2"/>
        <v>117.95663215471772</v>
      </c>
      <c r="H19" s="129">
        <f t="shared" si="3"/>
        <v>105.87389535699256</v>
      </c>
    </row>
    <row r="20" spans="1:8" ht="19.5" thickBot="1">
      <c r="A20" s="13">
        <v>14</v>
      </c>
      <c r="B20" s="17" t="s">
        <v>71</v>
      </c>
      <c r="C20" s="91" t="s">
        <v>125</v>
      </c>
      <c r="D20" s="101">
        <f>SUM(D13:D19)</f>
        <v>4676424</v>
      </c>
      <c r="E20" s="59">
        <f>SUM(E13:E19)</f>
        <v>4663794</v>
      </c>
      <c r="F20" s="59">
        <f>SUM(F13:F19)</f>
        <v>5037569</v>
      </c>
      <c r="G20" s="127">
        <f t="shared" si="2"/>
        <v>107.72267441959924</v>
      </c>
      <c r="H20" s="127">
        <f t="shared" si="3"/>
        <v>108.0143977199679</v>
      </c>
    </row>
    <row r="21" spans="1:8" ht="18.75">
      <c r="A21" s="25">
        <v>15</v>
      </c>
      <c r="B21" s="18" t="s">
        <v>53</v>
      </c>
      <c r="C21" s="92" t="s">
        <v>9</v>
      </c>
      <c r="D21" s="97">
        <v>252019</v>
      </c>
      <c r="E21" s="56">
        <v>252673</v>
      </c>
      <c r="F21" s="56">
        <v>217767</v>
      </c>
      <c r="G21" s="126">
        <f t="shared" si="2"/>
        <v>86.40896122911369</v>
      </c>
      <c r="H21" s="126">
        <f t="shared" si="3"/>
        <v>86.18530670075553</v>
      </c>
    </row>
    <row r="22" spans="1:8" ht="18.75">
      <c r="A22" s="13">
        <v>16</v>
      </c>
      <c r="B22" s="18" t="s">
        <v>54</v>
      </c>
      <c r="C22" s="92" t="s">
        <v>146</v>
      </c>
      <c r="D22" s="97"/>
      <c r="E22" s="56">
        <v>320</v>
      </c>
      <c r="F22" s="56">
        <v>1612</v>
      </c>
      <c r="G22" s="130"/>
      <c r="H22" s="130">
        <f aca="true" t="shared" si="4" ref="H22:H30">+F22/E22*100</f>
        <v>503.74999999999994</v>
      </c>
    </row>
    <row r="23" spans="1:8" ht="18.75">
      <c r="A23" s="25">
        <v>17</v>
      </c>
      <c r="B23" s="15" t="s">
        <v>55</v>
      </c>
      <c r="C23" s="90" t="s">
        <v>10</v>
      </c>
      <c r="D23" s="100">
        <v>394289</v>
      </c>
      <c r="E23" s="58">
        <v>410599</v>
      </c>
      <c r="F23" s="58">
        <v>413632</v>
      </c>
      <c r="G23" s="130">
        <f aca="true" t="shared" si="5" ref="G23:G30">+F23/D23*100</f>
        <v>104.90579245172957</v>
      </c>
      <c r="H23" s="130">
        <f t="shared" si="4"/>
        <v>100.738676908614</v>
      </c>
    </row>
    <row r="24" spans="1:8" ht="18.75">
      <c r="A24" s="13">
        <v>18</v>
      </c>
      <c r="B24" s="15">
        <v>2141</v>
      </c>
      <c r="C24" s="90" t="s">
        <v>11</v>
      </c>
      <c r="D24" s="100">
        <v>64828</v>
      </c>
      <c r="E24" s="58">
        <v>69062</v>
      </c>
      <c r="F24" s="58">
        <v>129159</v>
      </c>
      <c r="G24" s="130">
        <f t="shared" si="5"/>
        <v>199.2333559573024</v>
      </c>
      <c r="H24" s="130">
        <f t="shared" si="4"/>
        <v>187.01891054414875</v>
      </c>
    </row>
    <row r="25" spans="1:8" ht="18.75">
      <c r="A25" s="25">
        <v>19</v>
      </c>
      <c r="B25" s="15" t="s">
        <v>56</v>
      </c>
      <c r="C25" s="90" t="s">
        <v>12</v>
      </c>
      <c r="D25" s="100">
        <v>11954</v>
      </c>
      <c r="E25" s="58">
        <v>14998</v>
      </c>
      <c r="F25" s="58">
        <v>19177</v>
      </c>
      <c r="G25" s="130">
        <f t="shared" si="5"/>
        <v>160.4232892755563</v>
      </c>
      <c r="H25" s="130">
        <f t="shared" si="4"/>
        <v>127.86371516202159</v>
      </c>
    </row>
    <row r="26" spans="1:8" ht="18.75">
      <c r="A26" s="13">
        <v>20</v>
      </c>
      <c r="B26" s="16" t="s">
        <v>91</v>
      </c>
      <c r="C26" s="51" t="s">
        <v>13</v>
      </c>
      <c r="D26" s="99">
        <v>83578</v>
      </c>
      <c r="E26" s="57">
        <v>89724</v>
      </c>
      <c r="F26" s="57">
        <v>105933</v>
      </c>
      <c r="G26" s="129">
        <f t="shared" si="5"/>
        <v>126.74746942975423</v>
      </c>
      <c r="H26" s="129">
        <f t="shared" si="4"/>
        <v>118.06540056172261</v>
      </c>
    </row>
    <row r="27" spans="1:8" ht="19.5" thickBot="1">
      <c r="A27" s="25">
        <v>21</v>
      </c>
      <c r="B27" s="17" t="s">
        <v>72</v>
      </c>
      <c r="C27" s="91" t="s">
        <v>136</v>
      </c>
      <c r="D27" s="101">
        <f>SUM(D21:D26)</f>
        <v>806668</v>
      </c>
      <c r="E27" s="59">
        <f>SUM(E21:E26)</f>
        <v>837376</v>
      </c>
      <c r="F27" s="59">
        <f>SUM(F21:F26)</f>
        <v>887280</v>
      </c>
      <c r="G27" s="127">
        <f t="shared" si="5"/>
        <v>109.99320662279897</v>
      </c>
      <c r="H27" s="127">
        <f t="shared" si="4"/>
        <v>105.95956893916234</v>
      </c>
    </row>
    <row r="28" spans="1:8" ht="18.75">
      <c r="A28" s="13">
        <v>22</v>
      </c>
      <c r="B28" s="20" t="s">
        <v>66</v>
      </c>
      <c r="C28" s="93" t="s">
        <v>14</v>
      </c>
      <c r="D28" s="102">
        <v>171474</v>
      </c>
      <c r="E28" s="60">
        <v>173516</v>
      </c>
      <c r="F28" s="60">
        <v>331680</v>
      </c>
      <c r="G28" s="131">
        <f t="shared" si="5"/>
        <v>193.42874138353338</v>
      </c>
      <c r="H28" s="131">
        <f t="shared" si="4"/>
        <v>191.1524009313262</v>
      </c>
    </row>
    <row r="29" spans="1:8" ht="19.5" thickBot="1">
      <c r="A29" s="25">
        <v>23</v>
      </c>
      <c r="B29" s="21" t="s">
        <v>73</v>
      </c>
      <c r="C29" s="91" t="s">
        <v>137</v>
      </c>
      <c r="D29" s="101">
        <f>+D28</f>
        <v>171474</v>
      </c>
      <c r="E29" s="59">
        <f>+E28</f>
        <v>173516</v>
      </c>
      <c r="F29" s="59">
        <f>+F28</f>
        <v>331680</v>
      </c>
      <c r="G29" s="127">
        <f t="shared" si="5"/>
        <v>193.42874138353338</v>
      </c>
      <c r="H29" s="127">
        <f t="shared" si="4"/>
        <v>191.1524009313262</v>
      </c>
    </row>
    <row r="30" spans="1:8" ht="19.5" thickBot="1">
      <c r="A30" s="13">
        <v>24</v>
      </c>
      <c r="B30" s="22"/>
      <c r="C30" s="53" t="s">
        <v>138</v>
      </c>
      <c r="D30" s="103">
        <f>+D29+D27+D20</f>
        <v>5654566</v>
      </c>
      <c r="E30" s="61">
        <f>+E29+E27+E20</f>
        <v>5674686</v>
      </c>
      <c r="F30" s="61">
        <f>+F29+F27+F20</f>
        <v>6256529</v>
      </c>
      <c r="G30" s="132">
        <f t="shared" si="5"/>
        <v>110.64560922977998</v>
      </c>
      <c r="H30" s="132">
        <f t="shared" si="4"/>
        <v>110.25330740766978</v>
      </c>
    </row>
    <row r="31" spans="1:8" ht="18.75">
      <c r="A31" s="25">
        <v>25</v>
      </c>
      <c r="B31" s="71">
        <v>4111</v>
      </c>
      <c r="C31" s="50" t="s">
        <v>113</v>
      </c>
      <c r="D31" s="98"/>
      <c r="E31" s="72">
        <v>30940</v>
      </c>
      <c r="F31" s="64">
        <v>30940</v>
      </c>
      <c r="G31" s="128"/>
      <c r="H31" s="126">
        <f aca="true" t="shared" si="6" ref="H31:H38">+F31/E31*100</f>
        <v>100</v>
      </c>
    </row>
    <row r="32" spans="1:8" ht="18.75">
      <c r="A32" s="13">
        <v>26</v>
      </c>
      <c r="B32" s="14">
        <v>4112</v>
      </c>
      <c r="C32" s="92" t="s">
        <v>37</v>
      </c>
      <c r="D32" s="97">
        <v>825309</v>
      </c>
      <c r="E32" s="70">
        <v>821701</v>
      </c>
      <c r="F32" s="56">
        <v>821701</v>
      </c>
      <c r="G32" s="126">
        <f>+F32/D32*100</f>
        <v>99.56283040655076</v>
      </c>
      <c r="H32" s="126">
        <f t="shared" si="6"/>
        <v>100</v>
      </c>
    </row>
    <row r="33" spans="1:8" ht="18.75">
      <c r="A33" s="25">
        <v>27</v>
      </c>
      <c r="B33" s="14">
        <v>4113</v>
      </c>
      <c r="C33" s="92" t="s">
        <v>119</v>
      </c>
      <c r="D33" s="97"/>
      <c r="E33" s="70">
        <v>482</v>
      </c>
      <c r="F33" s="56">
        <v>482</v>
      </c>
      <c r="G33" s="126"/>
      <c r="H33" s="126">
        <f t="shared" si="6"/>
        <v>100</v>
      </c>
    </row>
    <row r="34" spans="1:8" ht="18.75">
      <c r="A34" s="13">
        <v>28</v>
      </c>
      <c r="B34" s="18">
        <v>4116</v>
      </c>
      <c r="C34" s="92" t="s">
        <v>38</v>
      </c>
      <c r="D34" s="97"/>
      <c r="E34" s="70">
        <v>1357479</v>
      </c>
      <c r="F34" s="56">
        <v>1357498</v>
      </c>
      <c r="G34" s="126"/>
      <c r="H34" s="126">
        <f t="shared" si="6"/>
        <v>100.00139965332797</v>
      </c>
    </row>
    <row r="35" spans="1:8" ht="18.75">
      <c r="A35" s="25">
        <v>29</v>
      </c>
      <c r="B35" s="14">
        <v>4121</v>
      </c>
      <c r="C35" s="92" t="s">
        <v>15</v>
      </c>
      <c r="D35" s="97">
        <v>4330</v>
      </c>
      <c r="E35" s="70">
        <v>5158</v>
      </c>
      <c r="F35" s="56">
        <v>7417</v>
      </c>
      <c r="G35" s="126">
        <f>+F35/D35*100</f>
        <v>171.2933025404157</v>
      </c>
      <c r="H35" s="126">
        <f t="shared" si="6"/>
        <v>143.7960449786739</v>
      </c>
    </row>
    <row r="36" spans="1:8" ht="18.75">
      <c r="A36" s="13">
        <v>30</v>
      </c>
      <c r="B36" s="18">
        <v>4131</v>
      </c>
      <c r="C36" s="92" t="s">
        <v>148</v>
      </c>
      <c r="D36" s="97">
        <v>161518</v>
      </c>
      <c r="E36" s="70">
        <v>407609</v>
      </c>
      <c r="F36" s="56">
        <f>401062-306</f>
        <v>400756</v>
      </c>
      <c r="G36" s="126">
        <f>+F36/D36*100</f>
        <v>248.1184759593358</v>
      </c>
      <c r="H36" s="126">
        <f t="shared" si="6"/>
        <v>98.3187319220135</v>
      </c>
    </row>
    <row r="37" spans="1:8" ht="18.75">
      <c r="A37" s="25">
        <v>31</v>
      </c>
      <c r="B37" s="18">
        <v>4132</v>
      </c>
      <c r="C37" s="92" t="s">
        <v>163</v>
      </c>
      <c r="D37" s="97"/>
      <c r="E37" s="70"/>
      <c r="F37" s="56">
        <v>306</v>
      </c>
      <c r="G37" s="126"/>
      <c r="H37" s="126"/>
    </row>
    <row r="38" spans="1:8" ht="18.75">
      <c r="A38" s="13">
        <v>32</v>
      </c>
      <c r="B38" s="18">
        <v>4152</v>
      </c>
      <c r="C38" s="92" t="s">
        <v>128</v>
      </c>
      <c r="D38" s="97"/>
      <c r="E38" s="70">
        <v>54</v>
      </c>
      <c r="F38" s="56">
        <v>54</v>
      </c>
      <c r="G38" s="126"/>
      <c r="H38" s="126">
        <f t="shared" si="6"/>
        <v>100</v>
      </c>
    </row>
    <row r="39" spans="1:8" ht="18.75">
      <c r="A39" s="25">
        <v>33</v>
      </c>
      <c r="B39" s="18">
        <v>4211</v>
      </c>
      <c r="C39" s="92" t="s">
        <v>112</v>
      </c>
      <c r="D39" s="97"/>
      <c r="E39" s="70">
        <v>11957</v>
      </c>
      <c r="F39" s="56">
        <v>11957</v>
      </c>
      <c r="G39" s="126"/>
      <c r="H39" s="126">
        <f>+F39/E39*100</f>
        <v>100</v>
      </c>
    </row>
    <row r="40" spans="1:8" ht="18.75">
      <c r="A40" s="13">
        <v>34</v>
      </c>
      <c r="B40" s="18">
        <v>4213</v>
      </c>
      <c r="C40" s="92" t="s">
        <v>114</v>
      </c>
      <c r="D40" s="97"/>
      <c r="E40" s="70">
        <v>21905</v>
      </c>
      <c r="F40" s="56">
        <v>12894</v>
      </c>
      <c r="G40" s="126"/>
      <c r="H40" s="126">
        <f>+F40/E40*100</f>
        <v>58.863273225291024</v>
      </c>
    </row>
    <row r="41" spans="1:8" ht="18.75">
      <c r="A41" s="25">
        <v>35</v>
      </c>
      <c r="B41" s="14">
        <v>4216</v>
      </c>
      <c r="C41" s="92" t="s">
        <v>88</v>
      </c>
      <c r="D41" s="97"/>
      <c r="E41" s="70">
        <v>283372</v>
      </c>
      <c r="F41" s="56">
        <v>283363</v>
      </c>
      <c r="G41" s="126"/>
      <c r="H41" s="126">
        <f>+F41/E41*100</f>
        <v>99.99682396284743</v>
      </c>
    </row>
    <row r="42" spans="1:8" ht="18.75">
      <c r="A42" s="13">
        <v>36</v>
      </c>
      <c r="B42" s="149">
        <v>4221</v>
      </c>
      <c r="C42" s="122" t="s">
        <v>16</v>
      </c>
      <c r="D42" s="150"/>
      <c r="E42" s="153"/>
      <c r="F42" s="151">
        <v>700</v>
      </c>
      <c r="G42" s="152"/>
      <c r="H42" s="152"/>
    </row>
    <row r="43" spans="1:8" ht="19.5" thickBot="1">
      <c r="A43" s="25">
        <v>37</v>
      </c>
      <c r="B43" s="17" t="s">
        <v>74</v>
      </c>
      <c r="C43" s="91" t="s">
        <v>164</v>
      </c>
      <c r="D43" s="101">
        <f>SUM(D31:D41)</f>
        <v>991157</v>
      </c>
      <c r="E43" s="59">
        <f>SUM(E31:E41)</f>
        <v>2940657</v>
      </c>
      <c r="F43" s="59">
        <f>SUM(F31:F42)</f>
        <v>2928068</v>
      </c>
      <c r="G43" s="127">
        <f>+F43/D43*100</f>
        <v>295.41919191409636</v>
      </c>
      <c r="H43" s="127">
        <f>+F43/E43*100</f>
        <v>99.57189838869341</v>
      </c>
    </row>
    <row r="44" spans="1:8" ht="19.5" thickBot="1">
      <c r="A44" s="13">
        <v>38</v>
      </c>
      <c r="B44" s="253" t="s">
        <v>77</v>
      </c>
      <c r="C44" s="254" t="s">
        <v>165</v>
      </c>
      <c r="D44" s="255">
        <f>+D30+D43</f>
        <v>6645723</v>
      </c>
      <c r="E44" s="256">
        <f>+E30+E43</f>
        <v>8615343</v>
      </c>
      <c r="F44" s="256">
        <f>+F30+F43</f>
        <v>9184597</v>
      </c>
      <c r="G44" s="257">
        <f>+F44/D44*100</f>
        <v>138.20312703373284</v>
      </c>
      <c r="H44" s="257">
        <f>+F44/E44*100</f>
        <v>106.60744441631633</v>
      </c>
    </row>
    <row r="45" spans="1:8" ht="16.5" thickBot="1">
      <c r="A45" s="1"/>
      <c r="B45" s="6"/>
      <c r="C45" s="26"/>
      <c r="D45" s="26"/>
      <c r="E45" s="154"/>
      <c r="F45" s="154"/>
      <c r="G45" s="133"/>
      <c r="H45" s="133"/>
    </row>
    <row r="46" spans="1:8" ht="16.5" thickBot="1">
      <c r="A46" s="234"/>
      <c r="B46" s="11" t="s">
        <v>62</v>
      </c>
      <c r="C46" s="85"/>
      <c r="D46" s="94" t="s">
        <v>169</v>
      </c>
      <c r="E46" s="54"/>
      <c r="F46" s="54"/>
      <c r="G46" s="134"/>
      <c r="H46" s="135"/>
    </row>
    <row r="47" spans="1:8" ht="15.75">
      <c r="A47" s="24" t="s">
        <v>1</v>
      </c>
      <c r="B47" s="10" t="s">
        <v>61</v>
      </c>
      <c r="C47" s="86" t="s">
        <v>17</v>
      </c>
      <c r="D47" s="95" t="s">
        <v>86</v>
      </c>
      <c r="E47" s="32" t="s">
        <v>90</v>
      </c>
      <c r="F47" s="32" t="s">
        <v>36</v>
      </c>
      <c r="G47" s="136" t="s">
        <v>0</v>
      </c>
      <c r="H47" s="136" t="s">
        <v>0</v>
      </c>
    </row>
    <row r="48" spans="1:8" ht="16.5" thickBot="1">
      <c r="A48" s="40"/>
      <c r="B48" s="27" t="s">
        <v>60</v>
      </c>
      <c r="C48" s="87"/>
      <c r="D48" s="96" t="s">
        <v>35</v>
      </c>
      <c r="E48" s="41" t="s">
        <v>35</v>
      </c>
      <c r="F48" s="41" t="s">
        <v>150</v>
      </c>
      <c r="G48" s="137" t="s">
        <v>134</v>
      </c>
      <c r="H48" s="137" t="s">
        <v>135</v>
      </c>
    </row>
    <row r="49" spans="1:8" ht="18.75">
      <c r="A49" s="25">
        <v>1</v>
      </c>
      <c r="B49" s="39">
        <v>5141</v>
      </c>
      <c r="C49" s="104" t="s">
        <v>39</v>
      </c>
      <c r="D49" s="106">
        <v>136674</v>
      </c>
      <c r="E49" s="62">
        <v>139126</v>
      </c>
      <c r="F49" s="62">
        <v>139323</v>
      </c>
      <c r="G49" s="138">
        <f aca="true" t="shared" si="7" ref="G49:G54">+F49/D49*100</f>
        <v>101.9381886825585</v>
      </c>
      <c r="H49" s="138">
        <f aca="true" t="shared" si="8" ref="H49:H54">+F49/E49*100</f>
        <v>100.14159826344465</v>
      </c>
    </row>
    <row r="50" spans="1:8" ht="18.75">
      <c r="A50" s="25">
        <v>2</v>
      </c>
      <c r="B50" s="19">
        <v>5213</v>
      </c>
      <c r="C50" s="105" t="s">
        <v>23</v>
      </c>
      <c r="D50" s="107">
        <v>879705</v>
      </c>
      <c r="E50" s="35">
        <v>894499</v>
      </c>
      <c r="F50" s="35">
        <v>894499</v>
      </c>
      <c r="G50" s="139">
        <f t="shared" si="7"/>
        <v>101.68170011537958</v>
      </c>
      <c r="H50" s="139">
        <f t="shared" si="8"/>
        <v>100</v>
      </c>
    </row>
    <row r="51" spans="1:8" ht="18.75">
      <c r="A51" s="25">
        <v>3</v>
      </c>
      <c r="B51" s="19">
        <v>5213</v>
      </c>
      <c r="C51" s="105" t="s">
        <v>24</v>
      </c>
      <c r="D51" s="107">
        <v>19000</v>
      </c>
      <c r="E51" s="35">
        <v>19000</v>
      </c>
      <c r="F51" s="35">
        <v>19000</v>
      </c>
      <c r="G51" s="139">
        <f t="shared" si="7"/>
        <v>100</v>
      </c>
      <c r="H51" s="139">
        <f t="shared" si="8"/>
        <v>100</v>
      </c>
    </row>
    <row r="52" spans="1:8" ht="18.75">
      <c r="A52" s="25">
        <v>4</v>
      </c>
      <c r="B52" s="19">
        <v>5213</v>
      </c>
      <c r="C52" s="89" t="s">
        <v>83</v>
      </c>
      <c r="D52" s="108">
        <v>2600</v>
      </c>
      <c r="E52" s="63">
        <v>55110</v>
      </c>
      <c r="F52" s="63">
        <v>53302</v>
      </c>
      <c r="G52" s="140">
        <f t="shared" si="7"/>
        <v>2050.076923076923</v>
      </c>
      <c r="H52" s="140">
        <f t="shared" si="8"/>
        <v>96.7192886953366</v>
      </c>
    </row>
    <row r="53" spans="1:8" ht="18.75">
      <c r="A53" s="25">
        <v>5</v>
      </c>
      <c r="B53" s="19" t="s">
        <v>43</v>
      </c>
      <c r="C53" s="105" t="s">
        <v>40</v>
      </c>
      <c r="D53" s="108">
        <v>4750</v>
      </c>
      <c r="E53" s="63">
        <v>4861</v>
      </c>
      <c r="F53" s="63">
        <v>4861</v>
      </c>
      <c r="G53" s="140">
        <f t="shared" si="7"/>
        <v>102.33684210526314</v>
      </c>
      <c r="H53" s="140">
        <f t="shared" si="8"/>
        <v>100</v>
      </c>
    </row>
    <row r="54" spans="1:8" ht="18.75">
      <c r="A54" s="25">
        <v>6</v>
      </c>
      <c r="B54" s="19" t="s">
        <v>41</v>
      </c>
      <c r="C54" s="105" t="s">
        <v>42</v>
      </c>
      <c r="D54" s="108">
        <v>94702</v>
      </c>
      <c r="E54" s="63">
        <v>131939</v>
      </c>
      <c r="F54" s="63">
        <v>131159</v>
      </c>
      <c r="G54" s="140">
        <f t="shared" si="7"/>
        <v>138.49654706342</v>
      </c>
      <c r="H54" s="140">
        <f t="shared" si="8"/>
        <v>99.40881771121504</v>
      </c>
    </row>
    <row r="55" spans="1:8" ht="18.75">
      <c r="A55" s="25">
        <v>7</v>
      </c>
      <c r="B55" s="19">
        <v>5321</v>
      </c>
      <c r="C55" s="105" t="s">
        <v>123</v>
      </c>
      <c r="D55" s="108">
        <v>536</v>
      </c>
      <c r="E55" s="63">
        <v>323</v>
      </c>
      <c r="F55" s="63">
        <v>349</v>
      </c>
      <c r="G55" s="140">
        <f>+F55/D55*100</f>
        <v>65.11194029850746</v>
      </c>
      <c r="H55" s="140">
        <f>+F55/E55*100</f>
        <v>108.04953560371517</v>
      </c>
    </row>
    <row r="56" spans="1:8" ht="18.75">
      <c r="A56" s="25">
        <v>8</v>
      </c>
      <c r="B56" s="23">
        <v>5331</v>
      </c>
      <c r="C56" s="105" t="s">
        <v>22</v>
      </c>
      <c r="D56" s="108">
        <v>920828</v>
      </c>
      <c r="E56" s="63">
        <v>1863652</v>
      </c>
      <c r="F56" s="63">
        <v>1857964</v>
      </c>
      <c r="G56" s="140">
        <f>+F56/D56*100</f>
        <v>201.77101478234806</v>
      </c>
      <c r="H56" s="140">
        <f>+F56/E56*100</f>
        <v>99.69479280466524</v>
      </c>
    </row>
    <row r="57" spans="1:8" ht="18.75">
      <c r="A57" s="25">
        <v>9</v>
      </c>
      <c r="B57" s="19" t="s">
        <v>44</v>
      </c>
      <c r="C57" s="105" t="s">
        <v>45</v>
      </c>
      <c r="D57" s="108">
        <v>6815</v>
      </c>
      <c r="E57" s="63">
        <v>341145</v>
      </c>
      <c r="F57" s="63">
        <v>341669</v>
      </c>
      <c r="G57" s="140">
        <f>+F57/D57*100</f>
        <v>5013.484959647835</v>
      </c>
      <c r="H57" s="140">
        <f>+F57/E57*100</f>
        <v>100.15360037520702</v>
      </c>
    </row>
    <row r="58" spans="1:8" ht="18.75">
      <c r="A58" s="25">
        <v>10</v>
      </c>
      <c r="B58" s="19">
        <v>5362</v>
      </c>
      <c r="C58" s="105" t="s">
        <v>68</v>
      </c>
      <c r="D58" s="108">
        <v>295508</v>
      </c>
      <c r="E58" s="63">
        <v>253819</v>
      </c>
      <c r="F58" s="63">
        <v>253765</v>
      </c>
      <c r="G58" s="140">
        <f>+F58/D58*100</f>
        <v>85.87415569121649</v>
      </c>
      <c r="H58" s="140">
        <f>+F58/E58*100</f>
        <v>99.97872499694664</v>
      </c>
    </row>
    <row r="59" spans="1:8" ht="18.75">
      <c r="A59" s="25">
        <v>11</v>
      </c>
      <c r="B59" s="19">
        <v>5901</v>
      </c>
      <c r="C59" s="89" t="s">
        <v>18</v>
      </c>
      <c r="D59" s="108">
        <v>144122</v>
      </c>
      <c r="E59" s="63">
        <v>26444</v>
      </c>
      <c r="F59" s="63"/>
      <c r="G59" s="140"/>
      <c r="H59" s="140"/>
    </row>
    <row r="60" spans="1:8" ht="18.75">
      <c r="A60" s="25">
        <v>12</v>
      </c>
      <c r="B60" s="19" t="s">
        <v>58</v>
      </c>
      <c r="C60" s="89" t="s">
        <v>46</v>
      </c>
      <c r="D60" s="108">
        <v>3001908</v>
      </c>
      <c r="E60" s="63">
        <v>3374540</v>
      </c>
      <c r="F60" s="63">
        <v>3260751</v>
      </c>
      <c r="G60" s="140">
        <f aca="true" t="shared" si="9" ref="G60:G69">+F60/D60*100</f>
        <v>108.62261601621368</v>
      </c>
      <c r="H60" s="140">
        <f aca="true" t="shared" si="10" ref="H60:H69">+F60/E60*100</f>
        <v>96.62801448493721</v>
      </c>
    </row>
    <row r="61" spans="1:8" ht="19.5" thickBot="1">
      <c r="A61" s="25">
        <v>13</v>
      </c>
      <c r="B61" s="17" t="s">
        <v>75</v>
      </c>
      <c r="C61" s="49" t="s">
        <v>139</v>
      </c>
      <c r="D61" s="101">
        <f>SUM(D49:D60)</f>
        <v>5507148</v>
      </c>
      <c r="E61" s="59">
        <f>SUM(E49:E60)</f>
        <v>7104458</v>
      </c>
      <c r="F61" s="59">
        <f>SUM(F49:F60)</f>
        <v>6956642</v>
      </c>
      <c r="G61" s="127">
        <f t="shared" si="9"/>
        <v>126.32022963610203</v>
      </c>
      <c r="H61" s="127">
        <f t="shared" si="10"/>
        <v>97.91939089512529</v>
      </c>
    </row>
    <row r="62" spans="1:8" ht="18.75">
      <c r="A62" s="25">
        <v>14</v>
      </c>
      <c r="B62" s="37" t="s">
        <v>47</v>
      </c>
      <c r="C62" s="50" t="s">
        <v>25</v>
      </c>
      <c r="D62" s="98">
        <v>290000</v>
      </c>
      <c r="E62" s="64">
        <v>266980</v>
      </c>
      <c r="F62" s="64">
        <v>266980</v>
      </c>
      <c r="G62" s="128">
        <f t="shared" si="9"/>
        <v>92.06206896551724</v>
      </c>
      <c r="H62" s="128">
        <f t="shared" si="10"/>
        <v>100</v>
      </c>
    </row>
    <row r="63" spans="1:8" ht="18.75">
      <c r="A63" s="25">
        <v>15</v>
      </c>
      <c r="B63" s="37" t="s">
        <v>48</v>
      </c>
      <c r="C63" s="51" t="s">
        <v>26</v>
      </c>
      <c r="D63" s="99">
        <v>28000</v>
      </c>
      <c r="E63" s="57">
        <v>29600</v>
      </c>
      <c r="F63" s="57">
        <v>19600</v>
      </c>
      <c r="G63" s="129">
        <f t="shared" si="9"/>
        <v>70</v>
      </c>
      <c r="H63" s="129">
        <f t="shared" si="10"/>
        <v>66.21621621621621</v>
      </c>
    </row>
    <row r="64" spans="1:8" ht="18.75">
      <c r="A64" s="25">
        <v>16</v>
      </c>
      <c r="B64" s="37">
        <v>6341</v>
      </c>
      <c r="C64" s="51" t="s">
        <v>69</v>
      </c>
      <c r="D64" s="99">
        <v>4074</v>
      </c>
      <c r="E64" s="57">
        <v>4074</v>
      </c>
      <c r="F64" s="57">
        <v>4074</v>
      </c>
      <c r="G64" s="129">
        <f t="shared" si="9"/>
        <v>100</v>
      </c>
      <c r="H64" s="129">
        <f t="shared" si="10"/>
        <v>100</v>
      </c>
    </row>
    <row r="65" spans="1:8" ht="18.75">
      <c r="A65" s="25">
        <v>17</v>
      </c>
      <c r="B65" s="29">
        <v>6351</v>
      </c>
      <c r="C65" s="51" t="s">
        <v>27</v>
      </c>
      <c r="D65" s="99">
        <v>53744</v>
      </c>
      <c r="E65" s="57">
        <v>150603</v>
      </c>
      <c r="F65" s="57">
        <v>146536</v>
      </c>
      <c r="G65" s="129">
        <f t="shared" si="9"/>
        <v>272.65555224769275</v>
      </c>
      <c r="H65" s="129">
        <f t="shared" si="10"/>
        <v>97.29952258587147</v>
      </c>
    </row>
    <row r="66" spans="1:8" ht="18.75">
      <c r="A66" s="25">
        <v>18</v>
      </c>
      <c r="B66" s="37" t="s">
        <v>49</v>
      </c>
      <c r="C66" s="52" t="s">
        <v>50</v>
      </c>
      <c r="D66" s="99">
        <v>1050</v>
      </c>
      <c r="E66" s="57">
        <f>6190+140</f>
        <v>6330</v>
      </c>
      <c r="F66" s="57">
        <v>5100</v>
      </c>
      <c r="G66" s="129">
        <f t="shared" si="9"/>
        <v>485.71428571428567</v>
      </c>
      <c r="H66" s="129">
        <f t="shared" si="10"/>
        <v>80.56872037914692</v>
      </c>
    </row>
    <row r="67" spans="1:8" ht="18.75">
      <c r="A67" s="25">
        <v>19</v>
      </c>
      <c r="B67" s="37" t="s">
        <v>153</v>
      </c>
      <c r="C67" s="52" t="s">
        <v>59</v>
      </c>
      <c r="D67" s="99">
        <v>2889163</v>
      </c>
      <c r="E67" s="57">
        <f>4058610-100-140</f>
        <v>4058370</v>
      </c>
      <c r="F67" s="57">
        <f>3131039+1-100</f>
        <v>3130940</v>
      </c>
      <c r="G67" s="129">
        <f t="shared" si="9"/>
        <v>108.36840981280737</v>
      </c>
      <c r="H67" s="129">
        <f t="shared" si="10"/>
        <v>77.14772186863199</v>
      </c>
    </row>
    <row r="68" spans="1:8" ht="19.5" thickBot="1">
      <c r="A68" s="25">
        <v>20</v>
      </c>
      <c r="B68" s="38" t="s">
        <v>76</v>
      </c>
      <c r="C68" s="53" t="s">
        <v>140</v>
      </c>
      <c r="D68" s="103">
        <f>SUM(D62:D67)</f>
        <v>3266031</v>
      </c>
      <c r="E68" s="61">
        <f>SUM(E62:E67)</f>
        <v>4515957</v>
      </c>
      <c r="F68" s="61">
        <f>SUM(F62:F67)</f>
        <v>3573230</v>
      </c>
      <c r="G68" s="132">
        <f t="shared" si="9"/>
        <v>109.40588132813191</v>
      </c>
      <c r="H68" s="132">
        <f t="shared" si="10"/>
        <v>79.12453550819903</v>
      </c>
    </row>
    <row r="69" spans="1:8" ht="19.5" thickBot="1">
      <c r="A69" s="25">
        <v>21</v>
      </c>
      <c r="B69" s="253" t="s">
        <v>78</v>
      </c>
      <c r="C69" s="254" t="s">
        <v>141</v>
      </c>
      <c r="D69" s="255">
        <f>+D61+D68</f>
        <v>8773179</v>
      </c>
      <c r="E69" s="256">
        <f>+E68+E61</f>
        <v>11620415</v>
      </c>
      <c r="F69" s="256">
        <f>+F61+F68</f>
        <v>10529872</v>
      </c>
      <c r="G69" s="257">
        <f t="shared" si="9"/>
        <v>120.02344874075862</v>
      </c>
      <c r="H69" s="257">
        <f t="shared" si="10"/>
        <v>90.61528353333335</v>
      </c>
    </row>
    <row r="70" spans="1:8" ht="16.5" thickBot="1">
      <c r="A70" s="1"/>
      <c r="B70" s="42"/>
      <c r="C70" s="26"/>
      <c r="D70" s="43"/>
      <c r="E70" s="43"/>
      <c r="F70" s="43"/>
      <c r="G70" s="141"/>
      <c r="H70" s="141"/>
    </row>
    <row r="71" spans="1:8" ht="16.5" thickBot="1">
      <c r="A71" s="234"/>
      <c r="B71" s="11" t="s">
        <v>62</v>
      </c>
      <c r="C71" s="85"/>
      <c r="D71" s="94" t="s">
        <v>169</v>
      </c>
      <c r="E71" s="54"/>
      <c r="F71" s="54"/>
      <c r="G71" s="134"/>
      <c r="H71" s="135"/>
    </row>
    <row r="72" spans="1:8" ht="15.75">
      <c r="A72" s="24" t="s">
        <v>1</v>
      </c>
      <c r="B72" s="10" t="s">
        <v>60</v>
      </c>
      <c r="C72" s="86" t="s">
        <v>28</v>
      </c>
      <c r="D72" s="95" t="s">
        <v>86</v>
      </c>
      <c r="E72" s="32" t="s">
        <v>89</v>
      </c>
      <c r="F72" s="32" t="s">
        <v>36</v>
      </c>
      <c r="G72" s="136" t="s">
        <v>0</v>
      </c>
      <c r="H72" s="136" t="s">
        <v>0</v>
      </c>
    </row>
    <row r="73" spans="1:8" ht="16.5" thickBot="1">
      <c r="A73" s="40"/>
      <c r="B73" s="27"/>
      <c r="C73" s="87"/>
      <c r="D73" s="96" t="s">
        <v>35</v>
      </c>
      <c r="E73" s="41" t="s">
        <v>35</v>
      </c>
      <c r="F73" s="41" t="s">
        <v>150</v>
      </c>
      <c r="G73" s="137" t="s">
        <v>134</v>
      </c>
      <c r="H73" s="137" t="s">
        <v>135</v>
      </c>
    </row>
    <row r="74" spans="1:8" ht="18.75">
      <c r="A74" s="25">
        <v>1</v>
      </c>
      <c r="B74" s="20">
        <v>8115</v>
      </c>
      <c r="C74" s="105" t="s">
        <v>33</v>
      </c>
      <c r="D74" s="107">
        <v>1328405</v>
      </c>
      <c r="E74" s="35">
        <v>2036169</v>
      </c>
      <c r="F74" s="63">
        <v>-173394</v>
      </c>
      <c r="G74" s="140"/>
      <c r="H74" s="140"/>
    </row>
    <row r="75" spans="1:8" ht="18.75">
      <c r="A75" s="25">
        <v>2</v>
      </c>
      <c r="B75" s="15">
        <v>8116</v>
      </c>
      <c r="C75" s="105" t="s">
        <v>34</v>
      </c>
      <c r="D75" s="107"/>
      <c r="E75" s="35">
        <v>11500</v>
      </c>
      <c r="F75" s="63">
        <v>606984</v>
      </c>
      <c r="G75" s="140"/>
      <c r="H75" s="140">
        <f>+F75/E75*100</f>
        <v>5278.121739130434</v>
      </c>
    </row>
    <row r="76" spans="1:8" ht="18.75">
      <c r="A76" s="25">
        <v>3</v>
      </c>
      <c r="B76" s="15">
        <v>8122</v>
      </c>
      <c r="C76" s="105" t="s">
        <v>122</v>
      </c>
      <c r="D76" s="107">
        <v>-1200000</v>
      </c>
      <c r="E76" s="35">
        <v>-1200000</v>
      </c>
      <c r="F76" s="63">
        <v>-1200000</v>
      </c>
      <c r="G76" s="140">
        <f>+F76/D76*100</f>
        <v>100</v>
      </c>
      <c r="H76" s="140">
        <f>+F76/E76*100</f>
        <v>100</v>
      </c>
    </row>
    <row r="77" spans="1:8" ht="18.75">
      <c r="A77" s="25">
        <v>4</v>
      </c>
      <c r="B77" s="23">
        <v>8123</v>
      </c>
      <c r="C77" s="89" t="s">
        <v>29</v>
      </c>
      <c r="D77" s="108">
        <v>2013000</v>
      </c>
      <c r="E77" s="63">
        <v>142422</v>
      </c>
      <c r="F77" s="63">
        <v>89541</v>
      </c>
      <c r="G77" s="140">
        <f>+F77/D77*100</f>
        <v>4.448137108792846</v>
      </c>
      <c r="H77" s="140">
        <f>+F77/E77*100</f>
        <v>62.87020263723301</v>
      </c>
    </row>
    <row r="78" spans="1:8" ht="18.75">
      <c r="A78" s="25">
        <v>5</v>
      </c>
      <c r="B78" s="9">
        <v>8124</v>
      </c>
      <c r="C78" s="52" t="s">
        <v>30</v>
      </c>
      <c r="D78" s="99">
        <v>-13949</v>
      </c>
      <c r="E78" s="57">
        <v>-16319</v>
      </c>
      <c r="F78" s="57">
        <f>-6157+1</f>
        <v>-6156</v>
      </c>
      <c r="G78" s="129">
        <f>+F78/D78*100</f>
        <v>44.13219585633379</v>
      </c>
      <c r="H78" s="129">
        <f>+F78/E78*100</f>
        <v>37.72289968748085</v>
      </c>
    </row>
    <row r="79" spans="1:8" ht="18.75">
      <c r="A79" s="25">
        <v>6</v>
      </c>
      <c r="B79" s="14">
        <v>8126</v>
      </c>
      <c r="C79" s="88" t="s">
        <v>129</v>
      </c>
      <c r="D79" s="99"/>
      <c r="E79" s="57"/>
      <c r="F79" s="57">
        <v>-3000</v>
      </c>
      <c r="G79" s="126"/>
      <c r="H79" s="126"/>
    </row>
    <row r="80" spans="1:8" ht="19.5" thickBot="1">
      <c r="A80" s="25">
        <v>7</v>
      </c>
      <c r="B80" s="149">
        <v>8221</v>
      </c>
      <c r="C80" s="104" t="s">
        <v>126</v>
      </c>
      <c r="D80" s="108"/>
      <c r="E80" s="63">
        <v>2031300</v>
      </c>
      <c r="F80" s="63">
        <v>2031300</v>
      </c>
      <c r="G80" s="140"/>
      <c r="H80" s="140">
        <f>+F80/E80*100</f>
        <v>100</v>
      </c>
    </row>
    <row r="81" spans="1:8" ht="19.5" thickBot="1">
      <c r="A81" s="25">
        <v>8</v>
      </c>
      <c r="B81" s="258" t="s">
        <v>79</v>
      </c>
      <c r="C81" s="259" t="s">
        <v>133</v>
      </c>
      <c r="D81" s="261">
        <f>SUM(D74:D80)</f>
        <v>2127456</v>
      </c>
      <c r="E81" s="262">
        <f>SUM(E74:E80)</f>
        <v>3005072</v>
      </c>
      <c r="F81" s="262">
        <f>SUM(F74:F80)</f>
        <v>1345275</v>
      </c>
      <c r="G81" s="260">
        <f>+F81/D81*100</f>
        <v>63.23397522674969</v>
      </c>
      <c r="H81" s="260">
        <f>+F81/E81*100</f>
        <v>44.7668142393926</v>
      </c>
    </row>
    <row r="82" spans="7:8" ht="16.5" thickBot="1">
      <c r="G82" s="142"/>
      <c r="H82" s="142"/>
    </row>
    <row r="83" spans="1:8" ht="16.5" thickBot="1">
      <c r="A83" s="234"/>
      <c r="B83" s="11" t="s">
        <v>60</v>
      </c>
      <c r="C83" s="85"/>
      <c r="D83" s="94" t="s">
        <v>169</v>
      </c>
      <c r="E83" s="54"/>
      <c r="F83" s="54"/>
      <c r="G83" s="134"/>
      <c r="H83" s="134"/>
    </row>
    <row r="84" spans="1:8" ht="15.75">
      <c r="A84" s="24" t="s">
        <v>1</v>
      </c>
      <c r="B84" s="10"/>
      <c r="C84" s="86" t="s">
        <v>20</v>
      </c>
      <c r="D84" s="95" t="s">
        <v>86</v>
      </c>
      <c r="E84" s="32" t="s">
        <v>90</v>
      </c>
      <c r="F84" s="32" t="s">
        <v>36</v>
      </c>
      <c r="G84" s="136" t="s">
        <v>0</v>
      </c>
      <c r="H84" s="136" t="s">
        <v>0</v>
      </c>
    </row>
    <row r="85" spans="1:8" ht="16.5" thickBot="1">
      <c r="A85" s="40"/>
      <c r="B85" s="27"/>
      <c r="C85" s="87"/>
      <c r="D85" s="96" t="s">
        <v>35</v>
      </c>
      <c r="E85" s="41" t="s">
        <v>35</v>
      </c>
      <c r="F85" s="41" t="s">
        <v>150</v>
      </c>
      <c r="G85" s="137" t="s">
        <v>134</v>
      </c>
      <c r="H85" s="137" t="s">
        <v>135</v>
      </c>
    </row>
    <row r="86" spans="1:8" ht="18.75">
      <c r="A86" s="28">
        <v>1</v>
      </c>
      <c r="B86" s="44" t="s">
        <v>80</v>
      </c>
      <c r="C86" s="109" t="s">
        <v>84</v>
      </c>
      <c r="D86" s="113">
        <f>+D44</f>
        <v>6645723</v>
      </c>
      <c r="E86" s="36">
        <f>+E44</f>
        <v>8615343</v>
      </c>
      <c r="F86" s="36">
        <f>+F44</f>
        <v>9184597</v>
      </c>
      <c r="G86" s="143">
        <f>+F86/D86*100</f>
        <v>138.20312703373284</v>
      </c>
      <c r="H86" s="143">
        <f>+F86/E86*100</f>
        <v>106.60744441631633</v>
      </c>
    </row>
    <row r="87" spans="1:8" ht="18.75">
      <c r="A87" s="25">
        <v>2</v>
      </c>
      <c r="B87" s="45" t="s">
        <v>81</v>
      </c>
      <c r="C87" s="110" t="s">
        <v>85</v>
      </c>
      <c r="D87" s="114">
        <f>+D69</f>
        <v>8773179</v>
      </c>
      <c r="E87" s="34">
        <f>+E69</f>
        <v>11620415</v>
      </c>
      <c r="F87" s="34">
        <f>+F69</f>
        <v>10529872</v>
      </c>
      <c r="G87" s="144">
        <f>+F87/D87*100</f>
        <v>120.02344874075862</v>
      </c>
      <c r="H87" s="144">
        <f>+F87/E87*100</f>
        <v>90.61528353333335</v>
      </c>
    </row>
    <row r="88" spans="1:8" ht="19.5" thickBot="1">
      <c r="A88" s="13">
        <v>3</v>
      </c>
      <c r="B88" s="46"/>
      <c r="C88" s="111" t="s">
        <v>82</v>
      </c>
      <c r="D88" s="148">
        <f>+D86-D87</f>
        <v>-2127456</v>
      </c>
      <c r="E88" s="33">
        <f>+E86-E87</f>
        <v>-3005072</v>
      </c>
      <c r="F88" s="119">
        <f>+F86-F87</f>
        <v>-1345275</v>
      </c>
      <c r="G88" s="145">
        <f>+F88/D88*100</f>
        <v>63.23397522674969</v>
      </c>
      <c r="H88" s="145">
        <f>+F88/E88*100</f>
        <v>44.7668142393926</v>
      </c>
    </row>
    <row r="89" spans="1:8" ht="19.5" thickBot="1">
      <c r="A89" s="25">
        <v>4</v>
      </c>
      <c r="B89" s="47" t="s">
        <v>79</v>
      </c>
      <c r="C89" s="112" t="s">
        <v>21</v>
      </c>
      <c r="D89" s="116">
        <f>+D81</f>
        <v>2127456</v>
      </c>
      <c r="E89" s="48">
        <f>+E81</f>
        <v>3005072</v>
      </c>
      <c r="F89" s="48">
        <f>+F81</f>
        <v>1345275</v>
      </c>
      <c r="G89" s="146">
        <f>+F89/D89*100</f>
        <v>63.23397522674969</v>
      </c>
      <c r="H89" s="146">
        <f>+F89/E89*100</f>
        <v>44.7668142393926</v>
      </c>
    </row>
    <row r="91" spans="2:3" ht="18.75">
      <c r="B91" s="66"/>
      <c r="C91" s="67"/>
    </row>
    <row r="94" ht="15.75">
      <c r="F94" s="123"/>
    </row>
  </sheetData>
  <printOptions horizontalCentered="1"/>
  <pageMargins left="0.1968503937007874" right="0.1968503937007874" top="0.61" bottom="0.3937007874015748" header="0.24" footer="0"/>
  <pageSetup fitToHeight="2" horizontalDpi="360" verticalDpi="360" orientation="landscape" paperSize="9" scale="62" r:id="rId1"/>
  <rowBreaks count="1" manualBreakCount="1">
    <brk id="45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02"/>
  <sheetViews>
    <sheetView view="pageBreakPreview" zoomScale="75" zoomScaleNormal="75" zoomScaleSheetLayoutView="75" workbookViewId="0" topLeftCell="D61">
      <selection activeCell="F79" sqref="F79"/>
    </sheetView>
  </sheetViews>
  <sheetFormatPr defaultColWidth="8.796875" defaultRowHeight="15"/>
  <cols>
    <col min="1" max="1" width="3.19921875" style="4" bestFit="1" customWidth="1"/>
    <col min="2" max="2" width="14.69921875" style="4" customWidth="1"/>
    <col min="3" max="3" width="59.59765625" style="5" bestFit="1" customWidth="1"/>
    <col min="4" max="4" width="10.59765625" style="7" customWidth="1"/>
    <col min="5" max="5" width="11" style="7" bestFit="1" customWidth="1"/>
    <col min="6" max="6" width="10.3984375" style="7" bestFit="1" customWidth="1"/>
    <col min="7" max="8" width="9.3984375" style="7" customWidth="1"/>
    <col min="9" max="9" width="9.8984375" style="0" bestFit="1" customWidth="1"/>
    <col min="10" max="10" width="10.19921875" style="0" bestFit="1" customWidth="1"/>
    <col min="11" max="11" width="9.796875" style="0" bestFit="1" customWidth="1"/>
    <col min="12" max="16384" width="8.8984375" style="4" customWidth="1"/>
  </cols>
  <sheetData>
    <row r="1" spans="1:11" ht="20.25">
      <c r="A1" s="30" t="s">
        <v>170</v>
      </c>
      <c r="B1" s="31"/>
      <c r="C1" s="31"/>
      <c r="D1" s="3"/>
      <c r="E1" s="3"/>
      <c r="F1" s="3"/>
      <c r="G1" s="3"/>
      <c r="H1" s="3"/>
      <c r="K1" s="4"/>
    </row>
    <row r="2" spans="1:11" ht="20.25">
      <c r="A2" s="68" t="s">
        <v>149</v>
      </c>
      <c r="B2" s="2"/>
      <c r="C2" s="8"/>
      <c r="D2" s="3"/>
      <c r="E2" s="3"/>
      <c r="F2" s="3"/>
      <c r="G2" s="3"/>
      <c r="H2" s="3"/>
      <c r="K2" s="4"/>
    </row>
    <row r="3" spans="1:11" ht="21" thickBot="1">
      <c r="A3" s="2"/>
      <c r="B3" s="2"/>
      <c r="C3" s="8"/>
      <c r="K3" s="4"/>
    </row>
    <row r="4" spans="1:11" ht="16.5" thickBot="1">
      <c r="A4" s="234"/>
      <c r="B4" s="11" t="s">
        <v>62</v>
      </c>
      <c r="C4" s="85"/>
      <c r="D4" s="94" t="s">
        <v>171</v>
      </c>
      <c r="E4" s="54"/>
      <c r="F4" s="54"/>
      <c r="G4" s="54"/>
      <c r="H4" s="55"/>
      <c r="K4" s="4"/>
    </row>
    <row r="5" spans="1:11" ht="15.75">
      <c r="A5" s="24" t="s">
        <v>1</v>
      </c>
      <c r="B5" s="10" t="s">
        <v>61</v>
      </c>
      <c r="C5" s="86" t="s">
        <v>2</v>
      </c>
      <c r="D5" s="95" t="s">
        <v>86</v>
      </c>
      <c r="E5" s="32" t="s">
        <v>89</v>
      </c>
      <c r="F5" s="32" t="s">
        <v>36</v>
      </c>
      <c r="G5" s="32" t="s">
        <v>0</v>
      </c>
      <c r="H5" s="32" t="s">
        <v>0</v>
      </c>
      <c r="K5" s="4"/>
    </row>
    <row r="6" spans="1:11" ht="16.5" thickBot="1">
      <c r="A6" s="40"/>
      <c r="B6" s="27" t="s">
        <v>60</v>
      </c>
      <c r="C6" s="87"/>
      <c r="D6" s="96" t="s">
        <v>35</v>
      </c>
      <c r="E6" s="41" t="s">
        <v>35</v>
      </c>
      <c r="F6" s="41" t="s">
        <v>150</v>
      </c>
      <c r="G6" s="41" t="s">
        <v>134</v>
      </c>
      <c r="H6" s="41" t="s">
        <v>135</v>
      </c>
      <c r="K6" s="4"/>
    </row>
    <row r="7" spans="1:11" ht="18.75">
      <c r="A7" s="25">
        <v>1</v>
      </c>
      <c r="B7" s="14">
        <v>1111</v>
      </c>
      <c r="C7" s="88" t="s">
        <v>31</v>
      </c>
      <c r="D7" s="97">
        <v>957300</v>
      </c>
      <c r="E7" s="56">
        <v>957300</v>
      </c>
      <c r="F7" s="56">
        <v>1015515</v>
      </c>
      <c r="G7" s="126">
        <f aca="true" t="shared" si="0" ref="G7:G13">+F7/D7*100</f>
        <v>106.08116577875275</v>
      </c>
      <c r="H7" s="126">
        <f aca="true" t="shared" si="1" ref="H7:H13">+F7/E7*100</f>
        <v>106.08116577875275</v>
      </c>
      <c r="K7" s="4"/>
    </row>
    <row r="8" spans="1:11" ht="18.75">
      <c r="A8" s="13">
        <v>2</v>
      </c>
      <c r="B8" s="9">
        <v>1112</v>
      </c>
      <c r="C8" s="52" t="s">
        <v>3</v>
      </c>
      <c r="D8" s="99">
        <v>338800</v>
      </c>
      <c r="E8" s="57">
        <v>338800</v>
      </c>
      <c r="F8" s="57">
        <v>380113</v>
      </c>
      <c r="G8" s="129">
        <f t="shared" si="0"/>
        <v>112.19391971664699</v>
      </c>
      <c r="H8" s="129">
        <f t="shared" si="1"/>
        <v>112.19391971664699</v>
      </c>
      <c r="K8" s="4"/>
    </row>
    <row r="9" spans="1:11" ht="18.75">
      <c r="A9" s="25">
        <v>3</v>
      </c>
      <c r="B9" s="9">
        <v>1113</v>
      </c>
      <c r="C9" s="52" t="s">
        <v>115</v>
      </c>
      <c r="D9" s="99">
        <v>93800</v>
      </c>
      <c r="E9" s="57">
        <v>93800</v>
      </c>
      <c r="F9" s="57">
        <v>87366</v>
      </c>
      <c r="G9" s="129">
        <f t="shared" si="0"/>
        <v>93.1407249466951</v>
      </c>
      <c r="H9" s="129">
        <f t="shared" si="1"/>
        <v>93.1407249466951</v>
      </c>
      <c r="K9" s="4"/>
    </row>
    <row r="10" spans="1:11" ht="18.75">
      <c r="A10" s="13">
        <v>4</v>
      </c>
      <c r="B10" s="9">
        <v>1121</v>
      </c>
      <c r="C10" s="52" t="s">
        <v>4</v>
      </c>
      <c r="D10" s="99">
        <v>765600</v>
      </c>
      <c r="E10" s="57">
        <v>765600</v>
      </c>
      <c r="F10" s="57">
        <v>1084705</v>
      </c>
      <c r="G10" s="129">
        <f t="shared" si="0"/>
        <v>141.68038140020897</v>
      </c>
      <c r="H10" s="129">
        <f t="shared" si="1"/>
        <v>141.68038140020897</v>
      </c>
      <c r="K10" s="4"/>
    </row>
    <row r="11" spans="1:11" ht="18.75">
      <c r="A11" s="25">
        <v>5</v>
      </c>
      <c r="B11" s="9">
        <v>1211</v>
      </c>
      <c r="C11" s="52" t="s">
        <v>116</v>
      </c>
      <c r="D11" s="99">
        <v>1928100</v>
      </c>
      <c r="E11" s="57">
        <v>1928100</v>
      </c>
      <c r="F11" s="57">
        <v>1858995</v>
      </c>
      <c r="G11" s="129">
        <f t="shared" si="0"/>
        <v>96.41590166485142</v>
      </c>
      <c r="H11" s="129">
        <f t="shared" si="1"/>
        <v>96.41590166485142</v>
      </c>
      <c r="K11" s="4"/>
    </row>
    <row r="12" spans="1:11" ht="18.75">
      <c r="A12" s="13">
        <v>6</v>
      </c>
      <c r="B12" s="9">
        <v>1511</v>
      </c>
      <c r="C12" s="51" t="s">
        <v>5</v>
      </c>
      <c r="D12" s="99">
        <v>111400</v>
      </c>
      <c r="E12" s="57">
        <v>111400</v>
      </c>
      <c r="F12" s="57">
        <v>116643</v>
      </c>
      <c r="G12" s="129">
        <f t="shared" si="0"/>
        <v>104.70646319569121</v>
      </c>
      <c r="H12" s="129">
        <f t="shared" si="1"/>
        <v>104.70646319569121</v>
      </c>
      <c r="K12" s="4"/>
    </row>
    <row r="13" spans="1:11" ht="19.5" thickBot="1">
      <c r="A13" s="25">
        <v>7</v>
      </c>
      <c r="B13" s="12"/>
      <c r="C13" s="91" t="s">
        <v>124</v>
      </c>
      <c r="D13" s="101">
        <v>4195000</v>
      </c>
      <c r="E13" s="59">
        <f>SUM(E7:E12)</f>
        <v>4195000</v>
      </c>
      <c r="F13" s="59">
        <f>SUM(F7:F12)</f>
        <v>4543337</v>
      </c>
      <c r="G13" s="127">
        <f t="shared" si="0"/>
        <v>108.30362336114423</v>
      </c>
      <c r="H13" s="127">
        <f t="shared" si="1"/>
        <v>108.30362336114423</v>
      </c>
      <c r="K13" s="4"/>
    </row>
    <row r="14" spans="1:11" ht="18.75">
      <c r="A14" s="13">
        <v>8</v>
      </c>
      <c r="B14" s="23">
        <v>1119</v>
      </c>
      <c r="C14" s="89" t="s">
        <v>87</v>
      </c>
      <c r="D14" s="108"/>
      <c r="E14" s="63"/>
      <c r="F14" s="63">
        <v>2848</v>
      </c>
      <c r="G14" s="140"/>
      <c r="H14" s="140"/>
      <c r="K14" s="4"/>
    </row>
    <row r="15" spans="1:11" ht="18.75">
      <c r="A15" s="25">
        <v>9</v>
      </c>
      <c r="B15" s="9">
        <v>1122</v>
      </c>
      <c r="C15" s="52" t="s">
        <v>6</v>
      </c>
      <c r="D15" s="99"/>
      <c r="E15" s="57">
        <v>765</v>
      </c>
      <c r="F15" s="57">
        <v>765</v>
      </c>
      <c r="G15" s="129"/>
      <c r="H15" s="129">
        <f aca="true" t="shared" si="2" ref="H15:H21">+F15/E15*100</f>
        <v>100</v>
      </c>
      <c r="K15" s="4"/>
    </row>
    <row r="16" spans="1:11" ht="18.75">
      <c r="A16" s="13">
        <v>10</v>
      </c>
      <c r="B16" s="9">
        <v>1122</v>
      </c>
      <c r="C16" s="52" t="s">
        <v>67</v>
      </c>
      <c r="D16" s="99">
        <v>287703</v>
      </c>
      <c r="E16" s="57">
        <v>238398</v>
      </c>
      <c r="F16" s="57">
        <v>238398</v>
      </c>
      <c r="G16" s="129">
        <f aca="true" t="shared" si="3" ref="G16:G21">+F16/D16*100</f>
        <v>82.86253532288505</v>
      </c>
      <c r="H16" s="129">
        <f t="shared" si="2"/>
        <v>100</v>
      </c>
      <c r="K16" s="4"/>
    </row>
    <row r="17" spans="1:11" ht="18.75">
      <c r="A17" s="25">
        <v>11</v>
      </c>
      <c r="B17" s="9">
        <v>1311</v>
      </c>
      <c r="C17" s="51" t="s">
        <v>7</v>
      </c>
      <c r="D17" s="99">
        <v>14178</v>
      </c>
      <c r="E17" s="57">
        <v>14778</v>
      </c>
      <c r="F17" s="57">
        <v>21460</v>
      </c>
      <c r="G17" s="129">
        <f t="shared" si="3"/>
        <v>151.36126393003244</v>
      </c>
      <c r="H17" s="129">
        <f t="shared" si="2"/>
        <v>145.2158614156178</v>
      </c>
      <c r="K17" s="4"/>
    </row>
    <row r="18" spans="1:11" ht="18.75">
      <c r="A18" s="13">
        <v>12</v>
      </c>
      <c r="B18" s="15" t="s">
        <v>51</v>
      </c>
      <c r="C18" s="90" t="s">
        <v>8</v>
      </c>
      <c r="D18" s="100">
        <v>950</v>
      </c>
      <c r="E18" s="58">
        <v>950</v>
      </c>
      <c r="F18" s="58">
        <v>998</v>
      </c>
      <c r="G18" s="130">
        <f t="shared" si="3"/>
        <v>105.05263157894737</v>
      </c>
      <c r="H18" s="130">
        <f t="shared" si="2"/>
        <v>105.05263157894737</v>
      </c>
      <c r="K18" s="4"/>
    </row>
    <row r="19" spans="1:11" ht="18.75">
      <c r="A19" s="25">
        <v>13</v>
      </c>
      <c r="B19" s="16" t="s">
        <v>52</v>
      </c>
      <c r="C19" s="51" t="s">
        <v>70</v>
      </c>
      <c r="D19" s="99">
        <v>5000</v>
      </c>
      <c r="E19" s="57">
        <v>5000</v>
      </c>
      <c r="F19" s="57">
        <v>3878</v>
      </c>
      <c r="G19" s="129">
        <f t="shared" si="3"/>
        <v>77.56</v>
      </c>
      <c r="H19" s="129">
        <f t="shared" si="2"/>
        <v>77.56</v>
      </c>
      <c r="K19" s="4"/>
    </row>
    <row r="20" spans="1:11" ht="19.5" thickBot="1">
      <c r="A20" s="13">
        <v>14</v>
      </c>
      <c r="B20" s="17" t="s">
        <v>71</v>
      </c>
      <c r="C20" s="91" t="s">
        <v>125</v>
      </c>
      <c r="D20" s="101">
        <f>SUM(D13:D19)</f>
        <v>4502831</v>
      </c>
      <c r="E20" s="59">
        <f>SUM(E13:E19)</f>
        <v>4454891</v>
      </c>
      <c r="F20" s="59">
        <f>SUM(F13:F19)</f>
        <v>4811684</v>
      </c>
      <c r="G20" s="127">
        <f t="shared" si="3"/>
        <v>106.85908487349403</v>
      </c>
      <c r="H20" s="127">
        <f t="shared" si="2"/>
        <v>108.00901750458092</v>
      </c>
      <c r="K20" s="4"/>
    </row>
    <row r="21" spans="1:11" ht="18.75">
      <c r="A21" s="25">
        <v>15</v>
      </c>
      <c r="B21" s="18" t="s">
        <v>53</v>
      </c>
      <c r="C21" s="92" t="s">
        <v>9</v>
      </c>
      <c r="D21" s="97">
        <v>219093</v>
      </c>
      <c r="E21" s="56">
        <v>217519</v>
      </c>
      <c r="F21" s="56">
        <v>181781</v>
      </c>
      <c r="G21" s="126">
        <f t="shared" si="3"/>
        <v>82.96978908500043</v>
      </c>
      <c r="H21" s="126">
        <f t="shared" si="2"/>
        <v>83.57017088162412</v>
      </c>
      <c r="K21" s="4"/>
    </row>
    <row r="22" spans="1:11" ht="18.75">
      <c r="A22" s="13">
        <v>16</v>
      </c>
      <c r="B22" s="18" t="s">
        <v>54</v>
      </c>
      <c r="C22" s="92" t="s">
        <v>146</v>
      </c>
      <c r="D22" s="97"/>
      <c r="E22" s="56"/>
      <c r="F22" s="56">
        <v>798</v>
      </c>
      <c r="G22" s="126"/>
      <c r="H22" s="126"/>
      <c r="K22" s="4"/>
    </row>
    <row r="23" spans="1:11" ht="18.75">
      <c r="A23" s="25">
        <v>17</v>
      </c>
      <c r="B23" s="15" t="s">
        <v>55</v>
      </c>
      <c r="C23" s="90" t="s">
        <v>10</v>
      </c>
      <c r="D23" s="100">
        <v>334997</v>
      </c>
      <c r="E23" s="58">
        <v>352954</v>
      </c>
      <c r="F23" s="58">
        <v>351545</v>
      </c>
      <c r="G23" s="130">
        <f>+F23/D23*100</f>
        <v>104.93974572906623</v>
      </c>
      <c r="H23" s="130">
        <f aca="true" t="shared" si="4" ref="H23:H44">+F23/E23*100</f>
        <v>99.60079783767857</v>
      </c>
      <c r="K23" s="4"/>
    </row>
    <row r="24" spans="1:11" ht="18.75">
      <c r="A24" s="13">
        <v>18</v>
      </c>
      <c r="B24" s="15">
        <v>2141</v>
      </c>
      <c r="C24" s="90" t="s">
        <v>11</v>
      </c>
      <c r="D24" s="100">
        <v>59500</v>
      </c>
      <c r="E24" s="58">
        <v>59500</v>
      </c>
      <c r="F24" s="58">
        <v>116423</v>
      </c>
      <c r="G24" s="130">
        <f>+F24/D24*100</f>
        <v>195.66890756302521</v>
      </c>
      <c r="H24" s="130">
        <f t="shared" si="4"/>
        <v>195.66890756302521</v>
      </c>
      <c r="K24" s="4"/>
    </row>
    <row r="25" spans="1:11" ht="18.75">
      <c r="A25" s="13">
        <v>19</v>
      </c>
      <c r="B25" s="15" t="s">
        <v>56</v>
      </c>
      <c r="C25" s="90" t="s">
        <v>12</v>
      </c>
      <c r="D25" s="100">
        <v>9615</v>
      </c>
      <c r="E25" s="58">
        <v>11415</v>
      </c>
      <c r="F25" s="58">
        <v>14262</v>
      </c>
      <c r="G25" s="130">
        <f>+F25/D25*100</f>
        <v>148.33073322932918</v>
      </c>
      <c r="H25" s="130">
        <f t="shared" si="4"/>
        <v>124.94086727989489</v>
      </c>
      <c r="K25" s="4"/>
    </row>
    <row r="26" spans="1:11" ht="18.75">
      <c r="A26" s="13">
        <v>20</v>
      </c>
      <c r="B26" s="15">
        <v>2223</v>
      </c>
      <c r="C26" s="90" t="s">
        <v>121</v>
      </c>
      <c r="D26" s="100"/>
      <c r="E26" s="58">
        <v>36281</v>
      </c>
      <c r="F26" s="58">
        <v>36281</v>
      </c>
      <c r="G26" s="130"/>
      <c r="H26" s="130">
        <f t="shared" si="4"/>
        <v>100</v>
      </c>
      <c r="K26" s="4"/>
    </row>
    <row r="27" spans="1:11" ht="18.75">
      <c r="A27" s="13">
        <v>21</v>
      </c>
      <c r="B27" s="15">
        <v>2441</v>
      </c>
      <c r="C27" s="90" t="s">
        <v>57</v>
      </c>
      <c r="D27" s="100">
        <v>9014</v>
      </c>
      <c r="E27" s="58">
        <v>8061</v>
      </c>
      <c r="F27" s="58">
        <v>7762</v>
      </c>
      <c r="G27" s="130">
        <f aca="true" t="shared" si="5" ref="G27:G32">+F27/D27*100</f>
        <v>86.11049478588862</v>
      </c>
      <c r="H27" s="130">
        <f t="shared" si="4"/>
        <v>96.29078278129263</v>
      </c>
      <c r="K27" s="4"/>
    </row>
    <row r="28" spans="1:11" ht="18.75">
      <c r="A28" s="13">
        <v>22</v>
      </c>
      <c r="B28" s="16" t="s">
        <v>91</v>
      </c>
      <c r="C28" s="51" t="s">
        <v>13</v>
      </c>
      <c r="D28" s="99">
        <v>40617</v>
      </c>
      <c r="E28" s="57">
        <v>45864</v>
      </c>
      <c r="F28" s="57">
        <v>58897</v>
      </c>
      <c r="G28" s="129">
        <f t="shared" si="5"/>
        <v>145.00578575473324</v>
      </c>
      <c r="H28" s="129">
        <f t="shared" si="4"/>
        <v>128.4166230594802</v>
      </c>
      <c r="K28" s="4"/>
    </row>
    <row r="29" spans="1:11" ht="19.5" thickBot="1">
      <c r="A29" s="13">
        <v>23</v>
      </c>
      <c r="B29" s="17" t="s">
        <v>72</v>
      </c>
      <c r="C29" s="91" t="s">
        <v>185</v>
      </c>
      <c r="D29" s="101">
        <f>SUM(D21:D28)</f>
        <v>672836</v>
      </c>
      <c r="E29" s="59">
        <f>SUM(E21:E28)</f>
        <v>731594</v>
      </c>
      <c r="F29" s="59">
        <f>SUM(F21:F28)</f>
        <v>767749</v>
      </c>
      <c r="G29" s="127">
        <f t="shared" si="5"/>
        <v>114.10640928844474</v>
      </c>
      <c r="H29" s="127">
        <f t="shared" si="4"/>
        <v>104.9419486764517</v>
      </c>
      <c r="K29" s="4"/>
    </row>
    <row r="30" spans="1:11" ht="18.75">
      <c r="A30" s="13">
        <v>24</v>
      </c>
      <c r="B30" s="20" t="s">
        <v>66</v>
      </c>
      <c r="C30" s="93" t="s">
        <v>14</v>
      </c>
      <c r="D30" s="102">
        <v>171250</v>
      </c>
      <c r="E30" s="60">
        <v>171250</v>
      </c>
      <c r="F30" s="60">
        <v>328645</v>
      </c>
      <c r="G30" s="131">
        <f t="shared" si="5"/>
        <v>191.90948905109488</v>
      </c>
      <c r="H30" s="131">
        <f t="shared" si="4"/>
        <v>191.90948905109488</v>
      </c>
      <c r="K30" s="4"/>
    </row>
    <row r="31" spans="1:11" ht="19.5" thickBot="1">
      <c r="A31" s="13">
        <v>25</v>
      </c>
      <c r="B31" s="21" t="s">
        <v>73</v>
      </c>
      <c r="C31" s="91" t="s">
        <v>186</v>
      </c>
      <c r="D31" s="101">
        <f>SUM(D30)</f>
        <v>171250</v>
      </c>
      <c r="E31" s="59">
        <f>SUM(E30:E30)</f>
        <v>171250</v>
      </c>
      <c r="F31" s="59">
        <f>SUM(F30:F30)</f>
        <v>328645</v>
      </c>
      <c r="G31" s="127">
        <f t="shared" si="5"/>
        <v>191.90948905109488</v>
      </c>
      <c r="H31" s="127">
        <f t="shared" si="4"/>
        <v>191.90948905109488</v>
      </c>
      <c r="K31" s="4"/>
    </row>
    <row r="32" spans="1:11" ht="19.5" thickBot="1">
      <c r="A32" s="13">
        <v>26</v>
      </c>
      <c r="B32" s="22"/>
      <c r="C32" s="53" t="s">
        <v>187</v>
      </c>
      <c r="D32" s="103">
        <f>+D20+D29+D31</f>
        <v>5346917</v>
      </c>
      <c r="E32" s="61">
        <f>+E20+E29+E31</f>
        <v>5357735</v>
      </c>
      <c r="F32" s="61">
        <f>+F20+F29+F31</f>
        <v>5908078</v>
      </c>
      <c r="G32" s="132">
        <f t="shared" si="5"/>
        <v>110.49503854277147</v>
      </c>
      <c r="H32" s="132">
        <f t="shared" si="4"/>
        <v>110.27193394223491</v>
      </c>
      <c r="K32" s="4"/>
    </row>
    <row r="33" spans="1:11" ht="18.75">
      <c r="A33" s="13">
        <v>27</v>
      </c>
      <c r="B33" s="71">
        <v>4111</v>
      </c>
      <c r="C33" s="50" t="s">
        <v>113</v>
      </c>
      <c r="D33" s="98"/>
      <c r="E33" s="64">
        <v>30430</v>
      </c>
      <c r="F33" s="64">
        <v>30430</v>
      </c>
      <c r="G33" s="128"/>
      <c r="H33" s="128">
        <f t="shared" si="4"/>
        <v>100</v>
      </c>
      <c r="K33" s="4"/>
    </row>
    <row r="34" spans="1:11" ht="18.75">
      <c r="A34" s="13">
        <v>28</v>
      </c>
      <c r="B34" s="14">
        <v>4112</v>
      </c>
      <c r="C34" s="92" t="s">
        <v>37</v>
      </c>
      <c r="D34" s="97">
        <v>370527</v>
      </c>
      <c r="E34" s="56">
        <v>364419</v>
      </c>
      <c r="F34" s="56">
        <v>364419</v>
      </c>
      <c r="G34" s="126">
        <f>+F34/D34*100</f>
        <v>98.35153713494563</v>
      </c>
      <c r="H34" s="126">
        <f t="shared" si="4"/>
        <v>100</v>
      </c>
      <c r="K34" s="4"/>
    </row>
    <row r="35" spans="1:11" ht="18.75">
      <c r="A35" s="13">
        <v>29</v>
      </c>
      <c r="B35" s="18">
        <v>4116</v>
      </c>
      <c r="C35" s="92" t="s">
        <v>38</v>
      </c>
      <c r="D35" s="97"/>
      <c r="E35" s="56">
        <v>1355810</v>
      </c>
      <c r="F35" s="56">
        <v>1355810</v>
      </c>
      <c r="G35" s="126"/>
      <c r="H35" s="126">
        <f t="shared" si="4"/>
        <v>100</v>
      </c>
      <c r="K35" s="4"/>
    </row>
    <row r="36" spans="1:11" ht="18.75">
      <c r="A36" s="13">
        <v>30</v>
      </c>
      <c r="B36" s="14">
        <v>4121</v>
      </c>
      <c r="C36" s="92" t="s">
        <v>15</v>
      </c>
      <c r="D36" s="97">
        <v>3800</v>
      </c>
      <c r="E36" s="56">
        <v>3800</v>
      </c>
      <c r="F36" s="56">
        <v>5859</v>
      </c>
      <c r="G36" s="126">
        <f>+F36/D36*100</f>
        <v>154.18421052631578</v>
      </c>
      <c r="H36" s="126">
        <f t="shared" si="4"/>
        <v>154.18421052631578</v>
      </c>
      <c r="K36" s="4"/>
    </row>
    <row r="37" spans="1:11" ht="18.75">
      <c r="A37" s="13">
        <v>31</v>
      </c>
      <c r="B37" s="18">
        <v>4131</v>
      </c>
      <c r="C37" s="92" t="s">
        <v>148</v>
      </c>
      <c r="D37" s="97">
        <v>9832</v>
      </c>
      <c r="E37" s="56">
        <v>56868</v>
      </c>
      <c r="F37" s="56">
        <f>59544-306</f>
        <v>59238</v>
      </c>
      <c r="G37" s="126">
        <f>+F37/D37*100</f>
        <v>602.5020341741252</v>
      </c>
      <c r="H37" s="126">
        <f t="shared" si="4"/>
        <v>104.16754589575861</v>
      </c>
      <c r="K37" s="4"/>
    </row>
    <row r="38" spans="1:11" ht="18.75">
      <c r="A38" s="13">
        <v>32</v>
      </c>
      <c r="B38" s="18">
        <v>4132</v>
      </c>
      <c r="C38" s="92" t="s">
        <v>166</v>
      </c>
      <c r="D38" s="97"/>
      <c r="E38" s="56"/>
      <c r="F38" s="56">
        <v>306</v>
      </c>
      <c r="G38" s="126"/>
      <c r="H38" s="126"/>
      <c r="K38" s="4"/>
    </row>
    <row r="39" spans="1:11" ht="18.75">
      <c r="A39" s="13">
        <v>33</v>
      </c>
      <c r="B39" s="18">
        <v>4211</v>
      </c>
      <c r="C39" s="92" t="s">
        <v>112</v>
      </c>
      <c r="D39" s="97"/>
      <c r="E39" s="56">
        <v>757</v>
      </c>
      <c r="F39" s="56">
        <v>757</v>
      </c>
      <c r="G39" s="126"/>
      <c r="H39" s="126">
        <f t="shared" si="4"/>
        <v>100</v>
      </c>
      <c r="K39" s="4"/>
    </row>
    <row r="40" spans="1:11" ht="18.75">
      <c r="A40" s="13">
        <v>34</v>
      </c>
      <c r="B40" s="18">
        <v>4213</v>
      </c>
      <c r="C40" s="92" t="s">
        <v>114</v>
      </c>
      <c r="D40" s="97"/>
      <c r="E40" s="56">
        <v>125</v>
      </c>
      <c r="F40" s="56">
        <v>125</v>
      </c>
      <c r="G40" s="126"/>
      <c r="H40" s="126">
        <f t="shared" si="4"/>
        <v>100</v>
      </c>
      <c r="K40" s="4"/>
    </row>
    <row r="41" spans="1:11" ht="18.75">
      <c r="A41" s="13">
        <v>35</v>
      </c>
      <c r="B41" s="14">
        <v>4216</v>
      </c>
      <c r="C41" s="92" t="s">
        <v>88</v>
      </c>
      <c r="D41" s="97"/>
      <c r="E41" s="56">
        <v>145535</v>
      </c>
      <c r="F41" s="56">
        <v>145535</v>
      </c>
      <c r="G41" s="126"/>
      <c r="H41" s="126">
        <f t="shared" si="4"/>
        <v>100</v>
      </c>
      <c r="K41" s="4"/>
    </row>
    <row r="42" spans="1:11" ht="18.75">
      <c r="A42" s="13">
        <v>36</v>
      </c>
      <c r="B42" s="149">
        <v>4221</v>
      </c>
      <c r="C42" s="122" t="s">
        <v>16</v>
      </c>
      <c r="D42" s="150"/>
      <c r="E42" s="151"/>
      <c r="F42" s="151">
        <v>700</v>
      </c>
      <c r="G42" s="152"/>
      <c r="H42" s="152"/>
      <c r="K42" s="4"/>
    </row>
    <row r="43" spans="1:11" ht="19.5" thickBot="1">
      <c r="A43" s="13">
        <v>37</v>
      </c>
      <c r="B43" s="17" t="s">
        <v>74</v>
      </c>
      <c r="C43" s="91" t="s">
        <v>188</v>
      </c>
      <c r="D43" s="101">
        <f>SUM(D34:D41)</f>
        <v>384159</v>
      </c>
      <c r="E43" s="59">
        <f>SUM(E33:E41)</f>
        <v>1957744</v>
      </c>
      <c r="F43" s="59">
        <f>SUM(F33:F42)</f>
        <v>1963179</v>
      </c>
      <c r="G43" s="127">
        <f>+F43/D43*100</f>
        <v>511.03293167672757</v>
      </c>
      <c r="H43" s="127">
        <f t="shared" si="4"/>
        <v>100.27761545942677</v>
      </c>
      <c r="K43" s="4"/>
    </row>
    <row r="44" spans="1:11" ht="19.5" thickBot="1">
      <c r="A44" s="13">
        <v>38</v>
      </c>
      <c r="B44" s="253" t="s">
        <v>77</v>
      </c>
      <c r="C44" s="254" t="s">
        <v>189</v>
      </c>
      <c r="D44" s="255">
        <f>+D32+D43</f>
        <v>5731076</v>
      </c>
      <c r="E44" s="256">
        <f>+E32+E43</f>
        <v>7315479</v>
      </c>
      <c r="F44" s="256">
        <f>+F32+F43</f>
        <v>7871257</v>
      </c>
      <c r="G44" s="257">
        <f>+F44/D44*100</f>
        <v>137.34344126652655</v>
      </c>
      <c r="H44" s="257">
        <f t="shared" si="4"/>
        <v>107.59728788777878</v>
      </c>
      <c r="K44" s="4"/>
    </row>
    <row r="45" spans="1:11" ht="16.5" thickBot="1">
      <c r="A45" s="1"/>
      <c r="B45" s="6"/>
      <c r="C45" s="26"/>
      <c r="D45" s="26"/>
      <c r="E45" s="26"/>
      <c r="F45" s="26"/>
      <c r="G45" s="133"/>
      <c r="H45" s="133"/>
      <c r="K45" s="4"/>
    </row>
    <row r="46" spans="1:11" ht="16.5" thickBot="1">
      <c r="A46" s="234"/>
      <c r="B46" s="11" t="s">
        <v>62</v>
      </c>
      <c r="C46" s="85"/>
      <c r="D46" s="94" t="s">
        <v>171</v>
      </c>
      <c r="E46" s="54"/>
      <c r="F46" s="54"/>
      <c r="G46" s="134"/>
      <c r="H46" s="135"/>
      <c r="K46" s="4"/>
    </row>
    <row r="47" spans="1:11" ht="15.75">
      <c r="A47" s="24" t="s">
        <v>1</v>
      </c>
      <c r="B47" s="10" t="s">
        <v>61</v>
      </c>
      <c r="C47" s="86" t="s">
        <v>17</v>
      </c>
      <c r="D47" s="95" t="s">
        <v>86</v>
      </c>
      <c r="E47" s="32" t="s">
        <v>90</v>
      </c>
      <c r="F47" s="32" t="s">
        <v>36</v>
      </c>
      <c r="G47" s="136" t="s">
        <v>0</v>
      </c>
      <c r="H47" s="136" t="s">
        <v>0</v>
      </c>
      <c r="K47" s="4"/>
    </row>
    <row r="48" spans="1:11" ht="16.5" thickBot="1">
      <c r="A48" s="40"/>
      <c r="B48" s="27" t="s">
        <v>60</v>
      </c>
      <c r="C48" s="87"/>
      <c r="D48" s="96" t="s">
        <v>35</v>
      </c>
      <c r="E48" s="41" t="s">
        <v>35</v>
      </c>
      <c r="F48" s="41" t="s">
        <v>150</v>
      </c>
      <c r="G48" s="137" t="s">
        <v>134</v>
      </c>
      <c r="H48" s="137" t="s">
        <v>135</v>
      </c>
      <c r="K48" s="4"/>
    </row>
    <row r="49" spans="1:11" ht="18.75">
      <c r="A49" s="25">
        <v>1</v>
      </c>
      <c r="B49" s="39">
        <v>5141</v>
      </c>
      <c r="C49" s="104" t="s">
        <v>39</v>
      </c>
      <c r="D49" s="106">
        <v>133200</v>
      </c>
      <c r="E49" s="62">
        <v>133240</v>
      </c>
      <c r="F49" s="62">
        <v>133200</v>
      </c>
      <c r="G49" s="138">
        <f aca="true" t="shared" si="6" ref="G49:G55">+F49/D49*100</f>
        <v>100</v>
      </c>
      <c r="H49" s="138">
        <f aca="true" t="shared" si="7" ref="H49:H55">+F49/E49*100</f>
        <v>99.9699789852897</v>
      </c>
      <c r="K49" s="4"/>
    </row>
    <row r="50" spans="1:11" ht="18.75">
      <c r="A50" s="25">
        <v>2</v>
      </c>
      <c r="B50" s="19">
        <v>5213</v>
      </c>
      <c r="C50" s="105" t="s">
        <v>23</v>
      </c>
      <c r="D50" s="107">
        <v>879705</v>
      </c>
      <c r="E50" s="35">
        <v>894499</v>
      </c>
      <c r="F50" s="35">
        <v>894499</v>
      </c>
      <c r="G50" s="139">
        <f t="shared" si="6"/>
        <v>101.68170011537958</v>
      </c>
      <c r="H50" s="139">
        <f t="shared" si="7"/>
        <v>100</v>
      </c>
      <c r="K50" s="4"/>
    </row>
    <row r="51" spans="1:11" ht="18.75">
      <c r="A51" s="25">
        <v>3</v>
      </c>
      <c r="B51" s="19">
        <v>5213</v>
      </c>
      <c r="C51" s="105" t="s">
        <v>24</v>
      </c>
      <c r="D51" s="107">
        <v>19000</v>
      </c>
      <c r="E51" s="35">
        <v>19000</v>
      </c>
      <c r="F51" s="35">
        <v>19000</v>
      </c>
      <c r="G51" s="139">
        <f t="shared" si="6"/>
        <v>100</v>
      </c>
      <c r="H51" s="139">
        <f t="shared" si="7"/>
        <v>100</v>
      </c>
      <c r="K51" s="4"/>
    </row>
    <row r="52" spans="1:11" ht="18.75">
      <c r="A52" s="25">
        <v>4</v>
      </c>
      <c r="B52" s="19">
        <v>5213</v>
      </c>
      <c r="C52" s="89" t="s">
        <v>83</v>
      </c>
      <c r="D52" s="108">
        <f>901305-D51-D50</f>
        <v>2600</v>
      </c>
      <c r="E52" s="63">
        <v>55090</v>
      </c>
      <c r="F52" s="63">
        <v>53282</v>
      </c>
      <c r="G52" s="140">
        <f t="shared" si="6"/>
        <v>2049.3076923076924</v>
      </c>
      <c r="H52" s="140">
        <f t="shared" si="7"/>
        <v>96.7180976583772</v>
      </c>
      <c r="K52" s="4"/>
    </row>
    <row r="53" spans="1:11" ht="18.75">
      <c r="A53" s="25">
        <v>5</v>
      </c>
      <c r="B53" s="19" t="s">
        <v>43</v>
      </c>
      <c r="C53" s="105" t="s">
        <v>40</v>
      </c>
      <c r="D53" s="108">
        <f>905655-D50-D51-D52</f>
        <v>4350</v>
      </c>
      <c r="E53" s="63">
        <v>4441</v>
      </c>
      <c r="F53" s="63">
        <v>4441</v>
      </c>
      <c r="G53" s="140">
        <f t="shared" si="6"/>
        <v>102.09195402298849</v>
      </c>
      <c r="H53" s="140">
        <f t="shared" si="7"/>
        <v>100</v>
      </c>
      <c r="K53" s="4"/>
    </row>
    <row r="54" spans="1:11" ht="18.75">
      <c r="A54" s="25">
        <v>6</v>
      </c>
      <c r="B54" s="19" t="s">
        <v>41</v>
      </c>
      <c r="C54" s="105" t="s">
        <v>42</v>
      </c>
      <c r="D54" s="108">
        <v>79998</v>
      </c>
      <c r="E54" s="63">
        <v>115248</v>
      </c>
      <c r="F54" s="63">
        <v>115161</v>
      </c>
      <c r="G54" s="140">
        <f t="shared" si="6"/>
        <v>143.9548488712218</v>
      </c>
      <c r="H54" s="140">
        <f t="shared" si="7"/>
        <v>99.92451062057476</v>
      </c>
      <c r="K54" s="4"/>
    </row>
    <row r="55" spans="1:11" ht="18.75">
      <c r="A55" s="25">
        <v>7</v>
      </c>
      <c r="B55" s="19">
        <v>5321</v>
      </c>
      <c r="C55" s="105" t="s">
        <v>32</v>
      </c>
      <c r="D55" s="108">
        <v>665675</v>
      </c>
      <c r="E55" s="63">
        <v>672452</v>
      </c>
      <c r="F55" s="63">
        <v>671845</v>
      </c>
      <c r="G55" s="140">
        <f t="shared" si="6"/>
        <v>100.926878732114</v>
      </c>
      <c r="H55" s="140">
        <f t="shared" si="7"/>
        <v>99.90973333412644</v>
      </c>
      <c r="K55" s="4"/>
    </row>
    <row r="56" spans="1:8" ht="18.75">
      <c r="A56" s="25">
        <v>8</v>
      </c>
      <c r="B56" s="23">
        <v>5331</v>
      </c>
      <c r="C56" s="105" t="s">
        <v>22</v>
      </c>
      <c r="D56" s="108">
        <v>679894</v>
      </c>
      <c r="E56" s="63">
        <v>1615841</v>
      </c>
      <c r="F56" s="63">
        <v>1614964</v>
      </c>
      <c r="G56" s="140">
        <f>+F56/D56*100</f>
        <v>237.5317328877737</v>
      </c>
      <c r="H56" s="140">
        <f>+F56/E56*100</f>
        <v>99.94572485782946</v>
      </c>
    </row>
    <row r="57" spans="1:8" ht="18.75">
      <c r="A57" s="25">
        <v>9</v>
      </c>
      <c r="B57" s="19" t="s">
        <v>44</v>
      </c>
      <c r="C57" s="105" t="s">
        <v>45</v>
      </c>
      <c r="D57" s="108">
        <v>6600</v>
      </c>
      <c r="E57" s="63">
        <v>340835</v>
      </c>
      <c r="F57" s="63">
        <v>341280</v>
      </c>
      <c r="G57" s="140">
        <f>+F57/D57*100</f>
        <v>5170.909090909091</v>
      </c>
      <c r="H57" s="140">
        <f>+F57/E57*100</f>
        <v>100.13056170874471</v>
      </c>
    </row>
    <row r="58" spans="1:8" ht="18.75">
      <c r="A58" s="25">
        <v>10</v>
      </c>
      <c r="B58" s="19">
        <v>5362</v>
      </c>
      <c r="C58" s="105" t="s">
        <v>68</v>
      </c>
      <c r="D58" s="108">
        <v>287703</v>
      </c>
      <c r="E58" s="63">
        <v>238398</v>
      </c>
      <c r="F58" s="57">
        <v>238398</v>
      </c>
      <c r="G58" s="140">
        <f>+F58/D58*100</f>
        <v>82.86253532288505</v>
      </c>
      <c r="H58" s="140">
        <f>+F58/E58*100</f>
        <v>100</v>
      </c>
    </row>
    <row r="59" spans="1:8" ht="18.75">
      <c r="A59" s="25">
        <v>11</v>
      </c>
      <c r="B59" s="19">
        <v>5366</v>
      </c>
      <c r="C59" s="105" t="s">
        <v>120</v>
      </c>
      <c r="D59" s="108"/>
      <c r="E59" s="63">
        <v>77257</v>
      </c>
      <c r="F59" s="63">
        <v>77257</v>
      </c>
      <c r="G59" s="140"/>
      <c r="H59" s="140">
        <f>+F59/E59*100</f>
        <v>100</v>
      </c>
    </row>
    <row r="60" spans="1:8" ht="18.75">
      <c r="A60" s="25">
        <v>12</v>
      </c>
      <c r="B60" s="19">
        <v>5901</v>
      </c>
      <c r="C60" s="89" t="s">
        <v>18</v>
      </c>
      <c r="D60" s="108">
        <v>144122</v>
      </c>
      <c r="E60" s="63">
        <v>26444</v>
      </c>
      <c r="F60" s="63"/>
      <c r="G60" s="140"/>
      <c r="H60" s="140"/>
    </row>
    <row r="61" spans="1:8" ht="18.75">
      <c r="A61" s="25">
        <v>13</v>
      </c>
      <c r="B61" s="19" t="s">
        <v>156</v>
      </c>
      <c r="C61" s="89" t="s">
        <v>46</v>
      </c>
      <c r="D61" s="108">
        <f>4754354-2902847</f>
        <v>1851507</v>
      </c>
      <c r="E61" s="63">
        <f>2146264+485</f>
        <v>2146749</v>
      </c>
      <c r="F61" s="63">
        <v>2090378</v>
      </c>
      <c r="G61" s="140">
        <f>+F61/D61*100</f>
        <v>112.90143650550606</v>
      </c>
      <c r="H61" s="140">
        <f aca="true" t="shared" si="8" ref="H61:H68">+F61/E61*100</f>
        <v>97.37412245213577</v>
      </c>
    </row>
    <row r="62" spans="1:10" ht="19.5" thickBot="1">
      <c r="A62" s="25">
        <v>14</v>
      </c>
      <c r="B62" s="17" t="s">
        <v>75</v>
      </c>
      <c r="C62" s="49" t="s">
        <v>130</v>
      </c>
      <c r="D62" s="101">
        <f>SUM(D49:D61)</f>
        <v>4754354</v>
      </c>
      <c r="E62" s="59">
        <f>SUM(E49:E61)</f>
        <v>6339494</v>
      </c>
      <c r="F62" s="59">
        <f>SUM(F49:F61)</f>
        <v>6253705</v>
      </c>
      <c r="G62" s="127">
        <f>+F62/D62*100</f>
        <v>131.53637697150864</v>
      </c>
      <c r="H62" s="127">
        <f t="shared" si="8"/>
        <v>98.64675319512882</v>
      </c>
      <c r="J62">
        <f>5561750-340491</f>
        <v>5221259</v>
      </c>
    </row>
    <row r="63" spans="1:8" ht="18.75">
      <c r="A63" s="25">
        <v>15</v>
      </c>
      <c r="B63" s="37" t="s">
        <v>47</v>
      </c>
      <c r="C63" s="50" t="s">
        <v>25</v>
      </c>
      <c r="D63" s="98">
        <v>290000</v>
      </c>
      <c r="E63" s="64">
        <v>266980</v>
      </c>
      <c r="F63" s="64">
        <v>266980</v>
      </c>
      <c r="G63" s="128">
        <f>+F63/D63*100</f>
        <v>92.06206896551724</v>
      </c>
      <c r="H63" s="128">
        <f t="shared" si="8"/>
        <v>100</v>
      </c>
    </row>
    <row r="64" spans="1:8" ht="18.75">
      <c r="A64" s="25">
        <v>16</v>
      </c>
      <c r="B64" s="37" t="s">
        <v>48</v>
      </c>
      <c r="C64" s="51" t="s">
        <v>26</v>
      </c>
      <c r="D64" s="99">
        <v>28000</v>
      </c>
      <c r="E64" s="57">
        <v>29500</v>
      </c>
      <c r="F64" s="57">
        <v>19500</v>
      </c>
      <c r="G64" s="129">
        <f>+F64/D64*100</f>
        <v>69.64285714285714</v>
      </c>
      <c r="H64" s="129">
        <f t="shared" si="8"/>
        <v>66.10169491525424</v>
      </c>
    </row>
    <row r="65" spans="1:8" ht="18.75">
      <c r="A65" s="25">
        <v>17</v>
      </c>
      <c r="B65" s="37">
        <v>6341</v>
      </c>
      <c r="C65" s="51" t="s">
        <v>19</v>
      </c>
      <c r="D65" s="99"/>
      <c r="E65" s="57">
        <v>459260</v>
      </c>
      <c r="F65" s="57">
        <v>441126</v>
      </c>
      <c r="G65" s="129"/>
      <c r="H65" s="129">
        <f t="shared" si="8"/>
        <v>96.05147411052563</v>
      </c>
    </row>
    <row r="66" spans="1:8" ht="18.75">
      <c r="A66" s="25">
        <v>18</v>
      </c>
      <c r="B66" s="37">
        <v>6341</v>
      </c>
      <c r="C66" s="51" t="s">
        <v>69</v>
      </c>
      <c r="D66" s="99">
        <v>4074</v>
      </c>
      <c r="E66" s="57">
        <v>4074</v>
      </c>
      <c r="F66" s="57">
        <v>4074</v>
      </c>
      <c r="G66" s="126">
        <f>+F66/D66*100</f>
        <v>100</v>
      </c>
      <c r="H66" s="129">
        <f t="shared" si="8"/>
        <v>100</v>
      </c>
    </row>
    <row r="67" spans="1:8" ht="18.75">
      <c r="A67" s="25">
        <v>19</v>
      </c>
      <c r="B67" s="29">
        <v>6351</v>
      </c>
      <c r="C67" s="51" t="s">
        <v>27</v>
      </c>
      <c r="D67" s="99">
        <v>52716</v>
      </c>
      <c r="E67" s="57">
        <v>145915</v>
      </c>
      <c r="F67" s="57">
        <v>142053</v>
      </c>
      <c r="G67" s="129">
        <f>+F67/D67*100</f>
        <v>269.4684725699977</v>
      </c>
      <c r="H67" s="129">
        <f t="shared" si="8"/>
        <v>97.35325360655176</v>
      </c>
    </row>
    <row r="68" spans="1:8" ht="18.75">
      <c r="A68" s="25">
        <v>20</v>
      </c>
      <c r="B68" s="29">
        <v>6441</v>
      </c>
      <c r="C68" s="51" t="s">
        <v>92</v>
      </c>
      <c r="D68" s="99"/>
      <c r="E68" s="57">
        <v>19390</v>
      </c>
      <c r="F68" s="57">
        <v>19390</v>
      </c>
      <c r="G68" s="129"/>
      <c r="H68" s="129">
        <f t="shared" si="8"/>
        <v>100</v>
      </c>
    </row>
    <row r="69" spans="1:8" ht="18.75">
      <c r="A69" s="25">
        <v>21</v>
      </c>
      <c r="B69" s="37" t="s">
        <v>49</v>
      </c>
      <c r="C69" s="52" t="s">
        <v>50</v>
      </c>
      <c r="D69" s="99">
        <v>1050</v>
      </c>
      <c r="E69" s="57">
        <v>6190</v>
      </c>
      <c r="F69" s="57">
        <v>5100</v>
      </c>
      <c r="G69" s="129">
        <f>+F69/D69*100</f>
        <v>485.71428571428567</v>
      </c>
      <c r="H69" s="129">
        <f>+F69/E69*100</f>
        <v>82.39095315024232</v>
      </c>
    </row>
    <row r="70" spans="1:8" ht="18.75">
      <c r="A70" s="25">
        <v>22</v>
      </c>
      <c r="B70" s="37" t="s">
        <v>153</v>
      </c>
      <c r="C70" s="52" t="s">
        <v>59</v>
      </c>
      <c r="D70" s="99">
        <f>3085300-375840</f>
        <v>2709460</v>
      </c>
      <c r="E70" s="57">
        <v>2817074</v>
      </c>
      <c r="F70" s="57">
        <v>2076307</v>
      </c>
      <c r="G70" s="129">
        <f>+F70/D70*100</f>
        <v>76.63176426298968</v>
      </c>
      <c r="H70" s="129">
        <f>+F70/E70*100</f>
        <v>73.70438263247611</v>
      </c>
    </row>
    <row r="71" spans="1:8" ht="19.5" thickBot="1">
      <c r="A71" s="25">
        <v>23</v>
      </c>
      <c r="B71" s="38" t="s">
        <v>76</v>
      </c>
      <c r="C71" s="53" t="s">
        <v>131</v>
      </c>
      <c r="D71" s="103">
        <f>SUM(D63:D70)</f>
        <v>3085300</v>
      </c>
      <c r="E71" s="61">
        <f>SUM(E63:E70)</f>
        <v>3748383</v>
      </c>
      <c r="F71" s="61">
        <f>SUM(F63:F70)</f>
        <v>2974530</v>
      </c>
      <c r="G71" s="132">
        <f>+F71/D71*100</f>
        <v>96.40974945710303</v>
      </c>
      <c r="H71" s="132">
        <f>+F71/E71*100</f>
        <v>79.35501788371145</v>
      </c>
    </row>
    <row r="72" spans="1:8" ht="19.5" thickBot="1">
      <c r="A72" s="25">
        <v>24</v>
      </c>
      <c r="B72" s="253" t="s">
        <v>78</v>
      </c>
      <c r="C72" s="254" t="s">
        <v>132</v>
      </c>
      <c r="D72" s="255">
        <f>+D62+D71</f>
        <v>7839654</v>
      </c>
      <c r="E72" s="256">
        <f>+E62+E71</f>
        <v>10087877</v>
      </c>
      <c r="F72" s="256">
        <f>+F62+F71</f>
        <v>9228235</v>
      </c>
      <c r="G72" s="257">
        <f>+F72/D72*100</f>
        <v>117.71227403658375</v>
      </c>
      <c r="H72" s="257">
        <f>+F72/E72*100</f>
        <v>91.47846469579278</v>
      </c>
    </row>
    <row r="73" spans="1:8" ht="16.5" thickBot="1">
      <c r="A73" s="1"/>
      <c r="B73" s="42"/>
      <c r="C73" s="43"/>
      <c r="D73" s="43"/>
      <c r="E73" s="43"/>
      <c r="F73" s="43"/>
      <c r="G73" s="141"/>
      <c r="H73" s="141"/>
    </row>
    <row r="74" spans="1:8" ht="16.5" thickBot="1">
      <c r="A74" s="234"/>
      <c r="B74" s="11" t="s">
        <v>62</v>
      </c>
      <c r="C74" s="85"/>
      <c r="D74" s="94" t="s">
        <v>171</v>
      </c>
      <c r="E74" s="54"/>
      <c r="F74" s="54"/>
      <c r="G74" s="134"/>
      <c r="H74" s="135"/>
    </row>
    <row r="75" spans="1:8" ht="15.75">
      <c r="A75" s="24" t="s">
        <v>1</v>
      </c>
      <c r="B75" s="10" t="s">
        <v>60</v>
      </c>
      <c r="C75" s="86" t="s">
        <v>28</v>
      </c>
      <c r="D75" s="95" t="s">
        <v>86</v>
      </c>
      <c r="E75" s="32" t="s">
        <v>90</v>
      </c>
      <c r="F75" s="32" t="s">
        <v>36</v>
      </c>
      <c r="G75" s="136" t="s">
        <v>0</v>
      </c>
      <c r="H75" s="136" t="s">
        <v>0</v>
      </c>
    </row>
    <row r="76" spans="1:8" ht="16.5" thickBot="1">
      <c r="A76" s="40"/>
      <c r="B76" s="27"/>
      <c r="C76" s="87"/>
      <c r="D76" s="96" t="s">
        <v>35</v>
      </c>
      <c r="E76" s="41" t="s">
        <v>35</v>
      </c>
      <c r="F76" s="41" t="s">
        <v>150</v>
      </c>
      <c r="G76" s="137" t="s">
        <v>134</v>
      </c>
      <c r="H76" s="137" t="s">
        <v>135</v>
      </c>
    </row>
    <row r="77" spans="1:8" ht="18.75">
      <c r="A77" s="25">
        <v>1</v>
      </c>
      <c r="B77" s="20">
        <v>8115</v>
      </c>
      <c r="C77" s="105" t="s">
        <v>33</v>
      </c>
      <c r="D77" s="107">
        <f>1209945+44298+54322</f>
        <v>1308565</v>
      </c>
      <c r="E77" s="35">
        <v>1948354</v>
      </c>
      <c r="F77" s="35">
        <v>-54393</v>
      </c>
      <c r="G77" s="139"/>
      <c r="H77" s="139"/>
    </row>
    <row r="78" spans="1:8" ht="18.75">
      <c r="A78" s="25">
        <v>2</v>
      </c>
      <c r="B78" s="15">
        <v>8116</v>
      </c>
      <c r="C78" s="105" t="s">
        <v>34</v>
      </c>
      <c r="D78" s="107"/>
      <c r="E78" s="35"/>
      <c r="F78" s="35">
        <v>576984</v>
      </c>
      <c r="G78" s="139"/>
      <c r="H78" s="139"/>
    </row>
    <row r="79" spans="1:8" ht="18.75">
      <c r="A79" s="25">
        <v>3</v>
      </c>
      <c r="B79" s="15">
        <v>8122</v>
      </c>
      <c r="C79" s="105" t="s">
        <v>122</v>
      </c>
      <c r="D79" s="107">
        <v>-1200000</v>
      </c>
      <c r="E79" s="35">
        <v>-1200000</v>
      </c>
      <c r="F79" s="35">
        <v>-1200000</v>
      </c>
      <c r="G79" s="139">
        <f>+F79/D79*100</f>
        <v>100</v>
      </c>
      <c r="H79" s="139">
        <f>+F79/E79*100</f>
        <v>100</v>
      </c>
    </row>
    <row r="80" spans="1:8" ht="18.75">
      <c r="A80" s="25">
        <v>4</v>
      </c>
      <c r="B80" s="23">
        <v>8123</v>
      </c>
      <c r="C80" s="89" t="s">
        <v>29</v>
      </c>
      <c r="D80" s="108">
        <v>2013000</v>
      </c>
      <c r="E80" s="63">
        <v>5731</v>
      </c>
      <c r="F80" s="63">
        <v>5731</v>
      </c>
      <c r="G80" s="140"/>
      <c r="H80" s="139">
        <f>+F80/E80*100</f>
        <v>100</v>
      </c>
    </row>
    <row r="81" spans="1:8" ht="18.75">
      <c r="A81" s="25">
        <v>5</v>
      </c>
      <c r="B81" s="9">
        <v>8124</v>
      </c>
      <c r="C81" s="52" t="s">
        <v>30</v>
      </c>
      <c r="D81" s="99">
        <v>-12987</v>
      </c>
      <c r="E81" s="57">
        <v>-12987</v>
      </c>
      <c r="F81" s="57">
        <v>-2644</v>
      </c>
      <c r="G81" s="129">
        <f>+F81/D81*100</f>
        <v>20.35882035882036</v>
      </c>
      <c r="H81" s="129">
        <f>+F81/E81*100</f>
        <v>20.35882035882036</v>
      </c>
    </row>
    <row r="82" spans="1:8" ht="19.5" thickBot="1">
      <c r="A82" s="25">
        <v>6</v>
      </c>
      <c r="B82" s="149">
        <v>8221</v>
      </c>
      <c r="C82" s="104" t="s">
        <v>126</v>
      </c>
      <c r="D82" s="150"/>
      <c r="E82" s="151">
        <v>2031300</v>
      </c>
      <c r="F82" s="151">
        <v>2031300</v>
      </c>
      <c r="G82" s="152"/>
      <c r="H82" s="152">
        <f>+F82/E82*100</f>
        <v>100</v>
      </c>
    </row>
    <row r="83" spans="1:8" ht="19.5" thickBot="1">
      <c r="A83" s="25">
        <v>7</v>
      </c>
      <c r="B83" s="258" t="s">
        <v>79</v>
      </c>
      <c r="C83" s="259" t="s">
        <v>151</v>
      </c>
      <c r="D83" s="261">
        <f>SUM(D77:D81)</f>
        <v>2108578</v>
      </c>
      <c r="E83" s="262">
        <f>SUM(E77:E82)</f>
        <v>2772398</v>
      </c>
      <c r="F83" s="262">
        <f>SUM(F77:F82)</f>
        <v>1356978</v>
      </c>
      <c r="G83" s="260">
        <f>+F83/D83*100</f>
        <v>64.35512463850046</v>
      </c>
      <c r="H83" s="260">
        <f>+F83/E83*100</f>
        <v>48.9460027023537</v>
      </c>
    </row>
    <row r="84" spans="4:8" ht="16.5" thickBot="1">
      <c r="D84" s="5"/>
      <c r="E84" s="5"/>
      <c r="F84" s="5"/>
      <c r="G84" s="142"/>
      <c r="H84" s="142"/>
    </row>
    <row r="85" spans="1:8" ht="16.5" thickBot="1">
      <c r="A85" s="234"/>
      <c r="B85" s="11" t="s">
        <v>60</v>
      </c>
      <c r="C85" s="85"/>
      <c r="D85" s="94" t="s">
        <v>64</v>
      </c>
      <c r="E85" s="54"/>
      <c r="F85" s="54"/>
      <c r="G85" s="134"/>
      <c r="H85" s="135"/>
    </row>
    <row r="86" spans="1:8" ht="15.75">
      <c r="A86" s="24" t="s">
        <v>1</v>
      </c>
      <c r="B86" s="10"/>
      <c r="C86" s="86" t="s">
        <v>20</v>
      </c>
      <c r="D86" s="95" t="s">
        <v>86</v>
      </c>
      <c r="E86" s="32" t="s">
        <v>90</v>
      </c>
      <c r="F86" s="32" t="s">
        <v>36</v>
      </c>
      <c r="G86" s="136" t="s">
        <v>0</v>
      </c>
      <c r="H86" s="136" t="s">
        <v>0</v>
      </c>
    </row>
    <row r="87" spans="1:8" ht="16.5" thickBot="1">
      <c r="A87" s="40"/>
      <c r="B87" s="27"/>
      <c r="C87" s="87"/>
      <c r="D87" s="96" t="s">
        <v>35</v>
      </c>
      <c r="E87" s="41" t="s">
        <v>35</v>
      </c>
      <c r="F87" s="41" t="s">
        <v>150</v>
      </c>
      <c r="G87" s="137" t="s">
        <v>134</v>
      </c>
      <c r="H87" s="137" t="s">
        <v>135</v>
      </c>
    </row>
    <row r="88" spans="1:8" ht="18.75">
      <c r="A88" s="28">
        <v>1</v>
      </c>
      <c r="B88" s="44" t="s">
        <v>80</v>
      </c>
      <c r="C88" s="109" t="s">
        <v>84</v>
      </c>
      <c r="D88" s="113">
        <f>+D44</f>
        <v>5731076</v>
      </c>
      <c r="E88" s="36">
        <f>+E44</f>
        <v>7315479</v>
      </c>
      <c r="F88" s="36">
        <f>+F44</f>
        <v>7871257</v>
      </c>
      <c r="G88" s="143">
        <f>+F88/D88*100</f>
        <v>137.34344126652655</v>
      </c>
      <c r="H88" s="143">
        <f>+F88/E88*100</f>
        <v>107.59728788777878</v>
      </c>
    </row>
    <row r="89" spans="1:8" ht="18.75">
      <c r="A89" s="25">
        <v>2</v>
      </c>
      <c r="B89" s="45" t="s">
        <v>81</v>
      </c>
      <c r="C89" s="110" t="s">
        <v>85</v>
      </c>
      <c r="D89" s="114">
        <f>+D72</f>
        <v>7839654</v>
      </c>
      <c r="E89" s="34">
        <f>+E72</f>
        <v>10087877</v>
      </c>
      <c r="F89" s="34">
        <f>+F72</f>
        <v>9228235</v>
      </c>
      <c r="G89" s="144">
        <f>+F89/D89*100</f>
        <v>117.71227403658375</v>
      </c>
      <c r="H89" s="144">
        <f>+F89/E89*100</f>
        <v>91.47846469579278</v>
      </c>
    </row>
    <row r="90" spans="1:8" ht="19.5" thickBot="1">
      <c r="A90" s="13">
        <v>3</v>
      </c>
      <c r="B90" s="46"/>
      <c r="C90" s="111" t="s">
        <v>82</v>
      </c>
      <c r="D90" s="115">
        <f>+D88-D89</f>
        <v>-2108578</v>
      </c>
      <c r="E90" s="33">
        <f>+E88-E89</f>
        <v>-2772398</v>
      </c>
      <c r="F90" s="33">
        <f>+F88-F89</f>
        <v>-1356978</v>
      </c>
      <c r="G90" s="145">
        <f>+F90/D90*100</f>
        <v>64.35512463850046</v>
      </c>
      <c r="H90" s="145">
        <f>+F90/E90*100</f>
        <v>48.9460027023537</v>
      </c>
    </row>
    <row r="91" spans="1:8" ht="19.5" thickBot="1">
      <c r="A91" s="25">
        <v>4</v>
      </c>
      <c r="B91" s="47" t="s">
        <v>79</v>
      </c>
      <c r="C91" s="112" t="s">
        <v>21</v>
      </c>
      <c r="D91" s="116">
        <f>+D83</f>
        <v>2108578</v>
      </c>
      <c r="E91" s="48">
        <f>+E83</f>
        <v>2772398</v>
      </c>
      <c r="F91" s="48">
        <f>+F83</f>
        <v>1356978</v>
      </c>
      <c r="G91" s="146">
        <f>+F91/D91*100</f>
        <v>64.35512463850046</v>
      </c>
      <c r="H91" s="146">
        <f>+F91/E91*100</f>
        <v>48.9460027023537</v>
      </c>
    </row>
    <row r="92" ht="15.75">
      <c r="F92" s="7" t="s">
        <v>127</v>
      </c>
    </row>
    <row r="93" spans="2:3" ht="18.75">
      <c r="B93" s="66"/>
      <c r="C93" s="67"/>
    </row>
    <row r="100" ht="15.75">
      <c r="F100" s="7">
        <v>7368227</v>
      </c>
    </row>
    <row r="101" ht="15.75">
      <c r="F101" s="7">
        <v>-2255875</v>
      </c>
    </row>
    <row r="102" ht="15.75">
      <c r="F102" s="7">
        <f>SUM(F100:F101)</f>
        <v>5112352</v>
      </c>
    </row>
  </sheetData>
  <printOptions horizontalCentered="1"/>
  <pageMargins left="0.1968503937007874" right="0.1968503937007874" top="0.51" bottom="0.3937007874015748" header="0" footer="0"/>
  <pageSetup fitToHeight="2" horizontalDpi="360" verticalDpi="360" orientation="landscape" paperSize="9" scale="59" r:id="rId1"/>
  <rowBreaks count="1" manualBreakCount="1">
    <brk id="44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105"/>
  <sheetViews>
    <sheetView view="pageBreakPreview" zoomScale="75" zoomScaleNormal="75" zoomScaleSheetLayoutView="75" workbookViewId="0" topLeftCell="D61">
      <selection activeCell="G34" sqref="G34"/>
    </sheetView>
  </sheetViews>
  <sheetFormatPr defaultColWidth="8.796875" defaultRowHeight="15"/>
  <cols>
    <col min="1" max="1" width="3.19921875" style="4" bestFit="1" customWidth="1"/>
    <col min="2" max="2" width="14.69921875" style="4" customWidth="1"/>
    <col min="3" max="3" width="59.59765625" style="5" bestFit="1" customWidth="1"/>
    <col min="4" max="4" width="10.59765625" style="5" customWidth="1"/>
    <col min="5" max="5" width="10.19921875" style="5" customWidth="1"/>
    <col min="6" max="6" width="10.3984375" style="5" customWidth="1"/>
    <col min="7" max="7" width="8.8984375" style="5" customWidth="1"/>
    <col min="8" max="8" width="8.8984375" style="7" customWidth="1"/>
    <col min="9" max="9" width="10.59765625" style="7" customWidth="1"/>
    <col min="10" max="10" width="10.19921875" style="7" customWidth="1"/>
    <col min="11" max="12" width="9.3984375" style="7" customWidth="1"/>
    <col min="13" max="14" width="9.8984375" style="7" customWidth="1"/>
    <col min="15" max="15" width="10" style="7" customWidth="1"/>
    <col min="16" max="16" width="9.3984375" style="7" bestFit="1" customWidth="1"/>
    <col min="17" max="17" width="8.3984375" style="7" customWidth="1"/>
    <col min="18" max="18" width="9.8984375" style="0" bestFit="1" customWidth="1"/>
    <col min="19" max="19" width="10.19921875" style="0" bestFit="1" customWidth="1"/>
    <col min="20" max="20" width="9.796875" style="0" bestFit="1" customWidth="1"/>
    <col min="21" max="16384" width="8.8984375" style="4" customWidth="1"/>
  </cols>
  <sheetData>
    <row r="1" spans="1:20" ht="20.25">
      <c r="A1" s="268" t="s">
        <v>145</v>
      </c>
      <c r="B1" s="269"/>
      <c r="C1" s="269"/>
      <c r="D1" s="269"/>
      <c r="E1" s="269"/>
      <c r="F1" s="269"/>
      <c r="G1" s="269"/>
      <c r="H1" s="269"/>
      <c r="I1" s="3"/>
      <c r="J1" s="3"/>
      <c r="K1" s="3"/>
      <c r="L1" s="3"/>
      <c r="M1" s="3"/>
      <c r="N1" s="3"/>
      <c r="O1" s="3"/>
      <c r="P1" s="3"/>
      <c r="Q1" s="3"/>
      <c r="T1" s="4"/>
    </row>
    <row r="2" spans="1:20" ht="18.75">
      <c r="A2" s="270" t="s">
        <v>149</v>
      </c>
      <c r="B2" s="269"/>
      <c r="C2" s="269"/>
      <c r="D2" s="269"/>
      <c r="E2" s="269"/>
      <c r="F2" s="269"/>
      <c r="G2" s="269"/>
      <c r="H2" s="269"/>
      <c r="I2" s="3"/>
      <c r="J2" s="3"/>
      <c r="K2" s="3"/>
      <c r="L2" s="3"/>
      <c r="M2" s="3"/>
      <c r="N2" s="3"/>
      <c r="O2" s="3"/>
      <c r="P2" s="3"/>
      <c r="Q2" s="3"/>
      <c r="T2" s="4"/>
    </row>
    <row r="3" spans="1:20" ht="21" thickBot="1">
      <c r="A3" s="2"/>
      <c r="B3" s="2"/>
      <c r="C3" s="125"/>
      <c r="D3" s="8"/>
      <c r="E3" s="8"/>
      <c r="F3" s="8"/>
      <c r="G3" s="8"/>
      <c r="T3" s="4"/>
    </row>
    <row r="4" spans="1:20" ht="16.5" thickBot="1">
      <c r="A4" s="234"/>
      <c r="B4" s="11" t="s">
        <v>62</v>
      </c>
      <c r="C4" s="235"/>
      <c r="D4" s="54" t="s">
        <v>65</v>
      </c>
      <c r="E4" s="54"/>
      <c r="F4" s="55"/>
      <c r="G4" s="69"/>
      <c r="H4" s="69"/>
      <c r="I4"/>
      <c r="J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ht="15.75">
      <c r="A5" s="24" t="s">
        <v>1</v>
      </c>
      <c r="B5" s="10" t="s">
        <v>61</v>
      </c>
      <c r="C5" s="236" t="s">
        <v>2</v>
      </c>
      <c r="D5" s="73" t="s">
        <v>86</v>
      </c>
      <c r="E5" s="32" t="s">
        <v>89</v>
      </c>
      <c r="F5" s="32" t="s">
        <v>36</v>
      </c>
      <c r="G5" s="32" t="s">
        <v>0</v>
      </c>
      <c r="H5" s="32" t="s">
        <v>0</v>
      </c>
      <c r="I5"/>
      <c r="J5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16.5" thickBot="1">
      <c r="A6" s="40"/>
      <c r="B6" s="27" t="s">
        <v>60</v>
      </c>
      <c r="C6" s="237"/>
      <c r="D6" s="74" t="s">
        <v>35</v>
      </c>
      <c r="E6" s="41" t="s">
        <v>35</v>
      </c>
      <c r="F6" s="41" t="s">
        <v>150</v>
      </c>
      <c r="G6" s="41" t="s">
        <v>134</v>
      </c>
      <c r="H6" s="41" t="s">
        <v>135</v>
      </c>
      <c r="I6"/>
      <c r="J6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8.75">
      <c r="A7" s="25">
        <v>1</v>
      </c>
      <c r="B7" s="9">
        <v>1122</v>
      </c>
      <c r="C7" s="238" t="s">
        <v>6</v>
      </c>
      <c r="D7" s="76">
        <v>14695</v>
      </c>
      <c r="E7" s="57">
        <v>30633</v>
      </c>
      <c r="F7" s="57">
        <v>32951</v>
      </c>
      <c r="G7" s="129">
        <f aca="true" t="shared" si="0" ref="G7:G13">+F7/D7*100</f>
        <v>224.23273222184417</v>
      </c>
      <c r="H7" s="129">
        <f aca="true" t="shared" si="1" ref="H7:H13">+F7/E7*100</f>
        <v>107.5670029053635</v>
      </c>
      <c r="I7"/>
      <c r="J7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ht="18.75">
      <c r="A8" s="13">
        <v>2</v>
      </c>
      <c r="B8" s="9">
        <v>1122</v>
      </c>
      <c r="C8" s="238" t="s">
        <v>147</v>
      </c>
      <c r="D8" s="76">
        <v>7805</v>
      </c>
      <c r="E8" s="57">
        <v>15421</v>
      </c>
      <c r="F8" s="57">
        <v>15367</v>
      </c>
      <c r="G8" s="129">
        <f t="shared" si="0"/>
        <v>196.88661114670083</v>
      </c>
      <c r="H8" s="129">
        <f t="shared" si="1"/>
        <v>99.6498281564101</v>
      </c>
      <c r="I8"/>
      <c r="J8"/>
      <c r="K8" s="4"/>
      <c r="L8" s="4"/>
      <c r="M8" s="4"/>
      <c r="N8" s="4"/>
      <c r="O8" s="4"/>
      <c r="P8" s="4"/>
      <c r="Q8" s="4"/>
      <c r="R8" s="4"/>
      <c r="S8" s="4"/>
      <c r="T8" s="4"/>
    </row>
    <row r="9" spans="1:20" ht="18.75">
      <c r="A9" s="25">
        <v>3</v>
      </c>
      <c r="B9" s="9">
        <v>1311</v>
      </c>
      <c r="C9" s="239" t="s">
        <v>7</v>
      </c>
      <c r="D9" s="76">
        <v>53707</v>
      </c>
      <c r="E9" s="57">
        <v>53779</v>
      </c>
      <c r="F9" s="57">
        <v>60660</v>
      </c>
      <c r="G9" s="129">
        <f t="shared" si="0"/>
        <v>112.94617089020053</v>
      </c>
      <c r="H9" s="129">
        <f t="shared" si="1"/>
        <v>112.79495713940386</v>
      </c>
      <c r="I9"/>
      <c r="J9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ht="18.75">
      <c r="A10" s="13">
        <v>4</v>
      </c>
      <c r="B10" s="15" t="s">
        <v>51</v>
      </c>
      <c r="C10" s="240" t="s">
        <v>8</v>
      </c>
      <c r="D10" s="78">
        <v>6</v>
      </c>
      <c r="E10" s="58">
        <v>6</v>
      </c>
      <c r="F10" s="58">
        <v>21</v>
      </c>
      <c r="G10" s="130">
        <f t="shared" si="0"/>
        <v>350</v>
      </c>
      <c r="H10" s="130">
        <f t="shared" si="1"/>
        <v>350</v>
      </c>
      <c r="I10"/>
      <c r="J10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0" ht="18.75">
      <c r="A11" s="25">
        <v>5</v>
      </c>
      <c r="B11" s="16" t="s">
        <v>52</v>
      </c>
      <c r="C11" s="239" t="s">
        <v>70</v>
      </c>
      <c r="D11" s="76">
        <v>97380</v>
      </c>
      <c r="E11" s="57">
        <v>109064</v>
      </c>
      <c r="F11" s="57">
        <v>116886</v>
      </c>
      <c r="G11" s="129">
        <f t="shared" si="0"/>
        <v>120.03080714725816</v>
      </c>
      <c r="H11" s="129">
        <f t="shared" si="1"/>
        <v>107.17193574415023</v>
      </c>
      <c r="I11"/>
      <c r="J11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0" ht="19.5" thickBot="1">
      <c r="A12" s="13">
        <v>6</v>
      </c>
      <c r="B12" s="17" t="s">
        <v>71</v>
      </c>
      <c r="C12" s="124" t="s">
        <v>157</v>
      </c>
      <c r="D12" s="79">
        <f>SUM(D7:D11)</f>
        <v>173593</v>
      </c>
      <c r="E12" s="59">
        <f>SUM(E7:E11)</f>
        <v>208903</v>
      </c>
      <c r="F12" s="59">
        <f>SUM(F7:F11)</f>
        <v>225885</v>
      </c>
      <c r="G12" s="127">
        <f t="shared" si="0"/>
        <v>130.12333446625152</v>
      </c>
      <c r="H12" s="127">
        <f t="shared" si="1"/>
        <v>108.1291317022733</v>
      </c>
      <c r="I12"/>
      <c r="J12"/>
      <c r="K12" s="4"/>
      <c r="L12" s="4"/>
      <c r="M12" s="4"/>
      <c r="N12" s="4"/>
      <c r="O12" s="4"/>
      <c r="P12" s="4"/>
      <c r="Q12" s="4"/>
      <c r="R12" s="4"/>
      <c r="S12" s="4"/>
      <c r="T12" s="4"/>
    </row>
    <row r="13" spans="1:20" ht="18.75">
      <c r="A13" s="25">
        <v>7</v>
      </c>
      <c r="B13" s="18" t="s">
        <v>53</v>
      </c>
      <c r="C13" s="241" t="s">
        <v>9</v>
      </c>
      <c r="D13" s="75">
        <v>32926</v>
      </c>
      <c r="E13" s="56">
        <v>35154</v>
      </c>
      <c r="F13" s="56">
        <v>35986</v>
      </c>
      <c r="G13" s="126">
        <f t="shared" si="0"/>
        <v>109.29356739354917</v>
      </c>
      <c r="H13" s="126">
        <f t="shared" si="1"/>
        <v>102.36672924844967</v>
      </c>
      <c r="I13"/>
      <c r="J13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20" ht="18.75">
      <c r="A14" s="13">
        <v>8</v>
      </c>
      <c r="B14" s="18" t="s">
        <v>54</v>
      </c>
      <c r="C14" s="241" t="s">
        <v>146</v>
      </c>
      <c r="D14" s="75"/>
      <c r="E14" s="56">
        <v>320</v>
      </c>
      <c r="F14" s="56">
        <v>814</v>
      </c>
      <c r="G14" s="130"/>
      <c r="H14" s="130">
        <f aca="true" t="shared" si="2" ref="H14:H23">+F14/E14*100</f>
        <v>254.37500000000003</v>
      </c>
      <c r="I14"/>
      <c r="J1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0" ht="18.75">
      <c r="A15" s="25">
        <v>9</v>
      </c>
      <c r="B15" s="15" t="s">
        <v>55</v>
      </c>
      <c r="C15" s="240" t="s">
        <v>10</v>
      </c>
      <c r="D15" s="78">
        <v>59292</v>
      </c>
      <c r="E15" s="58">
        <v>57645</v>
      </c>
      <c r="F15" s="58">
        <v>62087</v>
      </c>
      <c r="G15" s="130">
        <f>+F15/D15*100</f>
        <v>104.7139580381839</v>
      </c>
      <c r="H15" s="130">
        <f t="shared" si="2"/>
        <v>107.70578541070344</v>
      </c>
      <c r="I15"/>
      <c r="J15"/>
      <c r="K15" s="4"/>
      <c r="L15" s="4"/>
      <c r="M15" s="4"/>
      <c r="N15" s="4"/>
      <c r="O15" s="4"/>
      <c r="P15" s="4"/>
      <c r="Q15" s="4"/>
      <c r="R15" s="4"/>
      <c r="S15" s="4"/>
      <c r="T15" s="4"/>
    </row>
    <row r="16" spans="1:20" ht="18.75">
      <c r="A16" s="13">
        <v>10</v>
      </c>
      <c r="B16" s="15">
        <v>2141</v>
      </c>
      <c r="C16" s="240" t="s">
        <v>11</v>
      </c>
      <c r="D16" s="78">
        <v>5328</v>
      </c>
      <c r="E16" s="58">
        <v>9562</v>
      </c>
      <c r="F16" s="58">
        <v>12736</v>
      </c>
      <c r="G16" s="130">
        <f>+F16/D16*100</f>
        <v>239.03903903903904</v>
      </c>
      <c r="H16" s="130">
        <f t="shared" si="2"/>
        <v>133.19389249111063</v>
      </c>
      <c r="I16"/>
      <c r="J16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1:20" ht="18.75">
      <c r="A17" s="25">
        <v>11</v>
      </c>
      <c r="B17" s="15" t="s">
        <v>56</v>
      </c>
      <c r="C17" s="240" t="s">
        <v>12</v>
      </c>
      <c r="D17" s="78">
        <v>2339</v>
      </c>
      <c r="E17" s="58">
        <v>3583</v>
      </c>
      <c r="F17" s="58">
        <v>4915</v>
      </c>
      <c r="G17" s="130">
        <f>+F17/D17*100</f>
        <v>210.13253527148353</v>
      </c>
      <c r="H17" s="130">
        <f t="shared" si="2"/>
        <v>137.17555121406642</v>
      </c>
      <c r="I17"/>
      <c r="J17"/>
      <c r="K17" s="4"/>
      <c r="L17" s="4"/>
      <c r="M17" s="4"/>
      <c r="N17" s="4"/>
      <c r="O17" s="4"/>
      <c r="P17" s="4"/>
      <c r="Q17" s="4"/>
      <c r="R17" s="4"/>
      <c r="S17" s="4"/>
      <c r="T17" s="4"/>
    </row>
    <row r="18" spans="1:20" ht="18.75">
      <c r="A18" s="13">
        <v>12</v>
      </c>
      <c r="B18" s="15">
        <v>2223</v>
      </c>
      <c r="C18" s="240" t="s">
        <v>172</v>
      </c>
      <c r="D18" s="78"/>
      <c r="E18" s="58">
        <v>77257</v>
      </c>
      <c r="F18" s="58">
        <v>77257</v>
      </c>
      <c r="G18" s="130"/>
      <c r="H18" s="130">
        <f t="shared" si="2"/>
        <v>100</v>
      </c>
      <c r="I18"/>
      <c r="J18"/>
      <c r="K18" s="4"/>
      <c r="L18" s="4"/>
      <c r="M18" s="4"/>
      <c r="N18" s="4"/>
      <c r="O18" s="4"/>
      <c r="P18" s="4"/>
      <c r="Q18" s="4"/>
      <c r="R18" s="4"/>
      <c r="S18" s="4"/>
      <c r="T18" s="4"/>
    </row>
    <row r="19" spans="1:20" ht="18.75">
      <c r="A19" s="25">
        <v>13</v>
      </c>
      <c r="B19" s="16" t="s">
        <v>91</v>
      </c>
      <c r="C19" s="239" t="s">
        <v>13</v>
      </c>
      <c r="D19" s="76">
        <f>41961+1000</f>
        <v>42961</v>
      </c>
      <c r="E19" s="57">
        <v>43860</v>
      </c>
      <c r="F19" s="57">
        <v>47036</v>
      </c>
      <c r="G19" s="129">
        <f>+F19/D19*100</f>
        <v>109.48534717534508</v>
      </c>
      <c r="H19" s="129">
        <f t="shared" si="2"/>
        <v>107.24122207022344</v>
      </c>
      <c r="I19"/>
      <c r="J19"/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1:20" ht="19.5" thickBot="1">
      <c r="A20" s="13">
        <v>14</v>
      </c>
      <c r="B20" s="17" t="s">
        <v>72</v>
      </c>
      <c r="C20" s="124" t="s">
        <v>158</v>
      </c>
      <c r="D20" s="79">
        <f>SUM(D13:D19)</f>
        <v>142846</v>
      </c>
      <c r="E20" s="59">
        <f>SUM(E13:E19)</f>
        <v>227381</v>
      </c>
      <c r="F20" s="59">
        <f>SUM(F13:F19)</f>
        <v>240831</v>
      </c>
      <c r="G20" s="127">
        <f>+F20/D20*100</f>
        <v>168.59485039833106</v>
      </c>
      <c r="H20" s="127">
        <f t="shared" si="2"/>
        <v>105.91518200729173</v>
      </c>
      <c r="I20"/>
      <c r="J20"/>
      <c r="K20" s="4"/>
      <c r="L20" s="4"/>
      <c r="M20" s="4"/>
      <c r="N20" s="4"/>
      <c r="O20" s="4"/>
      <c r="P20" s="4"/>
      <c r="Q20" s="4"/>
      <c r="R20" s="4"/>
      <c r="S20" s="4"/>
      <c r="T20" s="4"/>
    </row>
    <row r="21" spans="1:20" ht="18.75">
      <c r="A21" s="25">
        <v>15</v>
      </c>
      <c r="B21" s="20" t="s">
        <v>66</v>
      </c>
      <c r="C21" s="242" t="s">
        <v>14</v>
      </c>
      <c r="D21" s="80">
        <v>224</v>
      </c>
      <c r="E21" s="60">
        <v>2266</v>
      </c>
      <c r="F21" s="60">
        <v>3035</v>
      </c>
      <c r="G21" s="131">
        <f>+F21/D21*100</f>
        <v>1354.9107142857142</v>
      </c>
      <c r="H21" s="131">
        <f t="shared" si="2"/>
        <v>133.93645189761693</v>
      </c>
      <c r="I21"/>
      <c r="J21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20" ht="19.5" thickBot="1">
      <c r="A22" s="13">
        <v>16</v>
      </c>
      <c r="B22" s="21" t="s">
        <v>73</v>
      </c>
      <c r="C22" s="124" t="s">
        <v>142</v>
      </c>
      <c r="D22" s="79">
        <f>SUM(D21)</f>
        <v>224</v>
      </c>
      <c r="E22" s="59">
        <f>SUM(E21:E21)</f>
        <v>2266</v>
      </c>
      <c r="F22" s="59">
        <f>SUM(F21:F21)</f>
        <v>3035</v>
      </c>
      <c r="G22" s="127">
        <f>+F22/D22*100</f>
        <v>1354.9107142857142</v>
      </c>
      <c r="H22" s="127">
        <f t="shared" si="2"/>
        <v>133.93645189761693</v>
      </c>
      <c r="I22"/>
      <c r="J22"/>
      <c r="K22" s="4"/>
      <c r="L22" s="4"/>
      <c r="M22" s="4"/>
      <c r="N22" s="4"/>
      <c r="O22" s="4"/>
      <c r="P22" s="4"/>
      <c r="Q22" s="4"/>
      <c r="R22" s="4"/>
      <c r="S22" s="4"/>
      <c r="T22" s="4"/>
    </row>
    <row r="23" spans="1:20" ht="19.5" thickBot="1">
      <c r="A23" s="25">
        <v>17</v>
      </c>
      <c r="B23" s="22"/>
      <c r="C23" s="243" t="s">
        <v>143</v>
      </c>
      <c r="D23" s="81">
        <f>+D12+D20+D22</f>
        <v>316663</v>
      </c>
      <c r="E23" s="61">
        <f>+E12+E20+E22</f>
        <v>438550</v>
      </c>
      <c r="F23" s="61">
        <f>+F12+F20+F22</f>
        <v>469751</v>
      </c>
      <c r="G23" s="132">
        <f>+F23/D23*100</f>
        <v>148.34413872160624</v>
      </c>
      <c r="H23" s="132">
        <f t="shared" si="2"/>
        <v>107.11458214570743</v>
      </c>
      <c r="I23"/>
      <c r="J23"/>
      <c r="K23" s="4"/>
      <c r="L23" s="4"/>
      <c r="M23" s="4"/>
      <c r="N23" s="4"/>
      <c r="O23" s="4"/>
      <c r="P23" s="4"/>
      <c r="Q23" s="4"/>
      <c r="R23" s="4"/>
      <c r="S23" s="4"/>
      <c r="T23" s="4"/>
    </row>
    <row r="24" spans="1:20" ht="18.75">
      <c r="A24" s="13">
        <v>18</v>
      </c>
      <c r="B24" s="71">
        <v>4111</v>
      </c>
      <c r="C24" s="244" t="s">
        <v>113</v>
      </c>
      <c r="D24" s="82"/>
      <c r="E24" s="64">
        <v>510</v>
      </c>
      <c r="F24" s="64">
        <v>510</v>
      </c>
      <c r="G24" s="128"/>
      <c r="H24" s="128">
        <f aca="true" t="shared" si="3" ref="H24:H33">+F24/E24*100</f>
        <v>100</v>
      </c>
      <c r="I24"/>
      <c r="J24"/>
      <c r="K24" s="4"/>
      <c r="L24" s="4"/>
      <c r="M24" s="4"/>
      <c r="N24" s="4"/>
      <c r="O24" s="4"/>
      <c r="P24" s="4"/>
      <c r="Q24" s="4"/>
      <c r="R24" s="4"/>
      <c r="S24" s="4"/>
      <c r="T24" s="4"/>
    </row>
    <row r="25" spans="1:20" ht="18.75">
      <c r="A25" s="25">
        <v>19</v>
      </c>
      <c r="B25" s="14">
        <v>4112</v>
      </c>
      <c r="C25" s="241" t="s">
        <v>37</v>
      </c>
      <c r="D25" s="75">
        <v>454782</v>
      </c>
      <c r="E25" s="56">
        <v>457282</v>
      </c>
      <c r="F25" s="56">
        <v>457282</v>
      </c>
      <c r="G25" s="126">
        <f>+F25/D25*100</f>
        <v>100.54971392887143</v>
      </c>
      <c r="H25" s="126">
        <f t="shared" si="3"/>
        <v>100</v>
      </c>
      <c r="I25"/>
      <c r="J25"/>
      <c r="K25" s="4"/>
      <c r="L25" s="4"/>
      <c r="M25" s="4"/>
      <c r="N25" s="4"/>
      <c r="O25" s="4"/>
      <c r="P25" s="4"/>
      <c r="Q25" s="4"/>
      <c r="R25" s="4"/>
      <c r="S25" s="4"/>
      <c r="T25" s="4"/>
    </row>
    <row r="26" spans="1:20" ht="18.75">
      <c r="A26" s="13">
        <v>20</v>
      </c>
      <c r="B26" s="14">
        <v>4113</v>
      </c>
      <c r="C26" s="241" t="s">
        <v>119</v>
      </c>
      <c r="D26" s="75"/>
      <c r="E26" s="56">
        <v>482</v>
      </c>
      <c r="F26" s="56">
        <v>482</v>
      </c>
      <c r="G26" s="126"/>
      <c r="H26" s="126">
        <f t="shared" si="3"/>
        <v>100</v>
      </c>
      <c r="I26"/>
      <c r="J26"/>
      <c r="K26" s="4"/>
      <c r="L26" s="4"/>
      <c r="M26" s="4"/>
      <c r="N26" s="4"/>
      <c r="O26" s="4"/>
      <c r="P26" s="4"/>
      <c r="Q26" s="4"/>
      <c r="R26" s="4"/>
      <c r="S26" s="4"/>
      <c r="T26" s="4"/>
    </row>
    <row r="27" spans="1:20" ht="18.75">
      <c r="A27" s="25">
        <v>21</v>
      </c>
      <c r="B27" s="18">
        <v>4116</v>
      </c>
      <c r="C27" s="241" t="s">
        <v>38</v>
      </c>
      <c r="D27" s="75"/>
      <c r="E27" s="56">
        <v>1669</v>
      </c>
      <c r="F27" s="56">
        <v>1688</v>
      </c>
      <c r="G27" s="126"/>
      <c r="H27" s="126">
        <f t="shared" si="3"/>
        <v>101.1384062312762</v>
      </c>
      <c r="I27"/>
      <c r="J27"/>
      <c r="K27" s="4"/>
      <c r="L27" s="4"/>
      <c r="M27" s="4"/>
      <c r="N27" s="4"/>
      <c r="O27" s="4"/>
      <c r="P27" s="4"/>
      <c r="Q27" s="4"/>
      <c r="R27" s="4"/>
      <c r="S27" s="4"/>
      <c r="T27" s="4"/>
    </row>
    <row r="28" spans="1:20" ht="18.75">
      <c r="A28" s="13">
        <v>22</v>
      </c>
      <c r="B28" s="14">
        <v>4121</v>
      </c>
      <c r="C28" s="241" t="s">
        <v>173</v>
      </c>
      <c r="D28" s="75">
        <v>665675</v>
      </c>
      <c r="E28" s="56">
        <v>672452</v>
      </c>
      <c r="F28" s="56">
        <v>671845</v>
      </c>
      <c r="G28" s="126">
        <f>+F28/D28*100</f>
        <v>100.926878732114</v>
      </c>
      <c r="H28" s="126">
        <f t="shared" si="3"/>
        <v>99.90973333412644</v>
      </c>
      <c r="I28"/>
      <c r="J28"/>
      <c r="K28" s="4"/>
      <c r="L28" s="4"/>
      <c r="M28" s="4"/>
      <c r="N28" s="4"/>
      <c r="O28" s="4"/>
      <c r="P28" s="4"/>
      <c r="Q28" s="4"/>
      <c r="R28" s="4"/>
      <c r="S28" s="4"/>
      <c r="T28" s="4"/>
    </row>
    <row r="29" spans="1:20" ht="18.75">
      <c r="A29" s="25">
        <v>23</v>
      </c>
      <c r="B29" s="14">
        <v>4121</v>
      </c>
      <c r="C29" s="241" t="s">
        <v>63</v>
      </c>
      <c r="D29" s="75">
        <v>245</v>
      </c>
      <c r="E29" s="56">
        <v>276</v>
      </c>
      <c r="F29" s="56">
        <v>435</v>
      </c>
      <c r="G29" s="126">
        <f>+F29/D29*100</f>
        <v>177.55102040816325</v>
      </c>
      <c r="H29" s="126">
        <f t="shared" si="3"/>
        <v>157.6086956521739</v>
      </c>
      <c r="I29"/>
      <c r="J29"/>
      <c r="K29" s="4"/>
      <c r="L29" s="4"/>
      <c r="M29" s="4"/>
      <c r="N29" s="4"/>
      <c r="O29" s="4"/>
      <c r="P29" s="4"/>
      <c r="Q29" s="4"/>
      <c r="R29" s="4"/>
      <c r="S29" s="4"/>
      <c r="T29" s="4"/>
    </row>
    <row r="30" spans="1:20" ht="18.75">
      <c r="A30" s="13">
        <v>24</v>
      </c>
      <c r="B30" s="14">
        <v>4121</v>
      </c>
      <c r="C30" s="241" t="s">
        <v>15</v>
      </c>
      <c r="D30" s="75">
        <v>530</v>
      </c>
      <c r="E30" s="56">
        <v>1358</v>
      </c>
      <c r="F30" s="56">
        <v>1558</v>
      </c>
      <c r="G30" s="126">
        <f>+F30/D30*100</f>
        <v>293.9622641509434</v>
      </c>
      <c r="H30" s="126">
        <f t="shared" si="3"/>
        <v>114.72754050073637</v>
      </c>
      <c r="I30"/>
      <c r="J30"/>
      <c r="K30" s="4"/>
      <c r="L30" s="4"/>
      <c r="M30" s="4"/>
      <c r="N30" s="4"/>
      <c r="O30" s="4"/>
      <c r="P30" s="4"/>
      <c r="Q30" s="4"/>
      <c r="R30" s="4"/>
      <c r="S30" s="4"/>
      <c r="T30" s="4"/>
    </row>
    <row r="31" spans="1:20" ht="18.75">
      <c r="A31" s="25">
        <v>25</v>
      </c>
      <c r="B31" s="18">
        <v>4131</v>
      </c>
      <c r="C31" s="241" t="s">
        <v>148</v>
      </c>
      <c r="D31" s="75">
        <v>151686</v>
      </c>
      <c r="E31" s="56">
        <v>350741</v>
      </c>
      <c r="F31" s="56">
        <v>341518</v>
      </c>
      <c r="G31" s="126">
        <f>+F31/D31*100</f>
        <v>225.14800311169125</v>
      </c>
      <c r="H31" s="126">
        <f t="shared" si="3"/>
        <v>97.37042433020376</v>
      </c>
      <c r="I31"/>
      <c r="J31"/>
      <c r="K31" s="4"/>
      <c r="L31" s="4"/>
      <c r="M31" s="4"/>
      <c r="N31" s="4"/>
      <c r="O31" s="4"/>
      <c r="P31" s="4"/>
      <c r="Q31" s="4"/>
      <c r="R31" s="4"/>
      <c r="S31" s="4"/>
      <c r="T31" s="4"/>
    </row>
    <row r="32" spans="1:20" ht="18.75">
      <c r="A32" s="13">
        <v>26</v>
      </c>
      <c r="B32" s="18">
        <v>4152</v>
      </c>
      <c r="C32" s="241" t="s">
        <v>128</v>
      </c>
      <c r="D32" s="75"/>
      <c r="E32" s="56">
        <v>54</v>
      </c>
      <c r="F32" s="56">
        <v>54</v>
      </c>
      <c r="G32" s="126"/>
      <c r="H32" s="126">
        <f t="shared" si="3"/>
        <v>100</v>
      </c>
      <c r="I32"/>
      <c r="J32"/>
      <c r="K32" s="4"/>
      <c r="L32" s="4"/>
      <c r="M32" s="4"/>
      <c r="N32" s="4"/>
      <c r="O32" s="4"/>
      <c r="P32" s="4"/>
      <c r="Q32" s="4"/>
      <c r="R32" s="4"/>
      <c r="S32" s="4"/>
      <c r="T32" s="4"/>
    </row>
    <row r="33" spans="1:20" ht="18.75">
      <c r="A33" s="25">
        <v>27</v>
      </c>
      <c r="B33" s="18">
        <v>4211</v>
      </c>
      <c r="C33" s="241" t="s">
        <v>152</v>
      </c>
      <c r="D33" s="75"/>
      <c r="E33" s="56">
        <v>11200</v>
      </c>
      <c r="F33" s="56">
        <v>11200</v>
      </c>
      <c r="G33" s="126"/>
      <c r="H33" s="126">
        <f t="shared" si="3"/>
        <v>100</v>
      </c>
      <c r="I33"/>
      <c r="J33"/>
      <c r="K33" s="4"/>
      <c r="L33" s="4"/>
      <c r="M33" s="4"/>
      <c r="N33" s="4"/>
      <c r="O33" s="4"/>
      <c r="P33" s="4"/>
      <c r="Q33" s="4"/>
      <c r="R33" s="4"/>
      <c r="S33" s="4"/>
      <c r="T33" s="4"/>
    </row>
    <row r="34" spans="1:20" ht="18.75">
      <c r="A34" s="13">
        <v>28</v>
      </c>
      <c r="B34" s="18">
        <v>4213</v>
      </c>
      <c r="C34" s="241" t="s">
        <v>114</v>
      </c>
      <c r="D34" s="75"/>
      <c r="E34" s="56">
        <v>21780</v>
      </c>
      <c r="F34" s="56">
        <v>12769</v>
      </c>
      <c r="G34" s="126"/>
      <c r="H34" s="126">
        <f>+F34/E34*100</f>
        <v>58.62718089990817</v>
      </c>
      <c r="I34"/>
      <c r="J34"/>
      <c r="K34" s="4"/>
      <c r="L34" s="4"/>
      <c r="M34" s="4"/>
      <c r="N34" s="4"/>
      <c r="O34" s="4"/>
      <c r="P34" s="4"/>
      <c r="Q34" s="4"/>
      <c r="R34" s="4"/>
      <c r="S34" s="4"/>
      <c r="T34" s="4"/>
    </row>
    <row r="35" spans="1:20" ht="18.75">
      <c r="A35" s="25">
        <v>29</v>
      </c>
      <c r="B35" s="14">
        <v>4216</v>
      </c>
      <c r="C35" s="241" t="s">
        <v>88</v>
      </c>
      <c r="D35" s="75"/>
      <c r="E35" s="56">
        <v>137837</v>
      </c>
      <c r="F35" s="56">
        <v>137828</v>
      </c>
      <c r="G35" s="126"/>
      <c r="H35" s="126">
        <f>+F35/E35*100</f>
        <v>99.99347054854647</v>
      </c>
      <c r="I35"/>
      <c r="J35"/>
      <c r="K35" s="4"/>
      <c r="L35" s="4"/>
      <c r="M35" s="4"/>
      <c r="N35" s="4"/>
      <c r="O35" s="4"/>
      <c r="P35" s="4"/>
      <c r="Q35" s="4"/>
      <c r="R35" s="4"/>
      <c r="S35" s="4"/>
      <c r="T35" s="4"/>
    </row>
    <row r="36" spans="1:20" ht="18.75">
      <c r="A36" s="13">
        <v>30</v>
      </c>
      <c r="B36" s="14">
        <v>4221</v>
      </c>
      <c r="C36" s="241" t="s">
        <v>174</v>
      </c>
      <c r="D36" s="75"/>
      <c r="E36" s="56">
        <v>459260</v>
      </c>
      <c r="F36" s="56">
        <v>441126</v>
      </c>
      <c r="G36" s="126"/>
      <c r="H36" s="126">
        <f>+F36/E36*100</f>
        <v>96.05147411052563</v>
      </c>
      <c r="I36"/>
      <c r="J36"/>
      <c r="K36" s="4"/>
      <c r="L36" s="4"/>
      <c r="M36" s="4"/>
      <c r="N36" s="4"/>
      <c r="O36" s="4"/>
      <c r="P36" s="4"/>
      <c r="Q36" s="4"/>
      <c r="R36" s="4"/>
      <c r="S36" s="4"/>
      <c r="T36" s="4"/>
    </row>
    <row r="37" spans="1:20" ht="19.5" thickBot="1">
      <c r="A37" s="25">
        <v>31</v>
      </c>
      <c r="B37" s="17" t="s">
        <v>74</v>
      </c>
      <c r="C37" s="124" t="s">
        <v>154</v>
      </c>
      <c r="D37" s="79">
        <f>SUM(D25:D36)</f>
        <v>1272918</v>
      </c>
      <c r="E37" s="59">
        <f>SUM(E24:E36)</f>
        <v>2114901</v>
      </c>
      <c r="F37" s="59">
        <f>SUM(F24:F36)</f>
        <v>2078295</v>
      </c>
      <c r="G37" s="127">
        <f>+F37/D37*100</f>
        <v>163.27013994617093</v>
      </c>
      <c r="H37" s="127">
        <f>+F37/E37*100</f>
        <v>98.26913883912297</v>
      </c>
      <c r="I37"/>
      <c r="J37"/>
      <c r="K37" s="4"/>
      <c r="L37" s="4"/>
      <c r="M37" s="4"/>
      <c r="N37" s="4"/>
      <c r="O37" s="4"/>
      <c r="P37" s="4"/>
      <c r="Q37" s="4"/>
      <c r="R37" s="4"/>
      <c r="S37" s="4"/>
      <c r="T37" s="4"/>
    </row>
    <row r="38" spans="1:20" ht="19.5" thickBot="1">
      <c r="A38" s="25">
        <v>32</v>
      </c>
      <c r="B38" s="253" t="s">
        <v>77</v>
      </c>
      <c r="C38" s="263" t="s">
        <v>167</v>
      </c>
      <c r="D38" s="264">
        <f>+D37+D23</f>
        <v>1589581</v>
      </c>
      <c r="E38" s="256">
        <f>+E37+E23</f>
        <v>2553451</v>
      </c>
      <c r="F38" s="256">
        <f>+F37+F23</f>
        <v>2548046</v>
      </c>
      <c r="G38" s="257">
        <f>+F38/D38*100</f>
        <v>160.29670711967495</v>
      </c>
      <c r="H38" s="257">
        <f>+F38/E38*100</f>
        <v>99.78832568159717</v>
      </c>
      <c r="I38"/>
      <c r="J38"/>
      <c r="K38" s="4"/>
      <c r="L38" s="4"/>
      <c r="M38" s="4"/>
      <c r="N38" s="4"/>
      <c r="O38" s="4"/>
      <c r="P38" s="4"/>
      <c r="Q38" s="4"/>
      <c r="R38" s="4"/>
      <c r="S38" s="4"/>
      <c r="T38" s="4"/>
    </row>
    <row r="39" spans="1:20" ht="16.5" thickBot="1">
      <c r="A39" s="1"/>
      <c r="B39" s="6"/>
      <c r="C39" s="26"/>
      <c r="D39" s="26"/>
      <c r="E39" s="26"/>
      <c r="F39" s="26"/>
      <c r="G39" s="133"/>
      <c r="H39" s="133"/>
      <c r="I39"/>
      <c r="J39"/>
      <c r="K39" s="4"/>
      <c r="L39" s="4"/>
      <c r="M39" s="4"/>
      <c r="N39" s="4"/>
      <c r="O39" s="4"/>
      <c r="P39" s="4"/>
      <c r="Q39" s="4"/>
      <c r="R39" s="4"/>
      <c r="S39" s="4"/>
      <c r="T39" s="4"/>
    </row>
    <row r="40" spans="1:20" ht="16.5" thickBot="1">
      <c r="A40" s="234"/>
      <c r="B40" s="11" t="s">
        <v>62</v>
      </c>
      <c r="C40" s="235"/>
      <c r="D40" s="54" t="s">
        <v>65</v>
      </c>
      <c r="E40" s="54"/>
      <c r="F40" s="55"/>
      <c r="G40" s="147"/>
      <c r="H40" s="147"/>
      <c r="I40"/>
      <c r="J40"/>
      <c r="K40" s="4"/>
      <c r="L40" s="4"/>
      <c r="M40" s="4"/>
      <c r="N40" s="4"/>
      <c r="O40" s="4"/>
      <c r="P40" s="4"/>
      <c r="Q40" s="4"/>
      <c r="R40" s="4"/>
      <c r="S40" s="4"/>
      <c r="T40" s="4"/>
    </row>
    <row r="41" spans="1:20" ht="15.75">
      <c r="A41" s="24" t="s">
        <v>1</v>
      </c>
      <c r="B41" s="10" t="s">
        <v>61</v>
      </c>
      <c r="C41" s="236" t="s">
        <v>17</v>
      </c>
      <c r="D41" s="73" t="s">
        <v>86</v>
      </c>
      <c r="E41" s="32" t="s">
        <v>90</v>
      </c>
      <c r="F41" s="32" t="s">
        <v>36</v>
      </c>
      <c r="G41" s="136" t="s">
        <v>0</v>
      </c>
      <c r="H41" s="136" t="s">
        <v>0</v>
      </c>
      <c r="I41"/>
      <c r="J41"/>
      <c r="K41" s="4"/>
      <c r="L41" s="4"/>
      <c r="M41" s="4"/>
      <c r="N41" s="4"/>
      <c r="O41" s="4"/>
      <c r="P41" s="4"/>
      <c r="Q41" s="4"/>
      <c r="R41" s="4"/>
      <c r="S41" s="4"/>
      <c r="T41" s="4"/>
    </row>
    <row r="42" spans="1:20" ht="16.5" thickBot="1">
      <c r="A42" s="40"/>
      <c r="B42" s="27" t="s">
        <v>60</v>
      </c>
      <c r="C42" s="237"/>
      <c r="D42" s="74" t="s">
        <v>35</v>
      </c>
      <c r="E42" s="41" t="s">
        <v>35</v>
      </c>
      <c r="F42" s="41" t="s">
        <v>150</v>
      </c>
      <c r="G42" s="137" t="s">
        <v>134</v>
      </c>
      <c r="H42" s="137" t="s">
        <v>135</v>
      </c>
      <c r="I42"/>
      <c r="J42"/>
      <c r="K42" s="4"/>
      <c r="L42" s="4"/>
      <c r="M42" s="4"/>
      <c r="N42" s="4"/>
      <c r="O42" s="4"/>
      <c r="P42" s="4"/>
      <c r="Q42" s="4"/>
      <c r="R42" s="4"/>
      <c r="S42" s="4"/>
      <c r="T42" s="4"/>
    </row>
    <row r="43" spans="1:20" ht="18.75">
      <c r="A43" s="25">
        <v>1</v>
      </c>
      <c r="B43" s="39">
        <v>5141</v>
      </c>
      <c r="C43" s="246" t="s">
        <v>39</v>
      </c>
      <c r="D43" s="83">
        <v>3474</v>
      </c>
      <c r="E43" s="62">
        <v>5886</v>
      </c>
      <c r="F43" s="62">
        <v>6123</v>
      </c>
      <c r="G43" s="138">
        <f>+F43/D43*100</f>
        <v>176.25215889464593</v>
      </c>
      <c r="H43" s="138">
        <f>+F43/E43*100</f>
        <v>104.02650356778797</v>
      </c>
      <c r="I43"/>
      <c r="J43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0" ht="18.75">
      <c r="A44" s="25">
        <v>2</v>
      </c>
      <c r="B44" s="19">
        <v>5213</v>
      </c>
      <c r="C44" s="247" t="s">
        <v>160</v>
      </c>
      <c r="D44" s="77"/>
      <c r="E44" s="63">
        <v>20</v>
      </c>
      <c r="F44" s="63">
        <v>20</v>
      </c>
      <c r="G44" s="140"/>
      <c r="H44" s="140">
        <f aca="true" t="shared" si="4" ref="H44:H52">+F44/E44*100</f>
        <v>100</v>
      </c>
      <c r="I44"/>
      <c r="J44"/>
      <c r="K44" s="4"/>
      <c r="L44" s="4"/>
      <c r="M44" s="4"/>
      <c r="N44" s="4"/>
      <c r="O44" s="4"/>
      <c r="P44" s="4"/>
      <c r="Q44" s="4"/>
      <c r="R44" s="4"/>
      <c r="S44" s="4"/>
      <c r="T44" s="4"/>
    </row>
    <row r="45" spans="1:20" ht="18.75">
      <c r="A45" s="25">
        <v>3</v>
      </c>
      <c r="B45" s="19" t="s">
        <v>43</v>
      </c>
      <c r="C45" s="248" t="s">
        <v>40</v>
      </c>
      <c r="D45" s="77">
        <v>400</v>
      </c>
      <c r="E45" s="63">
        <v>420</v>
      </c>
      <c r="F45" s="63">
        <v>420</v>
      </c>
      <c r="G45" s="140">
        <f aca="true" t="shared" si="5" ref="G45:G51">+F45/D45*100</f>
        <v>105</v>
      </c>
      <c r="H45" s="140">
        <f t="shared" si="4"/>
        <v>100</v>
      </c>
      <c r="I45"/>
      <c r="J45"/>
      <c r="K45" s="4"/>
      <c r="L45" s="4"/>
      <c r="M45" s="4"/>
      <c r="N45" s="4"/>
      <c r="O45" s="4"/>
      <c r="P45" s="4"/>
      <c r="Q45" s="4"/>
      <c r="R45" s="4"/>
      <c r="S45" s="4"/>
      <c r="T45" s="4"/>
    </row>
    <row r="46" spans="1:20" ht="18.75">
      <c r="A46" s="25">
        <v>4</v>
      </c>
      <c r="B46" s="19" t="s">
        <v>41</v>
      </c>
      <c r="C46" s="248" t="s">
        <v>42</v>
      </c>
      <c r="D46" s="77">
        <v>14704</v>
      </c>
      <c r="E46" s="63">
        <v>16691</v>
      </c>
      <c r="F46" s="63">
        <v>15998</v>
      </c>
      <c r="G46" s="140">
        <f t="shared" si="5"/>
        <v>108.80032644178455</v>
      </c>
      <c r="H46" s="140">
        <f t="shared" si="4"/>
        <v>95.8480618297286</v>
      </c>
      <c r="I46"/>
      <c r="J46"/>
      <c r="K46" s="4"/>
      <c r="L46" s="4"/>
      <c r="M46" s="4"/>
      <c r="N46" s="4"/>
      <c r="O46" s="4"/>
      <c r="P46" s="4"/>
      <c r="Q46" s="4"/>
      <c r="R46" s="4"/>
      <c r="S46" s="4"/>
      <c r="T46" s="4"/>
    </row>
    <row r="47" spans="1:20" ht="18.75">
      <c r="A47" s="25">
        <v>5</v>
      </c>
      <c r="B47" s="19">
        <v>5321</v>
      </c>
      <c r="C47" s="248" t="s">
        <v>32</v>
      </c>
      <c r="D47" s="77">
        <v>245</v>
      </c>
      <c r="E47" s="63">
        <v>276</v>
      </c>
      <c r="F47" s="63">
        <v>435</v>
      </c>
      <c r="G47" s="140">
        <f t="shared" si="5"/>
        <v>177.55102040816325</v>
      </c>
      <c r="H47" s="140">
        <f t="shared" si="4"/>
        <v>157.6086956521739</v>
      </c>
      <c r="I47"/>
      <c r="J47"/>
      <c r="K47" s="4"/>
      <c r="L47" s="4"/>
      <c r="M47" s="4"/>
      <c r="N47" s="4"/>
      <c r="O47" s="4"/>
      <c r="P47" s="4"/>
      <c r="Q47" s="4"/>
      <c r="R47" s="4"/>
      <c r="S47" s="4"/>
      <c r="T47" s="4"/>
    </row>
    <row r="48" spans="1:20" ht="18.75">
      <c r="A48" s="25">
        <v>6</v>
      </c>
      <c r="B48" s="19">
        <v>5321</v>
      </c>
      <c r="C48" s="248" t="s">
        <v>123</v>
      </c>
      <c r="D48" s="77">
        <v>536</v>
      </c>
      <c r="E48" s="63">
        <v>323</v>
      </c>
      <c r="F48" s="63">
        <v>349</v>
      </c>
      <c r="G48" s="140">
        <f t="shared" si="5"/>
        <v>65.11194029850746</v>
      </c>
      <c r="H48" s="140">
        <f t="shared" si="4"/>
        <v>108.04953560371517</v>
      </c>
      <c r="I48"/>
      <c r="J48"/>
      <c r="K48"/>
      <c r="L48" s="4"/>
      <c r="M48" s="4"/>
      <c r="N48" s="4"/>
      <c r="O48" s="4"/>
      <c r="P48" s="4"/>
      <c r="Q48" s="4"/>
      <c r="R48" s="4"/>
      <c r="S48" s="4"/>
      <c r="T48" s="4"/>
    </row>
    <row r="49" spans="1:20" ht="18.75">
      <c r="A49" s="25">
        <v>7</v>
      </c>
      <c r="B49" s="23">
        <v>5331</v>
      </c>
      <c r="C49" s="248" t="s">
        <v>22</v>
      </c>
      <c r="D49" s="77">
        <v>240934</v>
      </c>
      <c r="E49" s="63">
        <v>247811</v>
      </c>
      <c r="F49" s="63">
        <v>243000</v>
      </c>
      <c r="G49" s="140">
        <f t="shared" si="5"/>
        <v>100.8574962437846</v>
      </c>
      <c r="H49" s="140">
        <f t="shared" si="4"/>
        <v>98.05860111133082</v>
      </c>
      <c r="I49"/>
      <c r="J49"/>
      <c r="K49"/>
      <c r="L49" s="4"/>
      <c r="M49" s="4"/>
      <c r="N49" s="4"/>
      <c r="O49" s="4"/>
      <c r="P49" s="4"/>
      <c r="Q49" s="4"/>
      <c r="R49" s="4"/>
      <c r="S49" s="4"/>
      <c r="T49" s="4"/>
    </row>
    <row r="50" spans="1:20" ht="18.75">
      <c r="A50" s="25">
        <v>8</v>
      </c>
      <c r="B50" s="19" t="s">
        <v>44</v>
      </c>
      <c r="C50" s="248" t="s">
        <v>45</v>
      </c>
      <c r="D50" s="77">
        <v>215</v>
      </c>
      <c r="E50" s="63">
        <v>310</v>
      </c>
      <c r="F50" s="63">
        <v>389</v>
      </c>
      <c r="G50" s="140">
        <f t="shared" si="5"/>
        <v>180.93023255813955</v>
      </c>
      <c r="H50" s="140">
        <f t="shared" si="4"/>
        <v>125.48387096774194</v>
      </c>
      <c r="I50"/>
      <c r="J50"/>
      <c r="K50"/>
      <c r="L50" s="4"/>
      <c r="M50" s="4"/>
      <c r="N50" s="4"/>
      <c r="O50" s="4"/>
      <c r="P50" s="4"/>
      <c r="Q50" s="4"/>
      <c r="R50" s="4"/>
      <c r="S50" s="4"/>
      <c r="T50" s="4"/>
    </row>
    <row r="51" spans="1:20" ht="18.75">
      <c r="A51" s="25">
        <v>9</v>
      </c>
      <c r="B51" s="19">
        <v>5362</v>
      </c>
      <c r="C51" s="248" t="s">
        <v>147</v>
      </c>
      <c r="D51" s="77">
        <v>7805</v>
      </c>
      <c r="E51" s="63">
        <v>15421</v>
      </c>
      <c r="F51" s="63">
        <v>15367</v>
      </c>
      <c r="G51" s="140">
        <f t="shared" si="5"/>
        <v>196.88661114670083</v>
      </c>
      <c r="H51" s="140">
        <f t="shared" si="4"/>
        <v>99.6498281564101</v>
      </c>
      <c r="I51"/>
      <c r="J51"/>
      <c r="K51"/>
      <c r="L51" s="4"/>
      <c r="M51" s="4"/>
      <c r="N51" s="4"/>
      <c r="O51" s="4"/>
      <c r="P51" s="4"/>
      <c r="Q51" s="4"/>
      <c r="R51" s="4"/>
      <c r="S51" s="4"/>
      <c r="T51" s="4"/>
    </row>
    <row r="52" spans="1:20" ht="18.75">
      <c r="A52" s="25">
        <v>10</v>
      </c>
      <c r="B52" s="19">
        <v>5366</v>
      </c>
      <c r="C52" s="248" t="s">
        <v>175</v>
      </c>
      <c r="D52" s="77"/>
      <c r="E52" s="63">
        <v>36281</v>
      </c>
      <c r="F52" s="63">
        <v>36281</v>
      </c>
      <c r="G52" s="140"/>
      <c r="H52" s="140">
        <f t="shared" si="4"/>
        <v>100</v>
      </c>
      <c r="I52"/>
      <c r="J52"/>
      <c r="K52"/>
      <c r="L52" s="4"/>
      <c r="M52" s="4"/>
      <c r="N52" s="4"/>
      <c r="O52" s="4"/>
      <c r="P52" s="4"/>
      <c r="Q52" s="4"/>
      <c r="R52" s="4"/>
      <c r="S52" s="4"/>
      <c r="T52" s="4"/>
    </row>
    <row r="53" spans="1:20" ht="18.75">
      <c r="A53" s="25">
        <v>11</v>
      </c>
      <c r="B53" s="19" t="s">
        <v>58</v>
      </c>
      <c r="C53" s="247" t="s">
        <v>46</v>
      </c>
      <c r="D53" s="77">
        <v>1150401</v>
      </c>
      <c r="E53" s="63">
        <v>1227791</v>
      </c>
      <c r="F53" s="63">
        <v>1170373</v>
      </c>
      <c r="G53" s="140">
        <f aca="true" t="shared" si="6" ref="G53:G59">+F53/D53*100</f>
        <v>101.73609028503974</v>
      </c>
      <c r="H53" s="140">
        <f aca="true" t="shared" si="7" ref="H53:H59">+F53/E53*100</f>
        <v>95.32347117709773</v>
      </c>
      <c r="I53"/>
      <c r="J53"/>
      <c r="K53"/>
      <c r="L53" s="4"/>
      <c r="M53" s="4"/>
      <c r="N53" s="4"/>
      <c r="O53" s="4"/>
      <c r="P53" s="4"/>
      <c r="Q53" s="4"/>
      <c r="R53" s="4"/>
      <c r="S53" s="4"/>
      <c r="T53" s="4"/>
    </row>
    <row r="54" spans="1:20" ht="19.5" thickBot="1">
      <c r="A54" s="25">
        <v>12</v>
      </c>
      <c r="B54" s="17" t="s">
        <v>75</v>
      </c>
      <c r="C54" s="124" t="s">
        <v>144</v>
      </c>
      <c r="D54" s="79">
        <f>SUM(D43:D53)</f>
        <v>1418714</v>
      </c>
      <c r="E54" s="59">
        <f>SUM(E43:E53)</f>
        <v>1551230</v>
      </c>
      <c r="F54" s="59">
        <f>SUM(F43:F53)</f>
        <v>1488755</v>
      </c>
      <c r="G54" s="127">
        <f t="shared" si="6"/>
        <v>104.9369358447157</v>
      </c>
      <c r="H54" s="127">
        <f t="shared" si="7"/>
        <v>95.97255081451493</v>
      </c>
      <c r="I54"/>
      <c r="J54">
        <f>5561750-340491</f>
        <v>5221259</v>
      </c>
      <c r="K54"/>
      <c r="L54" s="4"/>
      <c r="M54" s="4"/>
      <c r="N54" s="4"/>
      <c r="O54" s="4"/>
      <c r="P54" s="4"/>
      <c r="Q54" s="4"/>
      <c r="R54" s="4"/>
      <c r="S54" s="4"/>
      <c r="T54" s="4"/>
    </row>
    <row r="55" spans="1:20" ht="18.75">
      <c r="A55" s="25">
        <v>13</v>
      </c>
      <c r="B55" s="155" t="s">
        <v>48</v>
      </c>
      <c r="C55" s="244" t="s">
        <v>26</v>
      </c>
      <c r="D55" s="245"/>
      <c r="E55" s="63">
        <v>100</v>
      </c>
      <c r="F55" s="63">
        <v>100</v>
      </c>
      <c r="G55" s="156"/>
      <c r="H55" s="140">
        <f>+F55/E55*100</f>
        <v>100</v>
      </c>
      <c r="I55"/>
      <c r="J55"/>
      <c r="K55"/>
      <c r="L55" s="4"/>
      <c r="M55" s="4"/>
      <c r="N55" s="4"/>
      <c r="O55" s="4"/>
      <c r="P55" s="4"/>
      <c r="Q55" s="4"/>
      <c r="R55" s="4"/>
      <c r="S55" s="4"/>
      <c r="T55" s="4"/>
    </row>
    <row r="56" spans="1:20" ht="18.75">
      <c r="A56" s="25">
        <v>14</v>
      </c>
      <c r="B56" s="29">
        <v>6351</v>
      </c>
      <c r="C56" s="239" t="s">
        <v>27</v>
      </c>
      <c r="D56" s="76">
        <v>1028</v>
      </c>
      <c r="E56" s="57">
        <v>4688</v>
      </c>
      <c r="F56" s="57">
        <v>4483</v>
      </c>
      <c r="G56" s="129">
        <f t="shared" si="6"/>
        <v>436.0894941634241</v>
      </c>
      <c r="H56" s="129">
        <f t="shared" si="7"/>
        <v>95.62713310580205</v>
      </c>
      <c r="I56"/>
      <c r="J56"/>
      <c r="K56"/>
      <c r="L56" s="4"/>
      <c r="M56" s="4"/>
      <c r="N56" s="4"/>
      <c r="O56" s="4"/>
      <c r="P56" s="4"/>
      <c r="Q56" s="4"/>
      <c r="R56" s="4"/>
      <c r="S56" s="4"/>
      <c r="T56" s="4"/>
    </row>
    <row r="57" spans="1:20" ht="18.75">
      <c r="A57" s="25">
        <v>15</v>
      </c>
      <c r="B57" s="37" t="s">
        <v>153</v>
      </c>
      <c r="C57" s="238" t="s">
        <v>59</v>
      </c>
      <c r="D57" s="76">
        <v>179703</v>
      </c>
      <c r="E57" s="57">
        <f>1241536-100</f>
        <v>1241436</v>
      </c>
      <c r="F57" s="57">
        <f>1054732-100</f>
        <v>1054632</v>
      </c>
      <c r="G57" s="129">
        <f t="shared" si="6"/>
        <v>586.8750104338826</v>
      </c>
      <c r="H57" s="129">
        <f t="shared" si="7"/>
        <v>84.95258716518612</v>
      </c>
      <c r="I57"/>
      <c r="J57"/>
      <c r="K57"/>
      <c r="L57" s="4"/>
      <c r="M57" s="4"/>
      <c r="N57" s="4"/>
      <c r="O57" s="4"/>
      <c r="P57" s="4"/>
      <c r="Q57" s="4"/>
      <c r="R57" s="4"/>
      <c r="S57" s="4"/>
      <c r="T57" s="4"/>
    </row>
    <row r="58" spans="1:20" ht="19.5" thickBot="1">
      <c r="A58" s="25">
        <v>16</v>
      </c>
      <c r="B58" s="38" t="s">
        <v>76</v>
      </c>
      <c r="C58" s="243" t="s">
        <v>155</v>
      </c>
      <c r="D58" s="81">
        <f>SUM(D56:D57)</f>
        <v>180731</v>
      </c>
      <c r="E58" s="61">
        <f>SUM(E55:E57)</f>
        <v>1246224</v>
      </c>
      <c r="F58" s="61">
        <f>SUM(F55:F57)</f>
        <v>1059215</v>
      </c>
      <c r="G58" s="132">
        <f t="shared" si="6"/>
        <v>586.0726715394702</v>
      </c>
      <c r="H58" s="132">
        <f t="shared" si="7"/>
        <v>84.99394972332422</v>
      </c>
      <c r="I58"/>
      <c r="J58"/>
      <c r="K58"/>
      <c r="L58" s="4"/>
      <c r="M58" s="4"/>
      <c r="N58" s="4"/>
      <c r="O58" s="4"/>
      <c r="P58" s="4"/>
      <c r="Q58" s="4"/>
      <c r="R58" s="4"/>
      <c r="S58" s="4"/>
      <c r="T58" s="4"/>
    </row>
    <row r="59" spans="1:20" ht="19.5" thickBot="1">
      <c r="A59" s="25">
        <v>17</v>
      </c>
      <c r="B59" s="253" t="s">
        <v>78</v>
      </c>
      <c r="C59" s="263" t="s">
        <v>159</v>
      </c>
      <c r="D59" s="264">
        <f>+D54+D58</f>
        <v>1599445</v>
      </c>
      <c r="E59" s="256">
        <f>+E54+E58</f>
        <v>2797454</v>
      </c>
      <c r="F59" s="256">
        <f>+F54+F58</f>
        <v>2547970</v>
      </c>
      <c r="G59" s="257">
        <f t="shared" si="6"/>
        <v>159.30338336110339</v>
      </c>
      <c r="H59" s="257">
        <f t="shared" si="7"/>
        <v>91.08174790362952</v>
      </c>
      <c r="I59"/>
      <c r="J59"/>
      <c r="K59"/>
      <c r="L59" s="4"/>
      <c r="M59" s="4"/>
      <c r="N59" s="4"/>
      <c r="O59" s="4"/>
      <c r="P59" s="4"/>
      <c r="Q59" s="4"/>
      <c r="R59" s="4"/>
      <c r="S59" s="4"/>
      <c r="T59" s="4"/>
    </row>
    <row r="60" spans="1:20" ht="16.5" thickBot="1">
      <c r="A60" s="1"/>
      <c r="B60" s="42"/>
      <c r="C60" s="43"/>
      <c r="D60" s="43"/>
      <c r="E60" s="43"/>
      <c r="F60" s="43"/>
      <c r="G60" s="141"/>
      <c r="H60" s="141"/>
      <c r="I60"/>
      <c r="J60"/>
      <c r="K60"/>
      <c r="L60" s="4"/>
      <c r="M60" s="4"/>
      <c r="N60" s="4"/>
      <c r="O60" s="4"/>
      <c r="P60" s="4"/>
      <c r="Q60" s="4"/>
      <c r="R60" s="4"/>
      <c r="S60" s="4"/>
      <c r="T60" s="4"/>
    </row>
    <row r="61" spans="1:20" ht="16.5" thickBot="1">
      <c r="A61" s="234"/>
      <c r="B61" s="11" t="s">
        <v>62</v>
      </c>
      <c r="C61" s="235"/>
      <c r="D61" s="54" t="s">
        <v>65</v>
      </c>
      <c r="E61" s="54"/>
      <c r="F61" s="55"/>
      <c r="G61" s="147"/>
      <c r="H61" s="147"/>
      <c r="I61"/>
      <c r="J61"/>
      <c r="K61"/>
      <c r="L61" s="4"/>
      <c r="M61" s="4"/>
      <c r="N61" s="4"/>
      <c r="O61" s="4"/>
      <c r="P61" s="4"/>
      <c r="Q61" s="4"/>
      <c r="R61" s="4"/>
      <c r="S61" s="4"/>
      <c r="T61" s="4"/>
    </row>
    <row r="62" spans="1:20" ht="15.75">
      <c r="A62" s="24" t="s">
        <v>1</v>
      </c>
      <c r="B62" s="10" t="s">
        <v>60</v>
      </c>
      <c r="C62" s="236" t="s">
        <v>28</v>
      </c>
      <c r="D62" s="73" t="s">
        <v>86</v>
      </c>
      <c r="E62" s="32" t="s">
        <v>90</v>
      </c>
      <c r="F62" s="32" t="s">
        <v>36</v>
      </c>
      <c r="G62" s="136" t="s">
        <v>0</v>
      </c>
      <c r="H62" s="136" t="s">
        <v>0</v>
      </c>
      <c r="I62"/>
      <c r="J62"/>
      <c r="K62"/>
      <c r="L62" s="4"/>
      <c r="M62" s="4"/>
      <c r="N62" s="4"/>
      <c r="O62" s="4"/>
      <c r="P62" s="4"/>
      <c r="Q62" s="4"/>
      <c r="R62" s="4"/>
      <c r="S62" s="4"/>
      <c r="T62" s="4"/>
    </row>
    <row r="63" spans="1:20" ht="16.5" thickBot="1">
      <c r="A63" s="40"/>
      <c r="B63" s="27"/>
      <c r="C63" s="237"/>
      <c r="D63" s="74" t="s">
        <v>35</v>
      </c>
      <c r="E63" s="41" t="s">
        <v>35</v>
      </c>
      <c r="F63" s="41" t="s">
        <v>150</v>
      </c>
      <c r="G63" s="137" t="s">
        <v>134</v>
      </c>
      <c r="H63" s="137" t="s">
        <v>135</v>
      </c>
      <c r="I63"/>
      <c r="J63"/>
      <c r="K63"/>
      <c r="L63" s="4"/>
      <c r="M63" s="4"/>
      <c r="N63" s="4"/>
      <c r="O63" s="4"/>
      <c r="P63" s="4"/>
      <c r="Q63" s="4"/>
      <c r="R63" s="4"/>
      <c r="S63" s="4"/>
      <c r="T63" s="4"/>
    </row>
    <row r="64" spans="1:20" ht="18.75">
      <c r="A64" s="25">
        <v>1</v>
      </c>
      <c r="B64" s="20">
        <v>8115</v>
      </c>
      <c r="C64" s="248" t="s">
        <v>33</v>
      </c>
      <c r="D64" s="84">
        <v>19840</v>
      </c>
      <c r="E64" s="35">
        <v>87815</v>
      </c>
      <c r="F64" s="35">
        <v>-119001</v>
      </c>
      <c r="G64" s="139"/>
      <c r="H64" s="139"/>
      <c r="I64"/>
      <c r="J64"/>
      <c r="K64"/>
      <c r="L64" s="4"/>
      <c r="M64" s="4"/>
      <c r="N64" s="4"/>
      <c r="O64" s="4"/>
      <c r="P64" s="4"/>
      <c r="Q64" s="4"/>
      <c r="R64" s="4"/>
      <c r="S64" s="4"/>
      <c r="T64" s="4"/>
    </row>
    <row r="65" spans="1:20" ht="18.75">
      <c r="A65" s="25">
        <v>2</v>
      </c>
      <c r="B65" s="15">
        <v>8116</v>
      </c>
      <c r="C65" s="248" t="s">
        <v>34</v>
      </c>
      <c r="D65" s="84"/>
      <c r="E65" s="35">
        <v>11500</v>
      </c>
      <c r="F65" s="35">
        <v>30000</v>
      </c>
      <c r="G65" s="139"/>
      <c r="H65" s="140">
        <f>+F65/E65*100</f>
        <v>260.8695652173913</v>
      </c>
      <c r="I65"/>
      <c r="J65"/>
      <c r="K65"/>
      <c r="L65" s="4"/>
      <c r="M65" s="4"/>
      <c r="N65" s="4"/>
      <c r="O65" s="4"/>
      <c r="P65" s="4"/>
      <c r="Q65" s="4"/>
      <c r="R65" s="4"/>
      <c r="S65" s="4"/>
      <c r="T65" s="4"/>
    </row>
    <row r="66" spans="1:20" ht="18.75">
      <c r="A66" s="25">
        <v>3</v>
      </c>
      <c r="B66" s="65">
        <v>8123</v>
      </c>
      <c r="C66" s="247" t="s">
        <v>29</v>
      </c>
      <c r="D66" s="84"/>
      <c r="E66" s="35">
        <v>156081</v>
      </c>
      <c r="F66" s="35">
        <v>103200</v>
      </c>
      <c r="G66" s="139"/>
      <c r="H66" s="140">
        <f>+F66/E66*100</f>
        <v>66.11951486728044</v>
      </c>
      <c r="I66"/>
      <c r="J66"/>
      <c r="K66"/>
      <c r="L66" s="4"/>
      <c r="M66" s="4"/>
      <c r="N66" s="4"/>
      <c r="O66" s="4"/>
      <c r="P66" s="4"/>
      <c r="Q66" s="4"/>
      <c r="R66" s="4"/>
      <c r="S66" s="4"/>
      <c r="T66" s="4"/>
    </row>
    <row r="67" spans="1:20" ht="18.75">
      <c r="A67" s="25">
        <v>4</v>
      </c>
      <c r="B67" s="9">
        <v>8124</v>
      </c>
      <c r="C67" s="238" t="s">
        <v>30</v>
      </c>
      <c r="D67" s="76">
        <v>-9976</v>
      </c>
      <c r="E67" s="57">
        <v>-11393</v>
      </c>
      <c r="F67" s="57">
        <v>-11275</v>
      </c>
      <c r="G67" s="129">
        <f>+F67/D67*100</f>
        <v>113.02125100240576</v>
      </c>
      <c r="H67" s="129">
        <f>+F67/E67*100</f>
        <v>98.96427631001492</v>
      </c>
      <c r="I67"/>
      <c r="J67"/>
      <c r="K67"/>
      <c r="L67" s="4"/>
      <c r="M67" s="4"/>
      <c r="N67" s="4"/>
      <c r="O67" s="4"/>
      <c r="P67" s="4"/>
      <c r="Q67" s="4"/>
      <c r="R67" s="4"/>
      <c r="S67" s="4"/>
      <c r="T67" s="4"/>
    </row>
    <row r="68" spans="1:20" ht="19.5" thickBot="1">
      <c r="A68" s="25">
        <v>5</v>
      </c>
      <c r="B68" s="149">
        <v>8126</v>
      </c>
      <c r="C68" s="246" t="s">
        <v>129</v>
      </c>
      <c r="D68" s="265"/>
      <c r="E68" s="151"/>
      <c r="F68" s="151">
        <v>-3000</v>
      </c>
      <c r="G68" s="152"/>
      <c r="H68" s="152"/>
      <c r="I68"/>
      <c r="J68"/>
      <c r="K68"/>
      <c r="L68" s="4"/>
      <c r="M68" s="4"/>
      <c r="N68" s="4"/>
      <c r="O68" s="4"/>
      <c r="P68" s="4"/>
      <c r="Q68" s="4"/>
      <c r="R68" s="4"/>
      <c r="S68" s="4"/>
      <c r="T68" s="4"/>
    </row>
    <row r="69" spans="1:20" ht="19.5" thickBot="1">
      <c r="A69" s="25">
        <v>6</v>
      </c>
      <c r="B69" s="258" t="s">
        <v>79</v>
      </c>
      <c r="C69" s="266" t="s">
        <v>162</v>
      </c>
      <c r="D69" s="267">
        <f>SUM(D64:D67)</f>
        <v>9864</v>
      </c>
      <c r="E69" s="262">
        <f>SUM(E64:E68)</f>
        <v>244003</v>
      </c>
      <c r="F69" s="262">
        <f>SUM(F64:F68)</f>
        <v>-76</v>
      </c>
      <c r="G69" s="260"/>
      <c r="H69" s="260"/>
      <c r="I69"/>
      <c r="J69"/>
      <c r="K69"/>
      <c r="L69" s="4"/>
      <c r="M69" s="4"/>
      <c r="N69" s="4"/>
      <c r="O69" s="4"/>
      <c r="P69" s="4"/>
      <c r="Q69" s="4"/>
      <c r="R69" s="4"/>
      <c r="S69" s="4"/>
      <c r="T69" s="4"/>
    </row>
    <row r="70" spans="7:20" ht="16.5" thickBot="1">
      <c r="G70" s="142"/>
      <c r="H70" s="142"/>
      <c r="I70"/>
      <c r="J70"/>
      <c r="K70"/>
      <c r="L70" s="4"/>
      <c r="M70" s="4"/>
      <c r="N70" s="4"/>
      <c r="O70" s="4"/>
      <c r="P70" s="4"/>
      <c r="Q70" s="4"/>
      <c r="R70" s="4"/>
      <c r="S70" s="4"/>
      <c r="T70" s="4"/>
    </row>
    <row r="71" spans="1:20" ht="16.5" thickBot="1">
      <c r="A71" s="234"/>
      <c r="B71" s="11" t="s">
        <v>60</v>
      </c>
      <c r="C71" s="235"/>
      <c r="D71" s="54" t="s">
        <v>65</v>
      </c>
      <c r="E71" s="54"/>
      <c r="F71" s="55"/>
      <c r="G71" s="147"/>
      <c r="H71" s="134"/>
      <c r="I71"/>
      <c r="J71"/>
      <c r="K71"/>
      <c r="L71" s="4"/>
      <c r="M71" s="4"/>
      <c r="N71" s="4"/>
      <c r="O71" s="4"/>
      <c r="P71" s="4"/>
      <c r="Q71" s="4"/>
      <c r="R71" s="4"/>
      <c r="S71" s="4"/>
      <c r="T71" s="4"/>
    </row>
    <row r="72" spans="1:20" ht="15.75">
      <c r="A72" s="24" t="s">
        <v>1</v>
      </c>
      <c r="B72" s="10"/>
      <c r="C72" s="236" t="s">
        <v>20</v>
      </c>
      <c r="D72" s="73" t="s">
        <v>86</v>
      </c>
      <c r="E72" s="32" t="s">
        <v>90</v>
      </c>
      <c r="F72" s="32" t="s">
        <v>36</v>
      </c>
      <c r="G72" s="136" t="s">
        <v>0</v>
      </c>
      <c r="H72" s="136" t="s">
        <v>0</v>
      </c>
      <c r="I72"/>
      <c r="J72"/>
      <c r="K72"/>
      <c r="L72" s="4"/>
      <c r="M72" s="4"/>
      <c r="N72" s="4"/>
      <c r="O72" s="4"/>
      <c r="P72" s="4"/>
      <c r="Q72" s="4"/>
      <c r="R72" s="4"/>
      <c r="S72" s="4"/>
      <c r="T72" s="4"/>
    </row>
    <row r="73" spans="1:20" ht="16.5" thickBot="1">
      <c r="A73" s="40"/>
      <c r="B73" s="27"/>
      <c r="C73" s="237"/>
      <c r="D73" s="74" t="s">
        <v>35</v>
      </c>
      <c r="E73" s="41" t="s">
        <v>35</v>
      </c>
      <c r="F73" s="41" t="s">
        <v>150</v>
      </c>
      <c r="G73" s="137" t="s">
        <v>134</v>
      </c>
      <c r="H73" s="137" t="s">
        <v>135</v>
      </c>
      <c r="I73"/>
      <c r="J73"/>
      <c r="K73"/>
      <c r="L73" s="4"/>
      <c r="M73" s="4"/>
      <c r="N73" s="4"/>
      <c r="O73" s="4"/>
      <c r="P73" s="4"/>
      <c r="Q73" s="4"/>
      <c r="R73" s="4"/>
      <c r="S73" s="4"/>
      <c r="T73" s="4"/>
    </row>
    <row r="74" spans="1:20" ht="18.75">
      <c r="A74" s="28">
        <v>1</v>
      </c>
      <c r="B74" s="44" t="s">
        <v>80</v>
      </c>
      <c r="C74" s="249" t="s">
        <v>84</v>
      </c>
      <c r="D74" s="117">
        <f>+D38</f>
        <v>1589581</v>
      </c>
      <c r="E74" s="36">
        <f>+E38</f>
        <v>2553451</v>
      </c>
      <c r="F74" s="36">
        <f>+F38</f>
        <v>2548046</v>
      </c>
      <c r="G74" s="143">
        <f>+F74/D74*100</f>
        <v>160.29670711967495</v>
      </c>
      <c r="H74" s="143">
        <f>+F74/E74*100</f>
        <v>99.78832568159717</v>
      </c>
      <c r="I74"/>
      <c r="J74"/>
      <c r="K74"/>
      <c r="L74" s="4"/>
      <c r="M74" s="4"/>
      <c r="N74" s="4"/>
      <c r="O74" s="4"/>
      <c r="P74" s="4"/>
      <c r="Q74" s="4"/>
      <c r="R74" s="4"/>
      <c r="S74" s="4"/>
      <c r="T74" s="4"/>
    </row>
    <row r="75" spans="1:20" ht="18.75">
      <c r="A75" s="25">
        <v>2</v>
      </c>
      <c r="B75" s="45" t="s">
        <v>81</v>
      </c>
      <c r="C75" s="250" t="s">
        <v>85</v>
      </c>
      <c r="D75" s="118">
        <f>+D59</f>
        <v>1599445</v>
      </c>
      <c r="E75" s="34">
        <f>+E59</f>
        <v>2797454</v>
      </c>
      <c r="F75" s="34">
        <f>+F59</f>
        <v>2547970</v>
      </c>
      <c r="G75" s="144">
        <f>+F75/D75*100</f>
        <v>159.30338336110339</v>
      </c>
      <c r="H75" s="144">
        <f>+F75/E75*100</f>
        <v>91.08174790362952</v>
      </c>
      <c r="I75"/>
      <c r="J75"/>
      <c r="K75"/>
      <c r="L75" s="4"/>
      <c r="M75" s="4"/>
      <c r="N75" s="4"/>
      <c r="O75" s="4"/>
      <c r="P75" s="4"/>
      <c r="Q75" s="4"/>
      <c r="R75" s="4"/>
      <c r="S75" s="4"/>
      <c r="T75" s="4"/>
    </row>
    <row r="76" spans="1:20" ht="19.5" thickBot="1">
      <c r="A76" s="13">
        <v>3</v>
      </c>
      <c r="B76" s="46"/>
      <c r="C76" s="251" t="s">
        <v>82</v>
      </c>
      <c r="D76" s="119">
        <f>+D74-D75</f>
        <v>-9864</v>
      </c>
      <c r="E76" s="33">
        <f>+E74-E75</f>
        <v>-244003</v>
      </c>
      <c r="F76" s="33">
        <f>+F74-F75</f>
        <v>76</v>
      </c>
      <c r="G76" s="145"/>
      <c r="H76" s="145"/>
      <c r="I76"/>
      <c r="J76"/>
      <c r="K76"/>
      <c r="L76" s="4"/>
      <c r="M76" s="4"/>
      <c r="N76" s="4"/>
      <c r="O76" s="4"/>
      <c r="P76" s="4"/>
      <c r="Q76" s="4"/>
      <c r="R76" s="4"/>
      <c r="S76" s="4"/>
      <c r="T76" s="4"/>
    </row>
    <row r="77" spans="1:20" ht="19.5" thickBot="1">
      <c r="A77" s="25">
        <v>4</v>
      </c>
      <c r="B77" s="47" t="s">
        <v>79</v>
      </c>
      <c r="C77" s="252" t="s">
        <v>21</v>
      </c>
      <c r="D77" s="120">
        <f>+D69</f>
        <v>9864</v>
      </c>
      <c r="E77" s="48">
        <f>+E69</f>
        <v>244003</v>
      </c>
      <c r="F77" s="48">
        <f>+F69</f>
        <v>-76</v>
      </c>
      <c r="G77" s="146"/>
      <c r="H77" s="146"/>
      <c r="I77"/>
      <c r="J77"/>
      <c r="K77"/>
      <c r="L77" s="4"/>
      <c r="M77" s="4"/>
      <c r="N77" s="4"/>
      <c r="O77" s="4"/>
      <c r="P77" s="4"/>
      <c r="Q77" s="4"/>
      <c r="R77" s="4"/>
      <c r="S77" s="4"/>
      <c r="T77" s="4"/>
    </row>
    <row r="78" spans="4:20" ht="15.75">
      <c r="D78" s="7"/>
      <c r="E78" s="7"/>
      <c r="F78" s="7"/>
      <c r="G78" s="7"/>
      <c r="I78"/>
      <c r="J78"/>
      <c r="K78"/>
      <c r="L78" s="4"/>
      <c r="M78" s="4"/>
      <c r="N78" s="4"/>
      <c r="O78" s="4"/>
      <c r="P78" s="4"/>
      <c r="Q78" s="4"/>
      <c r="R78" s="4"/>
      <c r="S78" s="4"/>
      <c r="T78" s="4"/>
    </row>
    <row r="79" spans="2:20" ht="18.75">
      <c r="B79" s="66"/>
      <c r="C79" s="67"/>
      <c r="D79" s="7"/>
      <c r="E79" s="7"/>
      <c r="F79" s="7"/>
      <c r="G79" s="7"/>
      <c r="I79"/>
      <c r="J79"/>
      <c r="K79"/>
      <c r="L79" s="4"/>
      <c r="M79" s="4"/>
      <c r="N79" s="4"/>
      <c r="O79" s="4"/>
      <c r="P79" s="4"/>
      <c r="Q79" s="4"/>
      <c r="R79" s="4"/>
      <c r="S79" s="4"/>
      <c r="T79" s="4"/>
    </row>
    <row r="80" spans="4:20" ht="15.75">
      <c r="D80" s="7"/>
      <c r="E80" s="7"/>
      <c r="F80" s="7"/>
      <c r="G80" s="7"/>
      <c r="I80"/>
      <c r="J80"/>
      <c r="K80"/>
      <c r="L80" s="4"/>
      <c r="M80" s="4"/>
      <c r="N80" s="4"/>
      <c r="O80" s="4"/>
      <c r="P80" s="4"/>
      <c r="Q80" s="4"/>
      <c r="R80" s="4"/>
      <c r="S80" s="4"/>
      <c r="T80" s="4"/>
    </row>
    <row r="81" spans="4:20" ht="15.75">
      <c r="D81" s="7"/>
      <c r="E81" s="7"/>
      <c r="F81" s="7"/>
      <c r="G81" s="7"/>
      <c r="I81"/>
      <c r="J81"/>
      <c r="K81"/>
      <c r="L81" s="4"/>
      <c r="M81" s="4"/>
      <c r="N81" s="4"/>
      <c r="O81" s="4"/>
      <c r="P81" s="4"/>
      <c r="Q81" s="4"/>
      <c r="R81" s="4"/>
      <c r="S81" s="4"/>
      <c r="T81" s="4"/>
    </row>
    <row r="82" spans="4:20" ht="15.75">
      <c r="D82" s="7"/>
      <c r="E82" s="7"/>
      <c r="F82" s="7"/>
      <c r="G82" s="7"/>
      <c r="I82"/>
      <c r="J82"/>
      <c r="K82"/>
      <c r="L82" s="4"/>
      <c r="M82" s="4"/>
      <c r="N82" s="4"/>
      <c r="O82" s="4"/>
      <c r="P82" s="4"/>
      <c r="Q82" s="4"/>
      <c r="R82" s="4"/>
      <c r="S82" s="4"/>
      <c r="T82" s="4"/>
    </row>
    <row r="83" spans="4:20" ht="15.75">
      <c r="D83" s="7"/>
      <c r="E83" s="7"/>
      <c r="F83" s="7"/>
      <c r="G83" s="7"/>
      <c r="I83"/>
      <c r="J83"/>
      <c r="K83"/>
      <c r="L83" s="4"/>
      <c r="M83" s="4"/>
      <c r="N83" s="4"/>
      <c r="O83" s="4"/>
      <c r="P83" s="4"/>
      <c r="Q83" s="4"/>
      <c r="R83" s="4"/>
      <c r="S83" s="4"/>
      <c r="T83" s="4"/>
    </row>
    <row r="84" spans="4:20" ht="15.75">
      <c r="D84" s="7"/>
      <c r="E84" s="7"/>
      <c r="F84" s="7"/>
      <c r="G84" s="7"/>
      <c r="I84"/>
      <c r="J84"/>
      <c r="K84"/>
      <c r="L84" s="4"/>
      <c r="M84" s="4"/>
      <c r="N84" s="4"/>
      <c r="O84" s="4"/>
      <c r="P84" s="4"/>
      <c r="Q84" s="4"/>
      <c r="R84" s="4"/>
      <c r="S84" s="4"/>
      <c r="T84" s="4"/>
    </row>
    <row r="85" spans="4:20" ht="15.75">
      <c r="D85" s="7"/>
      <c r="E85" s="7"/>
      <c r="F85" s="7"/>
      <c r="G85" s="7"/>
      <c r="I85"/>
      <c r="J85"/>
      <c r="K85"/>
      <c r="L85" s="4"/>
      <c r="M85" s="4"/>
      <c r="N85" s="4"/>
      <c r="O85" s="4"/>
      <c r="P85" s="4"/>
      <c r="Q85" s="4"/>
      <c r="R85" s="4"/>
      <c r="S85" s="4"/>
      <c r="T85" s="4"/>
    </row>
    <row r="86" spans="4:20" ht="15.75">
      <c r="D86" s="7"/>
      <c r="E86" s="7"/>
      <c r="F86" s="7"/>
      <c r="G86" s="7"/>
      <c r="I86"/>
      <c r="J86"/>
      <c r="K86"/>
      <c r="L86" s="4"/>
      <c r="M86" s="4"/>
      <c r="N86" s="4"/>
      <c r="O86" s="4"/>
      <c r="P86" s="4"/>
      <c r="Q86" s="4"/>
      <c r="R86" s="4"/>
      <c r="S86" s="4"/>
      <c r="T86" s="4"/>
    </row>
    <row r="87" spans="4:20" ht="15.75">
      <c r="D87" s="7"/>
      <c r="E87" s="7"/>
      <c r="F87" s="7"/>
      <c r="G87" s="7"/>
      <c r="I87"/>
      <c r="J87"/>
      <c r="K87"/>
      <c r="L87" s="4"/>
      <c r="M87" s="4"/>
      <c r="N87" s="4"/>
      <c r="O87" s="4"/>
      <c r="P87" s="4"/>
      <c r="Q87" s="4"/>
      <c r="R87" s="4"/>
      <c r="S87" s="4"/>
      <c r="T87" s="4"/>
    </row>
    <row r="88" spans="4:20" ht="15.75">
      <c r="D88" s="7"/>
      <c r="E88" s="7"/>
      <c r="F88" s="7"/>
      <c r="G88" s="7"/>
      <c r="I88"/>
      <c r="J88"/>
      <c r="K88"/>
      <c r="L88" s="4"/>
      <c r="M88" s="4"/>
      <c r="N88" s="4"/>
      <c r="O88" s="4"/>
      <c r="P88" s="4"/>
      <c r="Q88" s="4"/>
      <c r="R88" s="4"/>
      <c r="S88" s="4"/>
      <c r="T88" s="4"/>
    </row>
    <row r="89" spans="4:20" ht="15.75">
      <c r="D89" s="7"/>
      <c r="E89" s="7"/>
      <c r="F89" s="7"/>
      <c r="G89" s="7"/>
      <c r="I89"/>
      <c r="J89"/>
      <c r="K89"/>
      <c r="L89" s="4"/>
      <c r="M89" s="4"/>
      <c r="N89" s="4"/>
      <c r="O89" s="4"/>
      <c r="P89" s="4"/>
      <c r="Q89" s="4"/>
      <c r="R89" s="4"/>
      <c r="S89" s="4"/>
      <c r="T89" s="4"/>
    </row>
    <row r="90" spans="4:20" ht="15.75">
      <c r="D90" s="7"/>
      <c r="E90" s="7"/>
      <c r="F90" s="7"/>
      <c r="G90" s="7"/>
      <c r="I90"/>
      <c r="J90"/>
      <c r="K90"/>
      <c r="L90" s="4"/>
      <c r="M90" s="4"/>
      <c r="N90" s="4"/>
      <c r="O90" s="4"/>
      <c r="P90" s="4"/>
      <c r="Q90" s="4"/>
      <c r="R90" s="4"/>
      <c r="S90" s="4"/>
      <c r="T90" s="4"/>
    </row>
    <row r="91" spans="4:20" ht="15.75">
      <c r="D91" s="7"/>
      <c r="E91" s="7"/>
      <c r="F91" s="7"/>
      <c r="G91" s="7"/>
      <c r="I91"/>
      <c r="J91"/>
      <c r="K91"/>
      <c r="L91" s="4"/>
      <c r="M91" s="4"/>
      <c r="N91" s="4"/>
      <c r="O91" s="4"/>
      <c r="P91" s="4"/>
      <c r="Q91" s="4"/>
      <c r="R91" s="4"/>
      <c r="S91" s="4"/>
      <c r="T91" s="4"/>
    </row>
    <row r="92" spans="4:20" ht="15.75">
      <c r="D92" s="7"/>
      <c r="E92" s="7"/>
      <c r="F92" s="7"/>
      <c r="G92" s="7"/>
      <c r="I92"/>
      <c r="J92"/>
      <c r="K92"/>
      <c r="L92" s="4"/>
      <c r="M92" s="4"/>
      <c r="N92" s="4"/>
      <c r="O92" s="4"/>
      <c r="P92" s="4"/>
      <c r="Q92" s="4"/>
      <c r="R92" s="4"/>
      <c r="S92" s="4"/>
      <c r="T92" s="4"/>
    </row>
    <row r="93" spans="4:20" ht="15.75">
      <c r="D93" s="7"/>
      <c r="E93" s="7"/>
      <c r="F93" s="7"/>
      <c r="G93" s="7"/>
      <c r="I93"/>
      <c r="J93"/>
      <c r="K93"/>
      <c r="L93" s="4"/>
      <c r="M93" s="4"/>
      <c r="N93" s="4"/>
      <c r="O93" s="4"/>
      <c r="P93" s="4"/>
      <c r="Q93" s="4"/>
      <c r="R93" s="4"/>
      <c r="S93" s="4"/>
      <c r="T93" s="4"/>
    </row>
    <row r="94" spans="4:20" ht="15.75">
      <c r="D94" s="7"/>
      <c r="E94" s="7"/>
      <c r="F94" s="7"/>
      <c r="G94" s="7"/>
      <c r="I94"/>
      <c r="J94"/>
      <c r="K94"/>
      <c r="L94" s="4"/>
      <c r="M94" s="4"/>
      <c r="N94" s="4"/>
      <c r="O94" s="4"/>
      <c r="P94" s="4"/>
      <c r="Q94" s="4"/>
      <c r="R94" s="4"/>
      <c r="S94" s="4"/>
      <c r="T94" s="4"/>
    </row>
    <row r="95" spans="4:20" ht="15.75">
      <c r="D95" s="7"/>
      <c r="E95" s="7"/>
      <c r="F95" s="7"/>
      <c r="G95" s="7"/>
      <c r="I95"/>
      <c r="J95"/>
      <c r="K95"/>
      <c r="L95" s="4"/>
      <c r="M95" s="4"/>
      <c r="N95" s="4"/>
      <c r="O95" s="4"/>
      <c r="P95" s="4"/>
      <c r="Q95" s="4"/>
      <c r="R95" s="4"/>
      <c r="S95" s="4"/>
      <c r="T95" s="4"/>
    </row>
    <row r="96" spans="4:20" ht="15.75">
      <c r="D96" s="7"/>
      <c r="E96" s="7"/>
      <c r="F96" s="7"/>
      <c r="G96" s="7"/>
      <c r="I96"/>
      <c r="J96"/>
      <c r="K96"/>
      <c r="L96" s="4"/>
      <c r="M96" s="4"/>
      <c r="N96" s="4"/>
      <c r="O96" s="4"/>
      <c r="P96" s="4"/>
      <c r="Q96" s="4"/>
      <c r="R96" s="4"/>
      <c r="S96" s="4"/>
      <c r="T96" s="4"/>
    </row>
    <row r="97" spans="4:20" ht="15.75">
      <c r="D97" s="7"/>
      <c r="E97" s="7"/>
      <c r="F97" s="7"/>
      <c r="G97" s="7"/>
      <c r="I97"/>
      <c r="J97"/>
      <c r="K97"/>
      <c r="L97" s="4"/>
      <c r="M97" s="4"/>
      <c r="N97" s="4"/>
      <c r="O97" s="4"/>
      <c r="P97" s="4"/>
      <c r="Q97" s="4"/>
      <c r="R97" s="4"/>
      <c r="S97" s="4"/>
      <c r="T97" s="4"/>
    </row>
    <row r="98" spans="4:20" ht="15.75">
      <c r="D98" s="7"/>
      <c r="E98" s="7"/>
      <c r="F98" s="7"/>
      <c r="G98" s="7"/>
      <c r="I98"/>
      <c r="J98"/>
      <c r="K98"/>
      <c r="L98" s="4"/>
      <c r="M98" s="4"/>
      <c r="N98" s="4"/>
      <c r="O98" s="4"/>
      <c r="P98" s="4"/>
      <c r="Q98" s="4"/>
      <c r="R98" s="4"/>
      <c r="S98" s="4"/>
      <c r="T98" s="4"/>
    </row>
    <row r="99" spans="4:20" ht="15.75">
      <c r="D99" s="7"/>
      <c r="E99" s="7"/>
      <c r="F99" s="7"/>
      <c r="G99" s="7"/>
      <c r="I99"/>
      <c r="J99"/>
      <c r="K99"/>
      <c r="L99" s="4"/>
      <c r="M99" s="4"/>
      <c r="N99" s="4"/>
      <c r="O99" s="4"/>
      <c r="P99" s="4"/>
      <c r="Q99" s="4"/>
      <c r="R99" s="4"/>
      <c r="S99" s="4"/>
      <c r="T99" s="4"/>
    </row>
    <row r="100" spans="4:20" ht="15.75">
      <c r="D100" s="7"/>
      <c r="E100" s="7"/>
      <c r="F100" s="7"/>
      <c r="G100" s="7"/>
      <c r="I100"/>
      <c r="J100"/>
      <c r="K100"/>
      <c r="L100" s="4"/>
      <c r="M100" s="4"/>
      <c r="N100" s="4"/>
      <c r="O100" s="4"/>
      <c r="P100" s="4"/>
      <c r="Q100" s="4"/>
      <c r="R100" s="4"/>
      <c r="S100" s="4"/>
      <c r="T100" s="4"/>
    </row>
    <row r="101" spans="4:20" ht="15.75">
      <c r="D101" s="7"/>
      <c r="E101" s="7"/>
      <c r="F101" s="7"/>
      <c r="G101" s="7"/>
      <c r="I101"/>
      <c r="J101"/>
      <c r="K101"/>
      <c r="L101" s="4"/>
      <c r="M101" s="4"/>
      <c r="N101" s="4"/>
      <c r="O101" s="4"/>
      <c r="P101" s="4"/>
      <c r="Q101" s="4"/>
      <c r="R101" s="4"/>
      <c r="S101" s="4"/>
      <c r="T101" s="4"/>
    </row>
    <row r="102" spans="4:20" ht="15.75">
      <c r="D102" s="7"/>
      <c r="E102" s="7"/>
      <c r="F102" s="7"/>
      <c r="G102" s="7"/>
      <c r="I102"/>
      <c r="J102"/>
      <c r="K102"/>
      <c r="L102" s="4"/>
      <c r="M102" s="4"/>
      <c r="N102" s="4"/>
      <c r="O102" s="4"/>
      <c r="P102" s="4"/>
      <c r="Q102" s="4"/>
      <c r="R102" s="4"/>
      <c r="S102" s="4"/>
      <c r="T102" s="4"/>
    </row>
    <row r="103" spans="4:20" ht="15.75">
      <c r="D103" s="7"/>
      <c r="E103" s="7"/>
      <c r="F103" s="7"/>
      <c r="G103" s="7"/>
      <c r="I103"/>
      <c r="J103"/>
      <c r="K103"/>
      <c r="L103" s="4"/>
      <c r="M103" s="4"/>
      <c r="N103" s="4"/>
      <c r="O103" s="4"/>
      <c r="P103" s="4"/>
      <c r="Q103" s="4"/>
      <c r="R103" s="4"/>
      <c r="S103" s="4"/>
      <c r="T103" s="4"/>
    </row>
    <row r="104" spans="4:20" ht="15.75">
      <c r="D104" s="7"/>
      <c r="E104" s="7"/>
      <c r="F104" s="7"/>
      <c r="G104" s="7"/>
      <c r="I104"/>
      <c r="J104"/>
      <c r="K104"/>
      <c r="L104" s="4"/>
      <c r="M104" s="4"/>
      <c r="N104" s="4"/>
      <c r="O104" s="4"/>
      <c r="P104" s="4"/>
      <c r="Q104" s="4"/>
      <c r="R104" s="4"/>
      <c r="S104" s="4"/>
      <c r="T104" s="4"/>
    </row>
    <row r="105" spans="4:20" ht="15.75">
      <c r="D105" s="7"/>
      <c r="E105" s="7"/>
      <c r="F105" s="7"/>
      <c r="G105" s="7"/>
      <c r="I105"/>
      <c r="J105"/>
      <c r="K105"/>
      <c r="L105" s="4"/>
      <c r="M105" s="4"/>
      <c r="N105" s="4"/>
      <c r="O105" s="4"/>
      <c r="P105" s="4"/>
      <c r="Q105" s="4"/>
      <c r="R105" s="4"/>
      <c r="S105" s="4"/>
      <c r="T105" s="4"/>
    </row>
  </sheetData>
  <mergeCells count="2">
    <mergeCell ref="A1:H1"/>
    <mergeCell ref="A2:H2"/>
  </mergeCells>
  <printOptions horizontalCentered="1" verticalCentered="1"/>
  <pageMargins left="0.1968503937007874" right="0.1968503937007874" top="0.3937007874015748" bottom="0.3937007874015748" header="0" footer="0"/>
  <pageSetup fitToHeight="2" horizontalDpi="360" verticalDpi="360" orientation="landscape" paperSize="9" scale="70" r:id="rId1"/>
  <rowBreaks count="1" manualBreakCount="1">
    <brk id="39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9"/>
  <sheetViews>
    <sheetView view="pageBreakPreview" zoomScale="60" zoomScaleNormal="75" workbookViewId="0" topLeftCell="A1">
      <selection activeCell="A70" sqref="A70"/>
    </sheetView>
  </sheetViews>
  <sheetFormatPr defaultColWidth="8.796875" defaultRowHeight="15"/>
  <cols>
    <col min="1" max="1" width="8.09765625" style="121" bestFit="1" customWidth="1"/>
    <col min="2" max="2" width="57.69921875" style="0" bestFit="1" customWidth="1"/>
    <col min="3" max="3" width="18.09765625" style="0" customWidth="1"/>
    <col min="4" max="4" width="18.19921875" style="0" customWidth="1"/>
  </cols>
  <sheetData>
    <row r="1" spans="1:4" ht="22.5">
      <c r="A1" s="157"/>
      <c r="B1" s="158" t="s">
        <v>93</v>
      </c>
      <c r="C1" s="159"/>
      <c r="D1" s="159"/>
    </row>
    <row r="2" spans="1:4" ht="18.75">
      <c r="A2" s="157"/>
      <c r="B2" s="160" t="s">
        <v>161</v>
      </c>
      <c r="C2" s="160"/>
      <c r="D2" s="160"/>
    </row>
    <row r="3" spans="1:4" ht="18.75">
      <c r="A3" s="157"/>
      <c r="B3" s="194"/>
      <c r="C3" s="161"/>
      <c r="D3" s="161"/>
    </row>
    <row r="4" spans="1:4" ht="18.75">
      <c r="A4" s="157"/>
      <c r="B4" s="160" t="s">
        <v>176</v>
      </c>
      <c r="C4" s="162"/>
      <c r="D4" s="163"/>
    </row>
    <row r="5" spans="1:4" ht="16.5" thickBot="1">
      <c r="A5" s="157"/>
      <c r="B5" s="161"/>
      <c r="C5" s="161"/>
      <c r="D5" s="164"/>
    </row>
    <row r="6" spans="1:4" ht="16.5" thickBot="1">
      <c r="A6" s="165"/>
      <c r="B6" s="166"/>
      <c r="C6" s="167" t="s">
        <v>94</v>
      </c>
      <c r="D6" s="168"/>
    </row>
    <row r="7" spans="1:4" ht="15.75">
      <c r="A7" s="209" t="s">
        <v>62</v>
      </c>
      <c r="B7" s="208" t="s">
        <v>177</v>
      </c>
      <c r="C7" s="169" t="s">
        <v>95</v>
      </c>
      <c r="D7" s="170" t="s">
        <v>95</v>
      </c>
    </row>
    <row r="8" spans="1:4" ht="16.5" thickBot="1">
      <c r="A8" s="171"/>
      <c r="B8" s="172"/>
      <c r="C8" s="173" t="s">
        <v>178</v>
      </c>
      <c r="D8" s="174" t="s">
        <v>96</v>
      </c>
    </row>
    <row r="9" spans="1:4" ht="15.75">
      <c r="A9" s="175"/>
      <c r="B9" s="176"/>
      <c r="C9" s="177"/>
      <c r="D9" s="178"/>
    </row>
    <row r="10" spans="1:4" ht="18.75">
      <c r="A10" s="212"/>
      <c r="B10" s="213" t="s">
        <v>2</v>
      </c>
      <c r="C10" s="179"/>
      <c r="D10" s="180"/>
    </row>
    <row r="11" spans="1:4" ht="18.75">
      <c r="A11" s="214">
        <v>2223</v>
      </c>
      <c r="B11" s="215" t="s">
        <v>117</v>
      </c>
      <c r="C11" s="179">
        <f>+C38+C56</f>
        <v>113538</v>
      </c>
      <c r="D11" s="180"/>
    </row>
    <row r="12" spans="1:4" ht="18.75">
      <c r="A12" s="214">
        <v>2441</v>
      </c>
      <c r="B12" s="215" t="s">
        <v>57</v>
      </c>
      <c r="C12" s="179">
        <f>+C39</f>
        <v>7762</v>
      </c>
      <c r="D12" s="180"/>
    </row>
    <row r="13" spans="1:4" ht="18.75">
      <c r="A13" s="214">
        <v>4121</v>
      </c>
      <c r="B13" s="215" t="s">
        <v>97</v>
      </c>
      <c r="C13" s="179">
        <f>+C57</f>
        <v>671845</v>
      </c>
      <c r="D13" s="180">
        <f>+D57</f>
        <v>485</v>
      </c>
    </row>
    <row r="14" spans="1:4" ht="19.5" thickBot="1">
      <c r="A14" s="214">
        <v>4224</v>
      </c>
      <c r="B14" s="215" t="s">
        <v>98</v>
      </c>
      <c r="C14" s="179">
        <f>+C58</f>
        <v>441126</v>
      </c>
      <c r="D14" s="180"/>
    </row>
    <row r="15" spans="1:4" ht="20.25" thickBot="1">
      <c r="A15" s="216"/>
      <c r="B15" s="217" t="s">
        <v>99</v>
      </c>
      <c r="C15" s="181">
        <f>SUM(C11:C14)</f>
        <v>1234271</v>
      </c>
      <c r="D15" s="182">
        <f>SUM(D9:D14)</f>
        <v>485</v>
      </c>
    </row>
    <row r="16" spans="1:4" ht="18.75">
      <c r="A16" s="214"/>
      <c r="B16" s="215"/>
      <c r="C16" s="179"/>
      <c r="D16" s="180"/>
    </row>
    <row r="17" spans="1:4" ht="18.75">
      <c r="A17" s="212"/>
      <c r="B17" s="213" t="s">
        <v>17</v>
      </c>
      <c r="C17" s="179"/>
      <c r="D17" s="180"/>
    </row>
    <row r="18" spans="1:4" ht="18.75">
      <c r="A18" s="214">
        <v>5366</v>
      </c>
      <c r="B18" s="215" t="s">
        <v>118</v>
      </c>
      <c r="C18" s="179">
        <f>+C43+C62</f>
        <v>113538</v>
      </c>
      <c r="D18" s="180"/>
    </row>
    <row r="19" spans="1:4" ht="18.75">
      <c r="A19" s="214">
        <v>5321</v>
      </c>
      <c r="B19" s="218" t="s">
        <v>100</v>
      </c>
      <c r="C19" s="179">
        <f>+C44</f>
        <v>671845</v>
      </c>
      <c r="D19" s="180">
        <f>+D63</f>
        <v>485</v>
      </c>
    </row>
    <row r="20" spans="1:4" ht="18.75">
      <c r="A20" s="214">
        <v>6341</v>
      </c>
      <c r="B20" s="215" t="s">
        <v>101</v>
      </c>
      <c r="C20" s="179">
        <f>+C45</f>
        <v>441126</v>
      </c>
      <c r="D20" s="180"/>
    </row>
    <row r="21" spans="1:4" ht="19.5" thickBot="1">
      <c r="A21" s="219">
        <v>6441</v>
      </c>
      <c r="B21" s="215" t="s">
        <v>92</v>
      </c>
      <c r="C21" s="179">
        <f>+C46</f>
        <v>19390</v>
      </c>
      <c r="D21" s="180"/>
    </row>
    <row r="22" spans="1:4" ht="20.25" thickBot="1">
      <c r="A22" s="216"/>
      <c r="B22" s="217" t="s">
        <v>102</v>
      </c>
      <c r="C22" s="183">
        <f>SUM(C18:C21)</f>
        <v>1245899</v>
      </c>
      <c r="D22" s="184">
        <f>SUM(D16:D20)</f>
        <v>485</v>
      </c>
    </row>
    <row r="23" spans="1:4" ht="20.25" thickBot="1">
      <c r="A23" s="220"/>
      <c r="B23" s="221" t="s">
        <v>103</v>
      </c>
      <c r="C23" s="185">
        <f>C15-C22</f>
        <v>-11628</v>
      </c>
      <c r="D23" s="186">
        <f>D15-D22</f>
        <v>0</v>
      </c>
    </row>
    <row r="24" spans="1:4" ht="18.75">
      <c r="A24" s="214"/>
      <c r="B24" s="215"/>
      <c r="C24" s="179"/>
      <c r="D24" s="180"/>
    </row>
    <row r="25" spans="1:4" ht="18.75">
      <c r="A25" s="212"/>
      <c r="B25" s="213" t="s">
        <v>28</v>
      </c>
      <c r="C25" s="187"/>
      <c r="D25" s="180"/>
    </row>
    <row r="26" spans="1:4" ht="18.75">
      <c r="A26" s="222">
        <v>8123</v>
      </c>
      <c r="B26" s="122" t="s">
        <v>29</v>
      </c>
      <c r="C26" s="179">
        <f>+C68</f>
        <v>19390</v>
      </c>
      <c r="D26" s="180"/>
    </row>
    <row r="27" spans="1:4" ht="19.5" thickBot="1">
      <c r="A27" s="223">
        <v>8124</v>
      </c>
      <c r="B27" s="224" t="s">
        <v>104</v>
      </c>
      <c r="C27" s="188">
        <f>+C69</f>
        <v>-7762</v>
      </c>
      <c r="D27" s="189"/>
    </row>
    <row r="28" spans="1:4" ht="20.25" thickBot="1">
      <c r="A28" s="220"/>
      <c r="B28" s="221" t="s">
        <v>105</v>
      </c>
      <c r="C28" s="185">
        <f>SUM(C26:C27)</f>
        <v>11628</v>
      </c>
      <c r="D28" s="186">
        <f>SUM(D27)</f>
        <v>0</v>
      </c>
    </row>
    <row r="29" spans="1:4" ht="20.25" thickBot="1">
      <c r="A29" s="225"/>
      <c r="B29" s="226"/>
      <c r="C29" s="190"/>
      <c r="D29" s="191"/>
    </row>
    <row r="30" spans="1:4" ht="19.5" thickBot="1">
      <c r="A30" s="227"/>
      <c r="B30" s="228" t="s">
        <v>180</v>
      </c>
      <c r="C30" s="192">
        <f>+C23+C28</f>
        <v>0</v>
      </c>
      <c r="D30" s="193">
        <v>0</v>
      </c>
    </row>
    <row r="31" spans="1:4" ht="18.75">
      <c r="A31" s="229"/>
      <c r="B31" s="194" t="s">
        <v>179</v>
      </c>
      <c r="C31" s="194"/>
      <c r="D31" s="194"/>
    </row>
    <row r="32" spans="1:4" ht="19.5" thickBot="1">
      <c r="A32" s="157"/>
      <c r="B32" s="161"/>
      <c r="C32" s="195"/>
      <c r="D32" s="194"/>
    </row>
    <row r="33" spans="1:4" ht="18.75">
      <c r="A33" s="196"/>
      <c r="B33" s="197"/>
      <c r="C33" s="198" t="s">
        <v>106</v>
      </c>
      <c r="D33" s="194"/>
    </row>
    <row r="34" spans="1:4" ht="18.75">
      <c r="A34" s="208" t="s">
        <v>62</v>
      </c>
      <c r="B34" s="210" t="s">
        <v>181</v>
      </c>
      <c r="C34" s="199" t="s">
        <v>95</v>
      </c>
      <c r="D34" s="194"/>
    </row>
    <row r="35" spans="1:4" ht="19.5" thickBot="1">
      <c r="A35" s="200"/>
      <c r="B35" s="172"/>
      <c r="C35" s="201" t="s">
        <v>182</v>
      </c>
      <c r="D35" s="194"/>
    </row>
    <row r="36" spans="1:4" ht="18.75">
      <c r="A36" s="219"/>
      <c r="B36" s="215"/>
      <c r="C36" s="179"/>
      <c r="D36" s="194"/>
    </row>
    <row r="37" spans="1:4" ht="18.75">
      <c r="A37" s="230"/>
      <c r="B37" s="213" t="s">
        <v>2</v>
      </c>
      <c r="C37" s="179"/>
      <c r="D37" s="194"/>
    </row>
    <row r="38" spans="1:4" ht="18.75">
      <c r="A38" s="219">
        <v>2223</v>
      </c>
      <c r="B38" s="215" t="s">
        <v>117</v>
      </c>
      <c r="C38" s="179">
        <v>36281</v>
      </c>
      <c r="D38" s="194"/>
    </row>
    <row r="39" spans="1:4" ht="19.5" thickBot="1">
      <c r="A39" s="219">
        <v>2441</v>
      </c>
      <c r="B39" s="215" t="s">
        <v>57</v>
      </c>
      <c r="C39" s="179">
        <v>7762</v>
      </c>
      <c r="D39" s="194"/>
    </row>
    <row r="40" spans="1:4" ht="20.25" thickBot="1">
      <c r="A40" s="231"/>
      <c r="B40" s="217" t="s">
        <v>99</v>
      </c>
      <c r="C40" s="183">
        <f>SUM(C38:C39)</f>
        <v>44043</v>
      </c>
      <c r="D40" s="194"/>
    </row>
    <row r="41" spans="1:4" ht="18.75">
      <c r="A41" s="219"/>
      <c r="B41" s="215"/>
      <c r="C41" s="179"/>
      <c r="D41" s="194"/>
    </row>
    <row r="42" spans="1:4" ht="18.75">
      <c r="A42" s="230"/>
      <c r="B42" s="213" t="s">
        <v>17</v>
      </c>
      <c r="C42" s="179"/>
      <c r="D42" s="194"/>
    </row>
    <row r="43" spans="1:4" ht="18.75">
      <c r="A43" s="219">
        <v>5366</v>
      </c>
      <c r="B43" s="215" t="s">
        <v>118</v>
      </c>
      <c r="C43" s="179">
        <v>77257</v>
      </c>
      <c r="D43" s="194"/>
    </row>
    <row r="44" spans="1:4" ht="18.75">
      <c r="A44" s="219">
        <v>5321</v>
      </c>
      <c r="B44" s="215" t="s">
        <v>107</v>
      </c>
      <c r="C44" s="179">
        <v>671845</v>
      </c>
      <c r="D44" s="194"/>
    </row>
    <row r="45" spans="1:4" ht="18.75">
      <c r="A45" s="219">
        <v>6341</v>
      </c>
      <c r="B45" s="215" t="s">
        <v>108</v>
      </c>
      <c r="C45" s="179">
        <v>441126</v>
      </c>
      <c r="D45" s="194"/>
    </row>
    <row r="46" spans="1:4" ht="19.5" thickBot="1">
      <c r="A46" s="219">
        <v>6441</v>
      </c>
      <c r="B46" s="215" t="s">
        <v>92</v>
      </c>
      <c r="C46" s="179">
        <v>19390</v>
      </c>
      <c r="D46" s="194"/>
    </row>
    <row r="47" spans="1:4" ht="20.25" thickBot="1">
      <c r="A47" s="231"/>
      <c r="B47" s="217" t="s">
        <v>102</v>
      </c>
      <c r="C47" s="183">
        <f>SUM(C43:C46)</f>
        <v>1209618</v>
      </c>
      <c r="D47" s="194"/>
    </row>
    <row r="48" spans="1:4" ht="20.25" thickBot="1">
      <c r="A48" s="232"/>
      <c r="B48" s="221" t="s">
        <v>103</v>
      </c>
      <c r="C48" s="185">
        <f>C40-C47</f>
        <v>-1165575</v>
      </c>
      <c r="D48" s="194"/>
    </row>
    <row r="49" spans="1:4" ht="18.75">
      <c r="A49" s="157"/>
      <c r="B49" s="161"/>
      <c r="C49" s="194"/>
      <c r="D49" s="194"/>
    </row>
    <row r="50" spans="1:4" ht="19.5" thickBot="1">
      <c r="A50" s="157"/>
      <c r="B50" s="161"/>
      <c r="C50" s="194"/>
      <c r="D50" s="195"/>
    </row>
    <row r="51" spans="1:4" ht="19.5" thickBot="1">
      <c r="A51" s="202"/>
      <c r="B51" s="203"/>
      <c r="C51" s="204" t="s">
        <v>94</v>
      </c>
      <c r="D51" s="205"/>
    </row>
    <row r="52" spans="1:4" ht="18.75">
      <c r="A52" s="208" t="s">
        <v>62</v>
      </c>
      <c r="B52" s="211" t="s">
        <v>109</v>
      </c>
      <c r="C52" s="198" t="s">
        <v>95</v>
      </c>
      <c r="D52" s="198" t="s">
        <v>95</v>
      </c>
    </row>
    <row r="53" spans="1:4" ht="19.5" thickBot="1">
      <c r="A53" s="200"/>
      <c r="B53" s="172"/>
      <c r="C53" s="201" t="s">
        <v>183</v>
      </c>
      <c r="D53" s="201" t="s">
        <v>110</v>
      </c>
    </row>
    <row r="54" spans="1:4" ht="18.75">
      <c r="A54" s="219"/>
      <c r="B54" s="215"/>
      <c r="C54" s="179"/>
      <c r="D54" s="179"/>
    </row>
    <row r="55" spans="1:4" ht="18.75">
      <c r="A55" s="230"/>
      <c r="B55" s="213" t="s">
        <v>2</v>
      </c>
      <c r="C55" s="179"/>
      <c r="D55" s="179"/>
    </row>
    <row r="56" spans="1:4" ht="18.75">
      <c r="A56" s="219">
        <v>2223</v>
      </c>
      <c r="B56" s="215" t="s">
        <v>117</v>
      </c>
      <c r="C56" s="179">
        <v>77257</v>
      </c>
      <c r="D56" s="179"/>
    </row>
    <row r="57" spans="1:4" ht="18.75">
      <c r="A57" s="219">
        <v>4121</v>
      </c>
      <c r="B57" s="215" t="s">
        <v>184</v>
      </c>
      <c r="C57" s="179">
        <v>671845</v>
      </c>
      <c r="D57" s="179">
        <v>485</v>
      </c>
    </row>
    <row r="58" spans="1:4" ht="19.5" thickBot="1">
      <c r="A58" s="219">
        <v>4221</v>
      </c>
      <c r="B58" s="215" t="s">
        <v>174</v>
      </c>
      <c r="C58" s="56">
        <v>441126</v>
      </c>
      <c r="D58" s="179"/>
    </row>
    <row r="59" spans="1:4" ht="20.25" thickBot="1">
      <c r="A59" s="231"/>
      <c r="B59" s="217" t="s">
        <v>99</v>
      </c>
      <c r="C59" s="183">
        <f>SUM(C54:C58)</f>
        <v>1190228</v>
      </c>
      <c r="D59" s="183">
        <f>SUM(D54:D58)</f>
        <v>485</v>
      </c>
    </row>
    <row r="60" spans="1:4" ht="18.75">
      <c r="A60" s="219"/>
      <c r="B60" s="215"/>
      <c r="C60" s="179"/>
      <c r="D60" s="179"/>
    </row>
    <row r="61" spans="1:4" ht="18.75">
      <c r="A61" s="230"/>
      <c r="B61" s="213" t="s">
        <v>17</v>
      </c>
      <c r="C61" s="179"/>
      <c r="D61" s="179"/>
    </row>
    <row r="62" spans="1:4" ht="18.75">
      <c r="A62" s="219">
        <v>5366</v>
      </c>
      <c r="B62" s="215" t="s">
        <v>118</v>
      </c>
      <c r="C62" s="179">
        <v>36281</v>
      </c>
      <c r="D62" s="179"/>
    </row>
    <row r="63" spans="1:4" ht="19.5" thickBot="1">
      <c r="A63" s="219">
        <v>5321</v>
      </c>
      <c r="B63" s="215" t="s">
        <v>107</v>
      </c>
      <c r="C63" s="179"/>
      <c r="D63" s="179">
        <v>485</v>
      </c>
    </row>
    <row r="64" spans="1:4" ht="20.25" thickBot="1">
      <c r="A64" s="231"/>
      <c r="B64" s="217" t="s">
        <v>102</v>
      </c>
      <c r="C64" s="183">
        <f>SUM(C62:C63)</f>
        <v>36281</v>
      </c>
      <c r="D64" s="183">
        <f>SUM(D62:D63)</f>
        <v>485</v>
      </c>
    </row>
    <row r="65" spans="1:4" ht="20.25" thickBot="1">
      <c r="A65" s="232"/>
      <c r="B65" s="221" t="s">
        <v>103</v>
      </c>
      <c r="C65" s="185">
        <f>C59-C64</f>
        <v>1153947</v>
      </c>
      <c r="D65" s="185">
        <f>D59-D64</f>
        <v>0</v>
      </c>
    </row>
    <row r="66" spans="1:4" ht="18.75">
      <c r="A66" s="219"/>
      <c r="B66" s="215"/>
      <c r="C66" s="179"/>
      <c r="D66" s="179"/>
    </row>
    <row r="67" spans="1:4" ht="18.75">
      <c r="A67" s="230"/>
      <c r="B67" s="213" t="s">
        <v>28</v>
      </c>
      <c r="C67" s="187"/>
      <c r="D67" s="179"/>
    </row>
    <row r="68" spans="1:4" ht="18.75">
      <c r="A68" s="222">
        <v>8123</v>
      </c>
      <c r="B68" s="122" t="s">
        <v>29</v>
      </c>
      <c r="C68" s="179">
        <v>19390</v>
      </c>
      <c r="D68" s="179"/>
    </row>
    <row r="69" spans="1:4" ht="19.5" thickBot="1">
      <c r="A69" s="233">
        <v>8124</v>
      </c>
      <c r="B69" s="224" t="s">
        <v>111</v>
      </c>
      <c r="C69" s="206">
        <v>-7762</v>
      </c>
      <c r="D69" s="207"/>
    </row>
    <row r="70" spans="1:4" ht="20.25" thickBot="1">
      <c r="A70" s="232"/>
      <c r="B70" s="221" t="s">
        <v>105</v>
      </c>
      <c r="C70" s="185">
        <f>SUM(C68:C69)</f>
        <v>11628</v>
      </c>
      <c r="D70" s="185">
        <f>SUM(D67:D69)</f>
        <v>0</v>
      </c>
    </row>
    <row r="71" spans="1:4" ht="15.75">
      <c r="A71" s="157"/>
      <c r="B71" s="161"/>
      <c r="C71" s="161"/>
      <c r="D71" s="161"/>
    </row>
    <row r="72" spans="1:4" ht="15.75">
      <c r="A72" s="157"/>
      <c r="B72" s="161"/>
      <c r="C72" s="161"/>
      <c r="D72" s="161"/>
    </row>
    <row r="73" spans="1:4" ht="15.75">
      <c r="A73" s="157"/>
      <c r="B73" s="161"/>
      <c r="C73" s="161"/>
      <c r="D73" s="161"/>
    </row>
    <row r="74" spans="1:4" ht="15.75">
      <c r="A74" s="157"/>
      <c r="B74" s="161"/>
      <c r="C74" s="161"/>
      <c r="D74" s="161"/>
    </row>
    <row r="75" spans="1:4" ht="15.75">
      <c r="A75" s="157"/>
      <c r="B75" s="161"/>
      <c r="C75" s="161"/>
      <c r="D75" s="161"/>
    </row>
    <row r="76" spans="1:4" ht="15.75">
      <c r="A76" s="157"/>
      <c r="B76" s="161"/>
      <c r="C76" s="161"/>
      <c r="D76" s="161"/>
    </row>
    <row r="77" spans="1:4" ht="15.75">
      <c r="A77" s="157"/>
      <c r="B77" s="161"/>
      <c r="C77" s="161"/>
      <c r="D77" s="161"/>
    </row>
    <row r="78" spans="1:4" ht="15.75">
      <c r="A78" s="157"/>
      <c r="B78" s="161"/>
      <c r="C78" s="161"/>
      <c r="D78" s="161"/>
    </row>
    <row r="79" spans="1:4" ht="15.75">
      <c r="A79" s="157"/>
      <c r="B79" s="161"/>
      <c r="C79" s="161"/>
      <c r="D79" s="161"/>
    </row>
    <row r="80" spans="1:4" ht="15.75">
      <c r="A80" s="157"/>
      <c r="B80" s="161"/>
      <c r="C80" s="161"/>
      <c r="D80" s="161"/>
    </row>
    <row r="81" spans="1:4" ht="15.75">
      <c r="A81" s="157"/>
      <c r="B81" s="161"/>
      <c r="C81" s="161"/>
      <c r="D81" s="161"/>
    </row>
    <row r="82" spans="1:4" ht="15.75">
      <c r="A82" s="157"/>
      <c r="B82" s="161"/>
      <c r="C82" s="161"/>
      <c r="D82" s="161"/>
    </row>
    <row r="83" spans="1:4" ht="15.75">
      <c r="A83" s="157"/>
      <c r="B83" s="161"/>
      <c r="C83" s="161"/>
      <c r="D83" s="161"/>
    </row>
    <row r="84" spans="1:4" ht="15.75">
      <c r="A84" s="157"/>
      <c r="B84" s="161"/>
      <c r="C84" s="161"/>
      <c r="D84" s="161"/>
    </row>
    <row r="85" spans="1:4" ht="15.75">
      <c r="A85" s="157"/>
      <c r="B85" s="161"/>
      <c r="C85" s="161"/>
      <c r="D85" s="161"/>
    </row>
    <row r="89" ht="15">
      <c r="C89" t="s">
        <v>30</v>
      </c>
    </row>
  </sheetData>
  <printOptions horizontalCentered="1"/>
  <pageMargins left="0.7874015748031497" right="0.7874015748031497" top="0.49" bottom="0.67" header="0.24" footer="0.49"/>
  <pageSetup fitToHeight="1" fitToWidth="1" horizontalDpi="360" verticalDpi="360" orientation="portrait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AT115"/>
  <sheetViews>
    <sheetView tabSelected="1" defaultGridColor="0" zoomScale="87" zoomScaleNormal="87" colorId="22" workbookViewId="0" topLeftCell="A1">
      <selection activeCell="A1" sqref="A1"/>
    </sheetView>
  </sheetViews>
  <sheetFormatPr defaultColWidth="9.796875" defaultRowHeight="15"/>
  <cols>
    <col min="2" max="2" width="11.3984375" style="0" customWidth="1"/>
    <col min="3" max="5" width="11.09765625" style="0" customWidth="1"/>
    <col min="6" max="6" width="7.796875" style="0" customWidth="1"/>
    <col min="7" max="9" width="11.09765625" style="0" customWidth="1"/>
    <col min="10" max="10" width="7.796875" style="0" customWidth="1"/>
    <col min="11" max="11" width="9.8984375" style="0" customWidth="1"/>
    <col min="12" max="12" width="10.19921875" style="0" customWidth="1"/>
    <col min="13" max="13" width="11.09765625" style="0" customWidth="1"/>
    <col min="14" max="16" width="11.796875" style="0" customWidth="1"/>
    <col min="20" max="20" width="10.796875" style="0" customWidth="1"/>
    <col min="21" max="21" width="7.796875" style="0" customWidth="1"/>
    <col min="24" max="24" width="10.796875" style="0" customWidth="1"/>
    <col min="25" max="25" width="7.796875" style="0" customWidth="1"/>
    <col min="26" max="26" width="5.796875" style="0" customWidth="1"/>
    <col min="31" max="31" width="10.796875" style="0" customWidth="1"/>
    <col min="35" max="35" width="10.796875" style="0" customWidth="1"/>
    <col min="39" max="39" width="10.796875" style="0" customWidth="1"/>
    <col min="42" max="42" width="10.796875" style="0" customWidth="1"/>
  </cols>
  <sheetData>
    <row r="1" spans="1:16" ht="19.5" customHeight="1">
      <c r="A1" s="158" t="s">
        <v>190</v>
      </c>
      <c r="B1" s="162"/>
      <c r="C1" s="31"/>
      <c r="D1" s="162"/>
      <c r="E1" s="31"/>
      <c r="F1" s="162"/>
      <c r="G1" s="271"/>
      <c r="H1" s="272"/>
      <c r="I1" s="271"/>
      <c r="J1" s="271"/>
      <c r="K1" s="271"/>
      <c r="L1" s="162"/>
      <c r="M1" s="162"/>
      <c r="N1" s="162"/>
      <c r="O1" s="162"/>
      <c r="P1" s="162"/>
    </row>
    <row r="2" spans="1:16" ht="13.5" customHeight="1">
      <c r="A2" s="161"/>
      <c r="B2" s="161"/>
      <c r="C2" s="161"/>
      <c r="D2" s="161"/>
      <c r="E2" s="161"/>
      <c r="F2" s="273"/>
      <c r="G2" s="274"/>
      <c r="H2" s="273"/>
      <c r="I2" s="274"/>
      <c r="J2" s="274"/>
      <c r="K2" s="274"/>
      <c r="L2" s="161"/>
      <c r="M2" s="161"/>
      <c r="N2" s="161"/>
      <c r="O2" s="161"/>
      <c r="P2" s="161"/>
    </row>
    <row r="3" spans="1:16" ht="13.5" customHeight="1">
      <c r="A3" s="161"/>
      <c r="B3" s="161"/>
      <c r="C3" s="161"/>
      <c r="D3" s="161"/>
      <c r="E3" s="161"/>
      <c r="F3" s="161"/>
      <c r="G3" s="274"/>
      <c r="H3" s="161"/>
      <c r="I3" s="161"/>
      <c r="J3" s="161"/>
      <c r="K3" s="161"/>
      <c r="L3" s="161"/>
      <c r="M3" s="161"/>
      <c r="N3" s="161"/>
      <c r="O3" s="161"/>
      <c r="P3" s="161"/>
    </row>
    <row r="4" spans="1:16" ht="19.5" customHeight="1">
      <c r="A4" s="275" t="s">
        <v>191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</row>
    <row r="5" spans="1:16" ht="19.5" customHeight="1">
      <c r="A5" s="275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</row>
    <row r="6" spans="1:16" ht="19.5" customHeight="1">
      <c r="A6" s="275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</row>
    <row r="7" spans="1:16" ht="19.5" customHeight="1">
      <c r="A7" s="275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276" t="s">
        <v>192</v>
      </c>
    </row>
    <row r="8" spans="1:16" ht="19.5" customHeight="1" thickBot="1">
      <c r="A8" s="275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276" t="s">
        <v>193</v>
      </c>
    </row>
    <row r="9" spans="1:16" ht="16.5" customHeight="1" thickBot="1" thickTop="1">
      <c r="A9" s="277"/>
      <c r="B9" s="278"/>
      <c r="C9" s="279" t="s">
        <v>194</v>
      </c>
      <c r="D9" s="280"/>
      <c r="E9" s="281"/>
      <c r="F9" s="282"/>
      <c r="G9" s="283" t="s">
        <v>195</v>
      </c>
      <c r="H9" s="283"/>
      <c r="I9" s="283"/>
      <c r="J9" s="281"/>
      <c r="K9" s="279" t="s">
        <v>196</v>
      </c>
      <c r="L9" s="283"/>
      <c r="M9" s="284"/>
      <c r="N9" s="285" t="s">
        <v>197</v>
      </c>
      <c r="O9" s="286" t="s">
        <v>198</v>
      </c>
      <c r="P9" s="287"/>
    </row>
    <row r="10" spans="1:16" ht="18" customHeight="1" thickTop="1">
      <c r="A10" s="288" t="s">
        <v>199</v>
      </c>
      <c r="B10" s="289"/>
      <c r="C10" s="290" t="s">
        <v>200</v>
      </c>
      <c r="D10" s="291" t="s">
        <v>90</v>
      </c>
      <c r="E10" s="292" t="s">
        <v>36</v>
      </c>
      <c r="F10" s="293" t="s">
        <v>0</v>
      </c>
      <c r="G10" s="290" t="s">
        <v>200</v>
      </c>
      <c r="H10" s="294" t="s">
        <v>90</v>
      </c>
      <c r="I10" s="292" t="s">
        <v>36</v>
      </c>
      <c r="J10" s="295" t="s">
        <v>0</v>
      </c>
      <c r="K10" s="290" t="s">
        <v>200</v>
      </c>
      <c r="L10" s="294" t="s">
        <v>90</v>
      </c>
      <c r="M10" s="292" t="s">
        <v>36</v>
      </c>
      <c r="N10" s="296" t="s">
        <v>201</v>
      </c>
      <c r="O10" s="297" t="s">
        <v>202</v>
      </c>
      <c r="P10" s="298"/>
    </row>
    <row r="11" spans="1:46" ht="18" customHeight="1" thickBot="1">
      <c r="A11" s="299"/>
      <c r="B11" s="300" t="s">
        <v>203</v>
      </c>
      <c r="C11" s="301" t="s">
        <v>35</v>
      </c>
      <c r="D11" s="302" t="s">
        <v>35</v>
      </c>
      <c r="E11" s="303" t="s">
        <v>150</v>
      </c>
      <c r="F11" s="304" t="s">
        <v>204</v>
      </c>
      <c r="G11" s="301" t="s">
        <v>35</v>
      </c>
      <c r="H11" s="305" t="s">
        <v>35</v>
      </c>
      <c r="I11" s="303" t="s">
        <v>150</v>
      </c>
      <c r="J11" s="304" t="s">
        <v>204</v>
      </c>
      <c r="K11" s="301" t="s">
        <v>35</v>
      </c>
      <c r="L11" s="305" t="s">
        <v>35</v>
      </c>
      <c r="M11" s="303" t="s">
        <v>150</v>
      </c>
      <c r="N11" s="306" t="s">
        <v>205</v>
      </c>
      <c r="O11" s="307" t="s">
        <v>206</v>
      </c>
      <c r="P11" s="308" t="s">
        <v>207</v>
      </c>
      <c r="AR11" t="s">
        <v>208</v>
      </c>
      <c r="AS11" t="s">
        <v>209</v>
      </c>
      <c r="AT11" t="s">
        <v>210</v>
      </c>
    </row>
    <row r="12" spans="1:16" ht="18" customHeight="1" thickBot="1" thickTop="1">
      <c r="A12" s="309"/>
      <c r="B12" s="310"/>
      <c r="C12" s="311"/>
      <c r="D12" s="311"/>
      <c r="E12" s="311"/>
      <c r="F12" s="309"/>
      <c r="G12" s="311"/>
      <c r="H12" s="311"/>
      <c r="I12" s="311"/>
      <c r="J12" s="309"/>
      <c r="K12" s="311"/>
      <c r="L12" s="311"/>
      <c r="M12" s="311"/>
      <c r="N12" s="311"/>
      <c r="O12" s="311"/>
      <c r="P12" s="311"/>
    </row>
    <row r="13" spans="1:16" ht="16.5" customHeight="1" thickTop="1">
      <c r="A13" s="312"/>
      <c r="B13" s="313"/>
      <c r="C13" s="314"/>
      <c r="D13" s="315"/>
      <c r="E13" s="316"/>
      <c r="F13" s="317"/>
      <c r="G13" s="314"/>
      <c r="H13" s="318"/>
      <c r="I13" s="316"/>
      <c r="J13" s="317"/>
      <c r="K13" s="314"/>
      <c r="L13" s="319"/>
      <c r="M13" s="320"/>
      <c r="N13" s="321" t="s">
        <v>211</v>
      </c>
      <c r="O13" s="314"/>
      <c r="P13" s="322"/>
    </row>
    <row r="14" spans="1:44" ht="16.5" customHeight="1">
      <c r="A14" s="323" t="s">
        <v>212</v>
      </c>
      <c r="B14" s="324"/>
      <c r="C14" s="325">
        <v>314425</v>
      </c>
      <c r="D14" s="326">
        <v>618626</v>
      </c>
      <c r="E14" s="327">
        <v>621053</v>
      </c>
      <c r="F14" s="328">
        <f>SUM(E14/D14*100)</f>
        <v>100.39232104696538</v>
      </c>
      <c r="G14" s="326">
        <v>318325</v>
      </c>
      <c r="H14" s="329">
        <v>647699</v>
      </c>
      <c r="I14" s="327">
        <v>618787</v>
      </c>
      <c r="J14" s="328">
        <f>SUM(I14/H14*100)</f>
        <v>95.53619814142063</v>
      </c>
      <c r="K14" s="330" t="s">
        <v>213</v>
      </c>
      <c r="L14" s="331" t="s">
        <v>213</v>
      </c>
      <c r="M14" s="332">
        <f aca="true" t="shared" si="0" ref="M14:M42">SUM(E14-I14)</f>
        <v>2266</v>
      </c>
      <c r="N14" s="333">
        <v>33854</v>
      </c>
      <c r="O14" s="334">
        <v>71040</v>
      </c>
      <c r="P14" s="335">
        <v>8324</v>
      </c>
      <c r="AR14">
        <v>-1</v>
      </c>
    </row>
    <row r="15" spans="1:16" ht="16.5" customHeight="1">
      <c r="A15" s="323" t="s">
        <v>214</v>
      </c>
      <c r="B15" s="336"/>
      <c r="C15" s="334">
        <v>62141</v>
      </c>
      <c r="D15" s="329">
        <v>80520</v>
      </c>
      <c r="E15" s="327">
        <v>81268</v>
      </c>
      <c r="F15" s="328">
        <f aca="true" t="shared" si="1" ref="F15:F42">SUM(E15/D15*100)</f>
        <v>100.92896174863388</v>
      </c>
      <c r="G15" s="337">
        <v>67341</v>
      </c>
      <c r="H15" s="329">
        <v>83580</v>
      </c>
      <c r="I15" s="327">
        <v>77216</v>
      </c>
      <c r="J15" s="328">
        <f aca="true" t="shared" si="2" ref="J15:J42">SUM(I15/H15*100)</f>
        <v>92.38573821488394</v>
      </c>
      <c r="K15" s="330" t="s">
        <v>213</v>
      </c>
      <c r="L15" s="331" t="s">
        <v>213</v>
      </c>
      <c r="M15" s="332">
        <f t="shared" si="0"/>
        <v>4052</v>
      </c>
      <c r="N15" s="333">
        <v>7147</v>
      </c>
      <c r="O15" s="334">
        <v>16742</v>
      </c>
      <c r="P15" s="335">
        <v>2188</v>
      </c>
    </row>
    <row r="16" spans="1:16" ht="16.5" customHeight="1">
      <c r="A16" s="323" t="s">
        <v>215</v>
      </c>
      <c r="B16" s="336"/>
      <c r="C16" s="334">
        <v>45454</v>
      </c>
      <c r="D16" s="329">
        <v>81801</v>
      </c>
      <c r="E16" s="327">
        <v>75979</v>
      </c>
      <c r="F16" s="328">
        <f t="shared" si="1"/>
        <v>92.88272759501717</v>
      </c>
      <c r="G16" s="337">
        <v>45454</v>
      </c>
      <c r="H16" s="329">
        <v>83752</v>
      </c>
      <c r="I16" s="327">
        <v>76647</v>
      </c>
      <c r="J16" s="328">
        <f t="shared" si="2"/>
        <v>91.51662049861496</v>
      </c>
      <c r="K16" s="330" t="s">
        <v>213</v>
      </c>
      <c r="L16" s="331" t="s">
        <v>213</v>
      </c>
      <c r="M16" s="332">
        <f t="shared" si="0"/>
        <v>-668</v>
      </c>
      <c r="N16" s="333">
        <v>2041</v>
      </c>
      <c r="O16" s="334">
        <v>14776</v>
      </c>
      <c r="P16" s="335">
        <v>1862</v>
      </c>
    </row>
    <row r="17" spans="1:44" ht="16.5" customHeight="1">
      <c r="A17" s="323" t="s">
        <v>216</v>
      </c>
      <c r="B17" s="336"/>
      <c r="C17" s="334">
        <v>32498</v>
      </c>
      <c r="D17" s="329">
        <v>50227</v>
      </c>
      <c r="E17" s="327">
        <v>45663</v>
      </c>
      <c r="F17" s="328">
        <f t="shared" si="1"/>
        <v>90.9132538276226</v>
      </c>
      <c r="G17" s="337">
        <v>32002</v>
      </c>
      <c r="H17" s="329">
        <v>73418</v>
      </c>
      <c r="I17" s="327">
        <v>59224</v>
      </c>
      <c r="J17" s="328">
        <f t="shared" si="2"/>
        <v>80.66686643602387</v>
      </c>
      <c r="K17" s="330" t="s">
        <v>213</v>
      </c>
      <c r="L17" s="331" t="s">
        <v>213</v>
      </c>
      <c r="M17" s="332">
        <f t="shared" si="0"/>
        <v>-13561</v>
      </c>
      <c r="N17" s="333">
        <v>10861</v>
      </c>
      <c r="O17" s="334">
        <v>10765</v>
      </c>
      <c r="P17" s="335">
        <v>1917</v>
      </c>
      <c r="AR17">
        <v>-1</v>
      </c>
    </row>
    <row r="18" spans="1:46" ht="16.5" customHeight="1">
      <c r="A18" s="323" t="s">
        <v>217</v>
      </c>
      <c r="B18" s="336"/>
      <c r="C18" s="334">
        <v>37791</v>
      </c>
      <c r="D18" s="329">
        <v>97012</v>
      </c>
      <c r="E18" s="327">
        <v>95108</v>
      </c>
      <c r="F18" s="328">
        <f t="shared" si="1"/>
        <v>98.03735620335628</v>
      </c>
      <c r="G18" s="337">
        <v>37403</v>
      </c>
      <c r="H18" s="329">
        <v>101701</v>
      </c>
      <c r="I18" s="327">
        <v>95926</v>
      </c>
      <c r="J18" s="328">
        <f t="shared" si="2"/>
        <v>94.3215897582128</v>
      </c>
      <c r="K18" s="330" t="s">
        <v>213</v>
      </c>
      <c r="L18" s="331" t="s">
        <v>213</v>
      </c>
      <c r="M18" s="332">
        <f t="shared" si="0"/>
        <v>-818</v>
      </c>
      <c r="N18" s="338">
        <v>8197</v>
      </c>
      <c r="O18" s="334">
        <v>13591</v>
      </c>
      <c r="P18" s="335">
        <v>1363</v>
      </c>
      <c r="AT18">
        <v>48</v>
      </c>
    </row>
    <row r="19" spans="1:44" ht="16.5" customHeight="1">
      <c r="A19" s="323" t="s">
        <v>218</v>
      </c>
      <c r="B19" s="336"/>
      <c r="C19" s="334">
        <v>9924</v>
      </c>
      <c r="D19" s="329">
        <v>20659</v>
      </c>
      <c r="E19" s="327">
        <v>13020</v>
      </c>
      <c r="F19" s="328">
        <f t="shared" si="1"/>
        <v>63.0233796408345</v>
      </c>
      <c r="G19" s="337">
        <v>12424</v>
      </c>
      <c r="H19" s="329">
        <v>23230</v>
      </c>
      <c r="I19" s="327">
        <v>10850</v>
      </c>
      <c r="J19" s="328">
        <f t="shared" si="2"/>
        <v>46.70684459750323</v>
      </c>
      <c r="K19" s="330" t="s">
        <v>213</v>
      </c>
      <c r="L19" s="331" t="s">
        <v>213</v>
      </c>
      <c r="M19" s="339">
        <f t="shared" si="0"/>
        <v>2170</v>
      </c>
      <c r="N19" s="338">
        <v>6784</v>
      </c>
      <c r="O19" s="334">
        <v>2249</v>
      </c>
      <c r="P19" s="335">
        <v>193</v>
      </c>
      <c r="AR19">
        <v>-1</v>
      </c>
    </row>
    <row r="20" spans="1:46" ht="16.5" customHeight="1">
      <c r="A20" s="323" t="s">
        <v>219</v>
      </c>
      <c r="B20" s="336"/>
      <c r="C20" s="334">
        <v>88050</v>
      </c>
      <c r="D20" s="329">
        <v>100882</v>
      </c>
      <c r="E20" s="327">
        <v>101536</v>
      </c>
      <c r="F20" s="328">
        <f t="shared" si="1"/>
        <v>100.64828215142443</v>
      </c>
      <c r="G20" s="337">
        <v>88050</v>
      </c>
      <c r="H20" s="329">
        <v>100882</v>
      </c>
      <c r="I20" s="327">
        <v>99074</v>
      </c>
      <c r="J20" s="328">
        <f t="shared" si="2"/>
        <v>98.20780714101623</v>
      </c>
      <c r="K20" s="330" t="s">
        <v>213</v>
      </c>
      <c r="L20" s="331" t="s">
        <v>213</v>
      </c>
      <c r="M20" s="332">
        <f t="shared" si="0"/>
        <v>2462</v>
      </c>
      <c r="N20" s="338">
        <v>4369</v>
      </c>
      <c r="O20" s="334">
        <v>22827</v>
      </c>
      <c r="P20" s="335">
        <v>2387</v>
      </c>
      <c r="AS20">
        <v>59</v>
      </c>
      <c r="AT20">
        <v>-1</v>
      </c>
    </row>
    <row r="21" spans="1:45" ht="16.5" customHeight="1">
      <c r="A21" s="323" t="s">
        <v>220</v>
      </c>
      <c r="B21" s="336"/>
      <c r="C21" s="334">
        <v>115750</v>
      </c>
      <c r="D21" s="329">
        <v>192045</v>
      </c>
      <c r="E21" s="327">
        <v>207020</v>
      </c>
      <c r="F21" s="328">
        <f t="shared" si="1"/>
        <v>107.79765159207477</v>
      </c>
      <c r="G21" s="337">
        <v>115750</v>
      </c>
      <c r="H21" s="329">
        <v>209855</v>
      </c>
      <c r="I21" s="327">
        <v>211093</v>
      </c>
      <c r="J21" s="328">
        <f t="shared" si="2"/>
        <v>100.58993114293202</v>
      </c>
      <c r="K21" s="330" t="s">
        <v>213</v>
      </c>
      <c r="L21" s="331" t="s">
        <v>213</v>
      </c>
      <c r="M21" s="332">
        <f t="shared" si="0"/>
        <v>-4073</v>
      </c>
      <c r="N21" s="338">
        <v>13715</v>
      </c>
      <c r="O21" s="334">
        <v>24230</v>
      </c>
      <c r="P21" s="335">
        <v>2776</v>
      </c>
      <c r="AR21">
        <v>54</v>
      </c>
      <c r="AS21">
        <v>61</v>
      </c>
    </row>
    <row r="22" spans="1:16" ht="16.5" customHeight="1">
      <c r="A22" s="323" t="s">
        <v>221</v>
      </c>
      <c r="B22" s="336"/>
      <c r="C22" s="334">
        <v>3915</v>
      </c>
      <c r="D22" s="329">
        <v>12222</v>
      </c>
      <c r="E22" s="327">
        <v>12293</v>
      </c>
      <c r="F22" s="328">
        <f t="shared" si="1"/>
        <v>100.5809196530846</v>
      </c>
      <c r="G22" s="337">
        <v>3915</v>
      </c>
      <c r="H22" s="329">
        <v>12131</v>
      </c>
      <c r="I22" s="327">
        <v>11706</v>
      </c>
      <c r="J22" s="328">
        <f t="shared" si="2"/>
        <v>96.49657901244744</v>
      </c>
      <c r="K22" s="330" t="s">
        <v>213</v>
      </c>
      <c r="L22" s="331" t="s">
        <v>213</v>
      </c>
      <c r="M22" s="340">
        <f t="shared" si="0"/>
        <v>587</v>
      </c>
      <c r="N22" s="338">
        <v>715</v>
      </c>
      <c r="O22" s="334">
        <v>511</v>
      </c>
      <c r="P22" s="335">
        <v>18</v>
      </c>
    </row>
    <row r="23" spans="1:16" ht="16.5" customHeight="1">
      <c r="A23" s="323" t="s">
        <v>222</v>
      </c>
      <c r="B23" s="336"/>
      <c r="C23" s="334">
        <v>22772</v>
      </c>
      <c r="D23" s="329">
        <v>33992</v>
      </c>
      <c r="E23" s="327">
        <v>35105</v>
      </c>
      <c r="F23" s="328">
        <f t="shared" si="1"/>
        <v>103.27429983525536</v>
      </c>
      <c r="G23" s="337">
        <v>22772</v>
      </c>
      <c r="H23" s="329">
        <v>29820</v>
      </c>
      <c r="I23" s="327">
        <v>28891</v>
      </c>
      <c r="J23" s="328">
        <f t="shared" si="2"/>
        <v>96.88464118041583</v>
      </c>
      <c r="K23" s="330" t="s">
        <v>213</v>
      </c>
      <c r="L23" s="331" t="s">
        <v>213</v>
      </c>
      <c r="M23" s="339">
        <f t="shared" si="0"/>
        <v>6214</v>
      </c>
      <c r="N23" s="338">
        <v>7853</v>
      </c>
      <c r="O23" s="334">
        <v>7233</v>
      </c>
      <c r="P23" s="335">
        <v>674</v>
      </c>
    </row>
    <row r="24" spans="1:45" ht="16.5" customHeight="1">
      <c r="A24" s="323" t="s">
        <v>223</v>
      </c>
      <c r="B24" s="336"/>
      <c r="C24" s="334">
        <v>12062</v>
      </c>
      <c r="D24" s="329">
        <v>19758</v>
      </c>
      <c r="E24" s="327">
        <v>17412</v>
      </c>
      <c r="F24" s="328">
        <f t="shared" si="1"/>
        <v>88.12632857576678</v>
      </c>
      <c r="G24" s="337">
        <v>12142</v>
      </c>
      <c r="H24" s="329">
        <v>19479</v>
      </c>
      <c r="I24" s="327">
        <v>15450</v>
      </c>
      <c r="J24" s="328">
        <f t="shared" si="2"/>
        <v>79.31618666255969</v>
      </c>
      <c r="K24" s="330" t="s">
        <v>213</v>
      </c>
      <c r="L24" s="331" t="s">
        <v>213</v>
      </c>
      <c r="M24" s="332">
        <f t="shared" si="0"/>
        <v>1962</v>
      </c>
      <c r="N24" s="338">
        <v>2377</v>
      </c>
      <c r="O24" s="334">
        <v>3857</v>
      </c>
      <c r="P24" s="335">
        <v>353</v>
      </c>
      <c r="AS24">
        <v>34</v>
      </c>
    </row>
    <row r="25" spans="1:46" ht="16.5" customHeight="1">
      <c r="A25" s="323" t="s">
        <v>224</v>
      </c>
      <c r="B25" s="336"/>
      <c r="C25" s="334">
        <v>8923</v>
      </c>
      <c r="D25" s="329">
        <v>26098</v>
      </c>
      <c r="E25" s="327">
        <v>25917</v>
      </c>
      <c r="F25" s="328">
        <f t="shared" si="1"/>
        <v>99.30646026515441</v>
      </c>
      <c r="G25" s="337">
        <v>9923</v>
      </c>
      <c r="H25" s="329">
        <v>26826</v>
      </c>
      <c r="I25" s="327">
        <v>26352</v>
      </c>
      <c r="J25" s="328">
        <f t="shared" si="2"/>
        <v>98.23305748154775</v>
      </c>
      <c r="K25" s="330" t="s">
        <v>213</v>
      </c>
      <c r="L25" s="331" t="s">
        <v>213</v>
      </c>
      <c r="M25" s="332">
        <f t="shared" si="0"/>
        <v>-435</v>
      </c>
      <c r="N25" s="338">
        <v>1952</v>
      </c>
      <c r="O25" s="334">
        <v>1969</v>
      </c>
      <c r="P25" s="335">
        <v>168</v>
      </c>
      <c r="AR25">
        <v>-1</v>
      </c>
      <c r="AS25">
        <v>-1</v>
      </c>
      <c r="AT25">
        <v>-1</v>
      </c>
    </row>
    <row r="26" spans="1:44" ht="16.5" customHeight="1">
      <c r="A26" s="323" t="s">
        <v>225</v>
      </c>
      <c r="B26" s="336"/>
      <c r="C26" s="334">
        <v>146911</v>
      </c>
      <c r="D26" s="329">
        <v>323541</v>
      </c>
      <c r="E26" s="327">
        <v>318387</v>
      </c>
      <c r="F26" s="328">
        <f t="shared" si="1"/>
        <v>98.40700251281909</v>
      </c>
      <c r="G26" s="337">
        <v>146361</v>
      </c>
      <c r="H26" s="329">
        <v>441579</v>
      </c>
      <c r="I26" s="327">
        <v>359833</v>
      </c>
      <c r="J26" s="328">
        <f t="shared" si="2"/>
        <v>81.48779720050094</v>
      </c>
      <c r="K26" s="330" t="s">
        <v>213</v>
      </c>
      <c r="L26" s="331" t="s">
        <v>213</v>
      </c>
      <c r="M26" s="332">
        <f t="shared" si="0"/>
        <v>-41446</v>
      </c>
      <c r="N26" s="338">
        <v>16824</v>
      </c>
      <c r="O26" s="334">
        <v>46789</v>
      </c>
      <c r="P26" s="335">
        <v>4939</v>
      </c>
      <c r="AR26">
        <v>47</v>
      </c>
    </row>
    <row r="27" spans="1:44" ht="16.5" customHeight="1">
      <c r="A27" s="323" t="s">
        <v>226</v>
      </c>
      <c r="B27" s="336"/>
      <c r="C27" s="334">
        <v>18521</v>
      </c>
      <c r="D27" s="329">
        <v>23451</v>
      </c>
      <c r="E27" s="327">
        <v>20082</v>
      </c>
      <c r="F27" s="328">
        <f t="shared" si="1"/>
        <v>85.63387488806448</v>
      </c>
      <c r="G27" s="337">
        <v>18521</v>
      </c>
      <c r="H27" s="329">
        <v>26623</v>
      </c>
      <c r="I27" s="327">
        <v>20270</v>
      </c>
      <c r="J27" s="328">
        <f t="shared" si="2"/>
        <v>76.13717462344589</v>
      </c>
      <c r="K27" s="330" t="s">
        <v>213</v>
      </c>
      <c r="L27" s="331" t="s">
        <v>213</v>
      </c>
      <c r="M27" s="332">
        <f t="shared" si="0"/>
        <v>-188</v>
      </c>
      <c r="N27" s="338">
        <v>4531</v>
      </c>
      <c r="O27" s="334">
        <v>4801</v>
      </c>
      <c r="P27" s="335">
        <v>481</v>
      </c>
      <c r="AR27">
        <v>-1</v>
      </c>
    </row>
    <row r="28" spans="1:46" ht="16.5" customHeight="1">
      <c r="A28" s="323" t="s">
        <v>227</v>
      </c>
      <c r="B28" s="336"/>
      <c r="C28" s="334">
        <v>115243</v>
      </c>
      <c r="D28" s="329">
        <v>141288</v>
      </c>
      <c r="E28" s="327">
        <v>136901</v>
      </c>
      <c r="F28" s="328">
        <f t="shared" si="1"/>
        <v>96.89499462091614</v>
      </c>
      <c r="G28" s="337">
        <v>111537</v>
      </c>
      <c r="H28" s="329">
        <v>143006</v>
      </c>
      <c r="I28" s="327">
        <v>136827</v>
      </c>
      <c r="J28" s="328">
        <f t="shared" si="2"/>
        <v>95.67920227123338</v>
      </c>
      <c r="K28" s="330" t="s">
        <v>213</v>
      </c>
      <c r="L28" s="331" t="s">
        <v>213</v>
      </c>
      <c r="M28" s="332">
        <f t="shared" si="0"/>
        <v>74</v>
      </c>
      <c r="N28" s="338">
        <v>1136</v>
      </c>
      <c r="O28" s="334">
        <v>20720</v>
      </c>
      <c r="P28" s="335">
        <v>2565</v>
      </c>
      <c r="AT28">
        <v>-1</v>
      </c>
    </row>
    <row r="29" spans="1:16" ht="16.5" customHeight="1">
      <c r="A29" s="323" t="s">
        <v>228</v>
      </c>
      <c r="B29" s="336"/>
      <c r="C29" s="334">
        <v>28019</v>
      </c>
      <c r="D29" s="329">
        <v>78187</v>
      </c>
      <c r="E29" s="327">
        <v>79342</v>
      </c>
      <c r="F29" s="328">
        <f t="shared" si="1"/>
        <v>101.4772276721194</v>
      </c>
      <c r="G29" s="337">
        <v>26406</v>
      </c>
      <c r="H29" s="329">
        <v>77834</v>
      </c>
      <c r="I29" s="327">
        <v>76001</v>
      </c>
      <c r="J29" s="328">
        <f t="shared" si="2"/>
        <v>97.64498805149421</v>
      </c>
      <c r="K29" s="330" t="s">
        <v>213</v>
      </c>
      <c r="L29" s="331" t="s">
        <v>213</v>
      </c>
      <c r="M29" s="332">
        <f t="shared" si="0"/>
        <v>3341</v>
      </c>
      <c r="N29" s="338">
        <v>5045</v>
      </c>
      <c r="O29" s="334">
        <v>7339</v>
      </c>
      <c r="P29" s="335">
        <v>963</v>
      </c>
    </row>
    <row r="30" spans="1:16" ht="16.5" customHeight="1">
      <c r="A30" s="323" t="s">
        <v>229</v>
      </c>
      <c r="B30" s="336"/>
      <c r="C30" s="334">
        <v>45176</v>
      </c>
      <c r="D30" s="329">
        <v>51346</v>
      </c>
      <c r="E30" s="327">
        <v>56296</v>
      </c>
      <c r="F30" s="328">
        <f t="shared" si="1"/>
        <v>109.64047832353057</v>
      </c>
      <c r="G30" s="337">
        <v>45076</v>
      </c>
      <c r="H30" s="329">
        <v>54860</v>
      </c>
      <c r="I30" s="327">
        <v>44137</v>
      </c>
      <c r="J30" s="328">
        <f t="shared" si="2"/>
        <v>80.45388261028071</v>
      </c>
      <c r="K30" s="330" t="s">
        <v>213</v>
      </c>
      <c r="L30" s="331" t="s">
        <v>213</v>
      </c>
      <c r="M30" s="332">
        <f t="shared" si="0"/>
        <v>12159</v>
      </c>
      <c r="N30" s="338">
        <v>16195</v>
      </c>
      <c r="O30" s="334">
        <v>7902</v>
      </c>
      <c r="P30" s="335">
        <v>1022</v>
      </c>
    </row>
    <row r="31" spans="1:44" ht="16.5" customHeight="1">
      <c r="A31" s="323" t="s">
        <v>230</v>
      </c>
      <c r="B31" s="336"/>
      <c r="C31" s="334">
        <v>46920</v>
      </c>
      <c r="D31" s="329">
        <v>59284</v>
      </c>
      <c r="E31" s="327">
        <v>59080</v>
      </c>
      <c r="F31" s="328">
        <f t="shared" si="1"/>
        <v>99.65589366439511</v>
      </c>
      <c r="G31" s="337">
        <v>49498</v>
      </c>
      <c r="H31" s="329">
        <v>61788</v>
      </c>
      <c r="I31" s="327">
        <v>54473</v>
      </c>
      <c r="J31" s="328">
        <f t="shared" si="2"/>
        <v>88.16113161131611</v>
      </c>
      <c r="K31" s="330" t="s">
        <v>213</v>
      </c>
      <c r="L31" s="331" t="s">
        <v>213</v>
      </c>
      <c r="M31" s="332">
        <f t="shared" si="0"/>
        <v>4607</v>
      </c>
      <c r="N31" s="338">
        <v>22271</v>
      </c>
      <c r="O31" s="334">
        <v>15381</v>
      </c>
      <c r="P31" s="335">
        <v>1899</v>
      </c>
      <c r="AR31">
        <v>-1</v>
      </c>
    </row>
    <row r="32" spans="1:45" ht="16.5" customHeight="1">
      <c r="A32" s="323" t="s">
        <v>231</v>
      </c>
      <c r="B32" s="336"/>
      <c r="C32" s="334">
        <v>122528</v>
      </c>
      <c r="D32" s="329">
        <v>151514</v>
      </c>
      <c r="E32" s="327">
        <v>143437</v>
      </c>
      <c r="F32" s="328">
        <f t="shared" si="1"/>
        <v>94.66913948546008</v>
      </c>
      <c r="G32" s="337">
        <v>122528</v>
      </c>
      <c r="H32" s="329">
        <v>154859</v>
      </c>
      <c r="I32" s="327">
        <v>133020</v>
      </c>
      <c r="J32" s="328">
        <f t="shared" si="2"/>
        <v>85.8974938492435</v>
      </c>
      <c r="K32" s="330" t="s">
        <v>213</v>
      </c>
      <c r="L32" s="331" t="s">
        <v>213</v>
      </c>
      <c r="M32" s="332">
        <f t="shared" si="0"/>
        <v>10417</v>
      </c>
      <c r="N32" s="338">
        <v>10704</v>
      </c>
      <c r="O32" s="334">
        <v>25537</v>
      </c>
      <c r="P32" s="335">
        <v>3410</v>
      </c>
      <c r="AS32">
        <v>-1</v>
      </c>
    </row>
    <row r="33" spans="1:46" ht="16.5" customHeight="1">
      <c r="A33" s="323" t="s">
        <v>232</v>
      </c>
      <c r="B33" s="336"/>
      <c r="C33" s="334">
        <v>29954</v>
      </c>
      <c r="D33" s="329">
        <v>37922</v>
      </c>
      <c r="E33" s="327">
        <v>37940</v>
      </c>
      <c r="F33" s="328">
        <f t="shared" si="1"/>
        <v>100.04746585095722</v>
      </c>
      <c r="G33" s="337">
        <v>29520</v>
      </c>
      <c r="H33" s="329">
        <v>37815</v>
      </c>
      <c r="I33" s="327">
        <v>36055</v>
      </c>
      <c r="J33" s="328">
        <f t="shared" si="2"/>
        <v>95.34576226365199</v>
      </c>
      <c r="K33" s="330" t="s">
        <v>213</v>
      </c>
      <c r="L33" s="331" t="s">
        <v>213</v>
      </c>
      <c r="M33" s="332">
        <f t="shared" si="0"/>
        <v>1885</v>
      </c>
      <c r="N33" s="338">
        <v>2764</v>
      </c>
      <c r="O33" s="334">
        <v>8535</v>
      </c>
      <c r="P33" s="335">
        <v>971</v>
      </c>
      <c r="AS33">
        <v>-1</v>
      </c>
      <c r="AT33">
        <v>-1</v>
      </c>
    </row>
    <row r="34" spans="1:45" ht="16.5" customHeight="1">
      <c r="A34" s="323" t="s">
        <v>233</v>
      </c>
      <c r="B34" s="336"/>
      <c r="C34" s="334">
        <v>21545</v>
      </c>
      <c r="D34" s="329">
        <v>23114</v>
      </c>
      <c r="E34" s="327">
        <v>23859</v>
      </c>
      <c r="F34" s="328">
        <f t="shared" si="1"/>
        <v>103.22315479795793</v>
      </c>
      <c r="G34" s="337">
        <v>21957</v>
      </c>
      <c r="H34" s="329">
        <v>26416</v>
      </c>
      <c r="I34" s="327">
        <v>19580</v>
      </c>
      <c r="J34" s="328">
        <f t="shared" si="2"/>
        <v>74.12174439733494</v>
      </c>
      <c r="K34" s="330" t="s">
        <v>213</v>
      </c>
      <c r="L34" s="331" t="s">
        <v>213</v>
      </c>
      <c r="M34" s="332">
        <f t="shared" si="0"/>
        <v>4279</v>
      </c>
      <c r="N34" s="338">
        <v>9513</v>
      </c>
      <c r="O34" s="334">
        <v>4582</v>
      </c>
      <c r="P34" s="335">
        <v>557</v>
      </c>
      <c r="AR34">
        <v>-1</v>
      </c>
      <c r="AS34">
        <v>-1</v>
      </c>
    </row>
    <row r="35" spans="1:16" ht="16.5" customHeight="1">
      <c r="A35" s="323" t="s">
        <v>234</v>
      </c>
      <c r="B35" s="336"/>
      <c r="C35" s="334">
        <v>12932</v>
      </c>
      <c r="D35" s="329">
        <v>13923</v>
      </c>
      <c r="E35" s="327">
        <v>14561</v>
      </c>
      <c r="F35" s="328">
        <f t="shared" si="1"/>
        <v>104.58234575881636</v>
      </c>
      <c r="G35" s="337">
        <v>12932</v>
      </c>
      <c r="H35" s="329">
        <v>15012</v>
      </c>
      <c r="I35" s="327">
        <v>14083</v>
      </c>
      <c r="J35" s="328">
        <f t="shared" si="2"/>
        <v>93.81161737276845</v>
      </c>
      <c r="K35" s="330" t="s">
        <v>213</v>
      </c>
      <c r="L35" s="331" t="s">
        <v>213</v>
      </c>
      <c r="M35" s="332">
        <f t="shared" si="0"/>
        <v>478</v>
      </c>
      <c r="N35" s="338">
        <v>2032</v>
      </c>
      <c r="O35" s="334">
        <v>3174</v>
      </c>
      <c r="P35" s="335">
        <v>535</v>
      </c>
    </row>
    <row r="36" spans="1:45" ht="16.5" customHeight="1">
      <c r="A36" s="323" t="s">
        <v>235</v>
      </c>
      <c r="B36" s="336"/>
      <c r="C36" s="334">
        <v>144148</v>
      </c>
      <c r="D36" s="329">
        <v>192735</v>
      </c>
      <c r="E36" s="327">
        <v>198116</v>
      </c>
      <c r="F36" s="328">
        <f t="shared" si="1"/>
        <v>102.79191636184399</v>
      </c>
      <c r="G36" s="337">
        <v>146148</v>
      </c>
      <c r="H36" s="329">
        <v>214735</v>
      </c>
      <c r="I36" s="327">
        <v>191516</v>
      </c>
      <c r="J36" s="328">
        <f t="shared" si="2"/>
        <v>89.18713763475911</v>
      </c>
      <c r="K36" s="330" t="s">
        <v>213</v>
      </c>
      <c r="L36" s="331" t="s">
        <v>213</v>
      </c>
      <c r="M36" s="332">
        <f t="shared" si="0"/>
        <v>6600</v>
      </c>
      <c r="N36" s="338">
        <v>26351</v>
      </c>
      <c r="O36" s="334">
        <v>28263</v>
      </c>
      <c r="P36" s="335">
        <v>3199</v>
      </c>
      <c r="AR36">
        <v>72</v>
      </c>
      <c r="AS36">
        <v>40</v>
      </c>
    </row>
    <row r="37" spans="1:45" ht="16.5" customHeight="1">
      <c r="A37" s="323" t="s">
        <v>236</v>
      </c>
      <c r="B37" s="336"/>
      <c r="C37" s="334">
        <v>10257</v>
      </c>
      <c r="D37" s="329">
        <v>17858</v>
      </c>
      <c r="E37" s="327">
        <v>18733</v>
      </c>
      <c r="F37" s="328">
        <f t="shared" si="1"/>
        <v>104.89976481128906</v>
      </c>
      <c r="G37" s="337">
        <v>10257</v>
      </c>
      <c r="H37" s="329">
        <v>19240</v>
      </c>
      <c r="I37" s="327">
        <v>21384</v>
      </c>
      <c r="J37" s="328">
        <f t="shared" si="2"/>
        <v>111.14345114345114</v>
      </c>
      <c r="K37" s="330" t="s">
        <v>213</v>
      </c>
      <c r="L37" s="331" t="s">
        <v>213</v>
      </c>
      <c r="M37" s="332">
        <f t="shared" si="0"/>
        <v>-2651</v>
      </c>
      <c r="N37" s="338">
        <v>903</v>
      </c>
      <c r="O37" s="334">
        <v>3161</v>
      </c>
      <c r="P37" s="335">
        <v>235</v>
      </c>
      <c r="AS37">
        <v>35</v>
      </c>
    </row>
    <row r="38" spans="1:46" ht="16.5" customHeight="1">
      <c r="A38" s="323" t="s">
        <v>237</v>
      </c>
      <c r="B38" s="336"/>
      <c r="C38" s="334">
        <v>84740</v>
      </c>
      <c r="D38" s="329">
        <v>95894</v>
      </c>
      <c r="E38" s="327">
        <v>100170</v>
      </c>
      <c r="F38" s="328">
        <f t="shared" si="1"/>
        <v>104.45909024547939</v>
      </c>
      <c r="G38" s="337">
        <v>83221</v>
      </c>
      <c r="H38" s="329">
        <v>101030</v>
      </c>
      <c r="I38" s="327">
        <v>99855</v>
      </c>
      <c r="J38" s="328">
        <f t="shared" si="2"/>
        <v>98.83697911511432</v>
      </c>
      <c r="K38" s="330" t="s">
        <v>213</v>
      </c>
      <c r="L38" s="331" t="s">
        <v>213</v>
      </c>
      <c r="M38" s="332">
        <f t="shared" si="0"/>
        <v>315</v>
      </c>
      <c r="N38" s="338">
        <v>7184</v>
      </c>
      <c r="O38" s="334">
        <v>15256</v>
      </c>
      <c r="P38" s="335">
        <v>1521</v>
      </c>
      <c r="AT38">
        <v>-1</v>
      </c>
    </row>
    <row r="39" spans="1:45" ht="16.5" customHeight="1">
      <c r="A39" s="323" t="s">
        <v>238</v>
      </c>
      <c r="B39" s="336"/>
      <c r="C39" s="334">
        <v>3033</v>
      </c>
      <c r="D39" s="329">
        <v>3302</v>
      </c>
      <c r="E39" s="327">
        <v>3369</v>
      </c>
      <c r="F39" s="328">
        <f t="shared" si="1"/>
        <v>102.02907328891581</v>
      </c>
      <c r="G39" s="337">
        <v>4033</v>
      </c>
      <c r="H39" s="329">
        <v>4172</v>
      </c>
      <c r="I39" s="327">
        <v>3896</v>
      </c>
      <c r="J39" s="328">
        <f t="shared" si="2"/>
        <v>93.38446788111217</v>
      </c>
      <c r="K39" s="330" t="s">
        <v>213</v>
      </c>
      <c r="L39" s="331" t="s">
        <v>213</v>
      </c>
      <c r="M39" s="332">
        <f t="shared" si="0"/>
        <v>-527</v>
      </c>
      <c r="N39" s="338">
        <v>11118</v>
      </c>
      <c r="O39" s="334">
        <v>927</v>
      </c>
      <c r="P39" s="335">
        <v>25</v>
      </c>
      <c r="AR39">
        <v>38</v>
      </c>
      <c r="AS39">
        <v>64</v>
      </c>
    </row>
    <row r="40" spans="1:16" ht="16.5" customHeight="1">
      <c r="A40" s="323" t="s">
        <v>239</v>
      </c>
      <c r="B40" s="336"/>
      <c r="C40" s="334">
        <v>2907</v>
      </c>
      <c r="D40" s="329">
        <v>3069</v>
      </c>
      <c r="E40" s="327">
        <v>3220</v>
      </c>
      <c r="F40" s="328">
        <f t="shared" si="1"/>
        <v>104.92016943629847</v>
      </c>
      <c r="G40" s="337">
        <v>2907</v>
      </c>
      <c r="H40" s="329">
        <v>2971</v>
      </c>
      <c r="I40" s="327">
        <v>3245</v>
      </c>
      <c r="J40" s="328">
        <f t="shared" si="2"/>
        <v>109.22248401211714</v>
      </c>
      <c r="K40" s="330" t="s">
        <v>213</v>
      </c>
      <c r="L40" s="331" t="s">
        <v>213</v>
      </c>
      <c r="M40" s="332">
        <f t="shared" si="0"/>
        <v>-25</v>
      </c>
      <c r="N40" s="338">
        <v>107</v>
      </c>
      <c r="O40" s="334">
        <v>703</v>
      </c>
      <c r="P40" s="335">
        <v>160</v>
      </c>
    </row>
    <row r="41" spans="1:46" ht="16.5" customHeight="1">
      <c r="A41" s="323" t="s">
        <v>240</v>
      </c>
      <c r="B41" s="336"/>
      <c r="C41" s="334">
        <v>1427</v>
      </c>
      <c r="D41" s="329">
        <v>1492</v>
      </c>
      <c r="E41" s="327">
        <v>1488</v>
      </c>
      <c r="F41" s="328">
        <f t="shared" si="1"/>
        <v>99.73190348525469</v>
      </c>
      <c r="G41" s="337">
        <v>1427</v>
      </c>
      <c r="H41" s="329">
        <v>1428</v>
      </c>
      <c r="I41" s="327">
        <v>1055</v>
      </c>
      <c r="J41" s="328">
        <f t="shared" si="2"/>
        <v>73.8795518207283</v>
      </c>
      <c r="K41" s="330" t="s">
        <v>213</v>
      </c>
      <c r="L41" s="331" t="s">
        <v>213</v>
      </c>
      <c r="M41" s="332">
        <f t="shared" si="0"/>
        <v>433</v>
      </c>
      <c r="N41" s="338">
        <v>696</v>
      </c>
      <c r="O41" s="334">
        <v>374</v>
      </c>
      <c r="P41" s="335"/>
      <c r="AS41">
        <v>57</v>
      </c>
      <c r="AT41">
        <v>56</v>
      </c>
    </row>
    <row r="42" spans="1:16" ht="16.5" customHeight="1">
      <c r="A42" s="323" t="s">
        <v>241</v>
      </c>
      <c r="B42" s="324"/>
      <c r="C42" s="334">
        <v>1615</v>
      </c>
      <c r="D42" s="329">
        <v>1689</v>
      </c>
      <c r="E42" s="327">
        <v>1691</v>
      </c>
      <c r="F42" s="328">
        <f t="shared" si="1"/>
        <v>100.11841326228537</v>
      </c>
      <c r="G42" s="337">
        <v>1615</v>
      </c>
      <c r="H42" s="329">
        <v>1713</v>
      </c>
      <c r="I42" s="327">
        <v>1524</v>
      </c>
      <c r="J42" s="328">
        <f t="shared" si="2"/>
        <v>88.96672504378283</v>
      </c>
      <c r="K42" s="330" t="s">
        <v>213</v>
      </c>
      <c r="L42" s="331" t="s">
        <v>213</v>
      </c>
      <c r="M42" s="332">
        <f t="shared" si="0"/>
        <v>167</v>
      </c>
      <c r="N42" s="338">
        <v>193</v>
      </c>
      <c r="O42" s="334">
        <v>335</v>
      </c>
      <c r="P42" s="335"/>
    </row>
    <row r="43" spans="1:16" ht="16.5" customHeight="1" thickBot="1">
      <c r="A43" s="341"/>
      <c r="B43" s="342"/>
      <c r="C43" s="343"/>
      <c r="D43" s="344"/>
      <c r="E43" s="345"/>
      <c r="F43" s="346"/>
      <c r="G43" s="347"/>
      <c r="H43" s="348"/>
      <c r="I43" s="345"/>
      <c r="J43" s="349"/>
      <c r="K43" s="350"/>
      <c r="L43" s="351"/>
      <c r="M43" s="352"/>
      <c r="N43" s="353"/>
      <c r="O43" s="350"/>
      <c r="P43" s="354"/>
    </row>
    <row r="44" spans="1:16" ht="16.5" customHeight="1" thickTop="1">
      <c r="A44" s="161"/>
      <c r="B44" s="161"/>
      <c r="C44" s="326"/>
      <c r="D44" s="326"/>
      <c r="E44" s="326"/>
      <c r="F44" s="161"/>
      <c r="G44" s="355"/>
      <c r="H44" s="355"/>
      <c r="I44" s="326"/>
      <c r="J44" s="161"/>
      <c r="K44" s="326"/>
      <c r="L44" s="326"/>
      <c r="M44" s="356"/>
      <c r="N44" s="326"/>
      <c r="O44" s="161"/>
      <c r="P44" s="161"/>
    </row>
    <row r="45" spans="1:16" ht="16.5" customHeight="1">
      <c r="A45" s="161"/>
      <c r="B45" s="161"/>
      <c r="C45" s="326"/>
      <c r="D45" s="326"/>
      <c r="E45" s="326"/>
      <c r="F45" s="161"/>
      <c r="G45" s="355"/>
      <c r="H45" s="355"/>
      <c r="I45" s="326"/>
      <c r="J45" s="161"/>
      <c r="K45" s="326"/>
      <c r="L45" s="326"/>
      <c r="M45" s="356"/>
      <c r="N45" s="326"/>
      <c r="O45" s="161"/>
      <c r="P45" s="161"/>
    </row>
    <row r="46" spans="1:16" ht="16.5" customHeight="1" thickBot="1">
      <c r="A46" s="161"/>
      <c r="B46" s="161"/>
      <c r="C46" s="326"/>
      <c r="D46" s="326"/>
      <c r="E46" s="161"/>
      <c r="F46" s="326"/>
      <c r="G46" s="326"/>
      <c r="H46" s="326"/>
      <c r="I46" s="161"/>
      <c r="J46" s="161"/>
      <c r="K46" s="161"/>
      <c r="L46" s="161"/>
      <c r="M46" s="357"/>
      <c r="N46" s="326"/>
      <c r="O46" s="161"/>
      <c r="P46" s="161"/>
    </row>
    <row r="47" spans="1:16" ht="16.5" customHeight="1" thickBot="1" thickTop="1">
      <c r="A47" s="358" t="s">
        <v>242</v>
      </c>
      <c r="B47" s="161"/>
      <c r="C47" s="359">
        <f>SUM(C13:C42)</f>
        <v>1589581</v>
      </c>
      <c r="D47" s="360">
        <f>SUM(D13:D42)</f>
        <v>2553451</v>
      </c>
      <c r="E47" s="361">
        <f>SUM(E14:E42)</f>
        <v>2548046</v>
      </c>
      <c r="F47" s="362">
        <f>SUM(E47/D47*100)</f>
        <v>99.78832568159717</v>
      </c>
      <c r="G47" s="363">
        <f>SUM(G14:G42)</f>
        <v>1599445</v>
      </c>
      <c r="H47" s="364">
        <f>SUM(H14:H42)</f>
        <v>2797454</v>
      </c>
      <c r="I47" s="361">
        <f>SUM(I14:I42)</f>
        <v>2547970</v>
      </c>
      <c r="J47" s="362">
        <f>SUM(I47/H47*100)</f>
        <v>91.08174790362952</v>
      </c>
      <c r="K47" s="365" t="s">
        <v>213</v>
      </c>
      <c r="L47" s="366" t="s">
        <v>213</v>
      </c>
      <c r="M47" s="367">
        <f>SUM(M14:M42)</f>
        <v>76</v>
      </c>
      <c r="N47" s="368">
        <f>SUM(N14:N42)</f>
        <v>237432</v>
      </c>
      <c r="O47" s="359">
        <f>SUM(O14:O42)</f>
        <v>383569</v>
      </c>
      <c r="P47" s="369">
        <f>SUM(P14:P42)</f>
        <v>44705</v>
      </c>
    </row>
    <row r="48" spans="5:14" ht="15.75" thickTop="1">
      <c r="E48" s="370"/>
      <c r="I48" s="370"/>
      <c r="M48" s="370"/>
      <c r="N48" s="370"/>
    </row>
    <row r="53" ht="15.75" customHeight="1"/>
    <row r="54" spans="17:21" ht="15">
      <c r="Q54" s="371"/>
      <c r="S54" s="371"/>
      <c r="T54" s="371"/>
      <c r="U54" s="371"/>
    </row>
    <row r="57" ht="15.75" customHeight="1"/>
    <row r="58" ht="15.75" customHeight="1"/>
    <row r="59" ht="15.75" customHeight="1"/>
    <row r="60" ht="15.75" customHeight="1"/>
    <row r="61" ht="15.75" customHeight="1"/>
    <row r="62" ht="18" customHeight="1"/>
    <row r="63" ht="18" customHeight="1"/>
    <row r="64" ht="13.5" customHeight="1"/>
    <row r="66" ht="18" customHeight="1"/>
    <row r="67" ht="13.5" customHeight="1"/>
    <row r="68" ht="15.75" customHeight="1"/>
    <row r="70" ht="13.5" customHeight="1"/>
    <row r="71" ht="12" customHeight="1"/>
    <row r="72" ht="15.75" customHeight="1">
      <c r="AC72" s="372"/>
    </row>
    <row r="73" spans="20:29" ht="15.75" customHeight="1">
      <c r="T73" s="121"/>
      <c r="AC73" s="372"/>
    </row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spans="14:21" ht="15.75">
      <c r="N115" s="373"/>
      <c r="O115" s="371"/>
      <c r="P115" s="371"/>
      <c r="Q115" s="371"/>
      <c r="S115" s="371"/>
      <c r="T115" s="371"/>
      <c r="U115" s="371"/>
    </row>
  </sheetData>
  <printOptions horizontalCentered="1" verticalCentered="1"/>
  <pageMargins left="0.7874015748031497" right="0.5905511811023623" top="0.5511811023622047" bottom="0.5511811023622047" header="0.5118110236220472" footer="0.5118110236220472"/>
  <pageSetup horizontalDpi="180" verticalDpi="18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Marcela Dušková</dc:creator>
  <cp:keywords/>
  <dc:description/>
  <cp:lastModifiedBy>MMB</cp:lastModifiedBy>
  <cp:lastPrinted>2002-03-11T14:05:14Z</cp:lastPrinted>
  <dcterms:created xsi:type="dcterms:W3CDTF">1999-11-22T06:38:01Z</dcterms:created>
  <dcterms:modified xsi:type="dcterms:W3CDTF">2002-01-22T13:48:47Z</dcterms:modified>
  <cp:category/>
  <cp:version/>
  <cp:contentType/>
  <cp:contentStatus/>
</cp:coreProperties>
</file>