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90" tabRatio="385" activeTab="0"/>
  </bookViews>
  <sheets>
    <sheet name="Rekapitulace" sheetId="1" r:id="rId1"/>
    <sheet name="PV + KV" sheetId="2" r:id="rId2"/>
  </sheets>
  <definedNames>
    <definedName name="_xlnm._FilterDatabase" localSheetId="1">'PV + KV'!$A$4:$E$28</definedName>
    <definedName name="_xlnm._FilterDatabase" localSheetId="1" hidden="1">'PV + KV'!$A$2:$E$8</definedName>
    <definedName name="_xlnm.Print_Titles" localSheetId="1">'PV + KV'!$1:$2</definedName>
    <definedName name="_xlnm.Print_Area" localSheetId="1">'PV + KV'!$A$1:$P$192</definedName>
    <definedName name="_xlnm.Print_Area" localSheetId="0">'Rekapitulace'!$A$1:$N$32</definedName>
  </definedNames>
  <calcPr fullCalcOnLoad="1"/>
</workbook>
</file>

<file path=xl/sharedStrings.xml><?xml version="1.0" encoding="utf-8"?>
<sst xmlns="http://schemas.openxmlformats.org/spreadsheetml/2006/main" count="418" uniqueCount="223">
  <si>
    <t>sk.</t>
  </si>
  <si>
    <t>odd.</t>
  </si>
  <si>
    <t>§</t>
  </si>
  <si>
    <t>název paragrafu</t>
  </si>
  <si>
    <t xml:space="preserve">Celospolečenské funkce lesů </t>
  </si>
  <si>
    <t>Ostatní správa v zemědělství</t>
  </si>
  <si>
    <t>Zemědělství a lesní hospodářství</t>
  </si>
  <si>
    <t xml:space="preserve">Vnitřní obchod, služby a turismus </t>
  </si>
  <si>
    <t>Průmysl, stavebnictví, obchod a služby</t>
  </si>
  <si>
    <t xml:space="preserve">Silnice </t>
  </si>
  <si>
    <t xml:space="preserve">Provoz veřejné silniční dopravy </t>
  </si>
  <si>
    <t xml:space="preserve">Provoz vnitrozemské plavby </t>
  </si>
  <si>
    <t>Ostatní dráhy</t>
  </si>
  <si>
    <t xml:space="preserve">Provoz ostatních drah </t>
  </si>
  <si>
    <t>Doprava</t>
  </si>
  <si>
    <t xml:space="preserve">Pitná voda </t>
  </si>
  <si>
    <t>Odvádění a čištění odpadních vod j.n.</t>
  </si>
  <si>
    <t>Úpravy drobných vodních toků</t>
  </si>
  <si>
    <t>Vodní hospodářství</t>
  </si>
  <si>
    <t>Průmyslová a ostatní odvětví hospodářství</t>
  </si>
  <si>
    <t>Předškolní zařízení</t>
  </si>
  <si>
    <t xml:space="preserve">Speciální předškolní zařízení </t>
  </si>
  <si>
    <t xml:space="preserve">Základní školy </t>
  </si>
  <si>
    <t>Gymnázia</t>
  </si>
  <si>
    <t>Speciální střední školy</t>
  </si>
  <si>
    <t xml:space="preserve">Ubytovací zařízení středních škol a učilišť </t>
  </si>
  <si>
    <t>Vzdělávání</t>
  </si>
  <si>
    <t>Základní umělecké školy</t>
  </si>
  <si>
    <t xml:space="preserve">Divadelní činnost </t>
  </si>
  <si>
    <t xml:space="preserve">Činnosti uměleckých souborů </t>
  </si>
  <si>
    <t xml:space="preserve">Činnosti knihovnické </t>
  </si>
  <si>
    <t xml:space="preserve">Činnosti muzeí a galerií </t>
  </si>
  <si>
    <t xml:space="preserve">Výstavní činnosti v kultuře </t>
  </si>
  <si>
    <t xml:space="preserve">Záležitosti kultury j.n. </t>
  </si>
  <si>
    <t>Rozhlas a telelvize</t>
  </si>
  <si>
    <t>Zájmová činnost v kultuře</t>
  </si>
  <si>
    <t>Kultura, církve a sdělovací prostředky</t>
  </si>
  <si>
    <t>Využití volného času dětí a mládeže</t>
  </si>
  <si>
    <t>Tělovýchova a zájmová činnost</t>
  </si>
  <si>
    <t xml:space="preserve">Všeobecná ambulantní péče </t>
  </si>
  <si>
    <t xml:space="preserve">Lékařská služba první pomoci </t>
  </si>
  <si>
    <t xml:space="preserve">Ostatní nemocnice </t>
  </si>
  <si>
    <t xml:space="preserve">Odborné léčebné ústavy </t>
  </si>
  <si>
    <t xml:space="preserve">Ústavní péče j.n. </t>
  </si>
  <si>
    <t xml:space="preserve">Lékárenská služba </t>
  </si>
  <si>
    <t xml:space="preserve">Ostatní činnost ve zdravotnictví j.n. </t>
  </si>
  <si>
    <t>Zdravotnictví</t>
  </si>
  <si>
    <t>Veřejné osvětlení</t>
  </si>
  <si>
    <t xml:space="preserve">Pohřebnictví </t>
  </si>
  <si>
    <t>Lokální zásobování teplem</t>
  </si>
  <si>
    <t xml:space="preserve">Územní plánování </t>
  </si>
  <si>
    <t xml:space="preserve">Komunální služby a územní rozvoj  j.n. </t>
  </si>
  <si>
    <t>Bydlení, komunální služby a územní rozvoj</t>
  </si>
  <si>
    <t xml:space="preserve">Monitoring ochrany ovzduší </t>
  </si>
  <si>
    <t xml:space="preserve">Sběr a svoz komunálních odpadů </t>
  </si>
  <si>
    <t>Sběr a svoz ostatních odpadů</t>
  </si>
  <si>
    <t xml:space="preserve">Ostatní nakládání s odpady j.n.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</si>
  <si>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</si>
  <si>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</si>
  <si>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</si>
  <si>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</si>
  <si>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</si>
  <si>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</si>
  <si>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Ekologická výchova a osvěta </t>
  </si>
  <si>
    <t>Ochrana životního prostředí</t>
  </si>
  <si>
    <t>Služby pro obyvatelstvo</t>
  </si>
  <si>
    <t xml:space="preserve">Dávky sociální pomoci j.n. </t>
  </si>
  <si>
    <t xml:space="preserve">Dávky zdravotně postiženým občanům </t>
  </si>
  <si>
    <t>Dávky a podpory v sociálním zabezpečení</t>
  </si>
  <si>
    <t>Sociální věci a politika zaměstnanosti</t>
  </si>
  <si>
    <t xml:space="preserve">Sociální hospitalizace </t>
  </si>
  <si>
    <t xml:space="preserve">Domovy důchodců </t>
  </si>
  <si>
    <t>Centra sociální pomoci</t>
  </si>
  <si>
    <t xml:space="preserve">Zvláštní zařízení sociální pomoci </t>
  </si>
  <si>
    <t>Civilní nouzové plánování</t>
  </si>
  <si>
    <t xml:space="preserve">Bezpečnost a veřejný pořádek </t>
  </si>
  <si>
    <t>Bezpečnost a veřejný pořádek</t>
  </si>
  <si>
    <t xml:space="preserve">Požární ochrana - dobrovolná část </t>
  </si>
  <si>
    <t>Bezpečnost státu a právní ochrana</t>
  </si>
  <si>
    <t>Činnost regionální správy</t>
  </si>
  <si>
    <t xml:space="preserve">Archivní činnost </t>
  </si>
  <si>
    <t>Jiné veřejné služby a činnosti</t>
  </si>
  <si>
    <t>Obecné příjmy a výdaje z finančních operací</t>
  </si>
  <si>
    <t>Finanční operace j.n.</t>
  </si>
  <si>
    <t>Finanční operace</t>
  </si>
  <si>
    <t>Ostatní činnosti</t>
  </si>
  <si>
    <t>Všeobecná veřejná správa a služby</t>
  </si>
  <si>
    <t>Požární ochrana a integrovaný záchranný systém</t>
  </si>
  <si>
    <t>Výdaje celkem včetně DPPO za obce z rozpočtové činnosti</t>
  </si>
  <si>
    <t>Výdaje celkem bez DPPO za obce z rozpočtové činnosti</t>
  </si>
  <si>
    <t xml:space="preserve"> % S/UR</t>
  </si>
  <si>
    <t>Ústavy péče pro mládež</t>
  </si>
  <si>
    <t>Provoz civilní letecké dopravy</t>
  </si>
  <si>
    <t>Zdravotnická záchranná služba</t>
  </si>
  <si>
    <t>Filmová tvorba, distribuce, kina</t>
  </si>
  <si>
    <t xml:space="preserve">Provozní výdaje </t>
  </si>
  <si>
    <t>1</t>
  </si>
  <si>
    <t>10</t>
  </si>
  <si>
    <t>2</t>
  </si>
  <si>
    <t>21</t>
  </si>
  <si>
    <t>22</t>
  </si>
  <si>
    <t>23</t>
  </si>
  <si>
    <t>3</t>
  </si>
  <si>
    <t>31</t>
  </si>
  <si>
    <t>33</t>
  </si>
  <si>
    <t>34</t>
  </si>
  <si>
    <t>35</t>
  </si>
  <si>
    <t>36</t>
  </si>
  <si>
    <t>37</t>
  </si>
  <si>
    <t>4</t>
  </si>
  <si>
    <t>41</t>
  </si>
  <si>
    <t>43</t>
  </si>
  <si>
    <t>5</t>
  </si>
  <si>
    <t>52</t>
  </si>
  <si>
    <t>53</t>
  </si>
  <si>
    <t>55</t>
  </si>
  <si>
    <t>6</t>
  </si>
  <si>
    <t>61</t>
  </si>
  <si>
    <t>62</t>
  </si>
  <si>
    <t>63</t>
  </si>
  <si>
    <t>64</t>
  </si>
  <si>
    <t xml:space="preserve">Kapitálové výdaje </t>
  </si>
  <si>
    <t>Výdaje celkem</t>
  </si>
  <si>
    <t>Odvádění a čištění odpadních vod a nakládání s kaly</t>
  </si>
  <si>
    <t xml:space="preserve">Ostatní činnosti j.n.                                        </t>
  </si>
  <si>
    <t xml:space="preserve">Činnost místní správy                              </t>
  </si>
  <si>
    <t xml:space="preserve">Bytové hospodářství                               </t>
  </si>
  <si>
    <t xml:space="preserve">Školní stravování při předškolním a základním vzdělávání </t>
  </si>
  <si>
    <t xml:space="preserve">Ostatní zařízení související s výchovou a vzděláváním mládeže j.n. </t>
  </si>
  <si>
    <t>Hygienická služba a ochrana veřejného zdraví</t>
  </si>
  <si>
    <t>Výstavba a údržba místních inženýrských sítí</t>
  </si>
  <si>
    <t xml:space="preserve">Využívání a zneškodňování komunálních odpadů </t>
  </si>
  <si>
    <t xml:space="preserve">Ostatní ochrana půdy a spodní vody </t>
  </si>
  <si>
    <t xml:space="preserve">Zvláštní zařízení pro výkon pěstounské péče </t>
  </si>
  <si>
    <t xml:space="preserve">Sociální péče a pomoc rodině a manželství j.n. </t>
  </si>
  <si>
    <t>Sociální péče a pomoc přistěhovalcům a vybraným etnikům</t>
  </si>
  <si>
    <t>Provoz veřejné železniční dopravy</t>
  </si>
  <si>
    <t>Jiná zdravotnická zařízení a služby pro zdravotnictví</t>
  </si>
  <si>
    <t>Zastupitelstva obcí</t>
  </si>
  <si>
    <t>Dekontaminace půd a čištění spodní vody</t>
  </si>
  <si>
    <t>Finanční vypořádání minulých let</t>
  </si>
  <si>
    <t>Speciální základní školy</t>
  </si>
  <si>
    <t>Školní družiny a kluby</t>
  </si>
  <si>
    <t>Domovy - penziony pro matky s dětmi</t>
  </si>
  <si>
    <t>SR 2002</t>
  </si>
  <si>
    <t>UR k 31.12.2002</t>
  </si>
  <si>
    <t>S k 31.12.2002</t>
  </si>
  <si>
    <t>Správa v lesním hospodářství</t>
  </si>
  <si>
    <t>Záležitosti v dopravě j.n.</t>
  </si>
  <si>
    <t>Diagnostické ústavy pro děti a mládež</t>
  </si>
  <si>
    <t>Mezinárodní spolupráce ve vzdělávání</t>
  </si>
  <si>
    <t>Sociální ústavy pro dospělé</t>
  </si>
  <si>
    <t>Záležitosti sociálních věcí a politiky zaměstnanosti j.n.</t>
  </si>
  <si>
    <t xml:space="preserve">Sociální péče a pomoc ostatním skupinám obyvatelstva j.n. </t>
  </si>
  <si>
    <t>Obrana</t>
  </si>
  <si>
    <t>Záležitosti obrany j.n.</t>
  </si>
  <si>
    <t xml:space="preserve">Civilní ochrana - nevojenská část </t>
  </si>
  <si>
    <t>Činnost ostatních orgánů státní správy v oblasti CNP</t>
  </si>
  <si>
    <t>Záležitosti civilního nouzového plánování j.n.</t>
  </si>
  <si>
    <t>Volby do územních zastupitelských sborů</t>
  </si>
  <si>
    <t>Volby do Parlamentu ČR</t>
  </si>
  <si>
    <t xml:space="preserve">Ozdravování hospodářských zvířat, plodin a zvláštní veterinární péče </t>
  </si>
  <si>
    <t>Zemědělská a potravinářská činnost a rozvoj j.n.</t>
  </si>
  <si>
    <t>Záležitosti lesního hospodářství j.n.</t>
  </si>
  <si>
    <t>Záležitosti pozemních komunikací j.n.</t>
  </si>
  <si>
    <t>Záležitosti v silniční dopravě j.n.</t>
  </si>
  <si>
    <t>Záležitosti předškolní výchovy a základního vzdělávání j.n.</t>
  </si>
  <si>
    <t>Záležitosti vzdělávání j.n.</t>
  </si>
  <si>
    <t>Podpora činností na vydávání literárních a jiných děl</t>
  </si>
  <si>
    <t xml:space="preserve">Zachování a obnova kulturních památek </t>
  </si>
  <si>
    <t xml:space="preserve">Pořízení, zachování a obnova kulturních hodnot </t>
  </si>
  <si>
    <t>Záležitosti sdělovacích prostředků j.n.</t>
  </si>
  <si>
    <t>Záležitosti církví, kultury a sdělovacích prostředků j.n.</t>
  </si>
  <si>
    <t xml:space="preserve">Tělovýchovná činnost  j.n. </t>
  </si>
  <si>
    <t>Zájmová činnost a rekreace j.n.</t>
  </si>
  <si>
    <t>Ambulantní péče j.n.</t>
  </si>
  <si>
    <t>Programy rozvoje bydlení a bytové hospodářství j.n.</t>
  </si>
  <si>
    <t>Záležitosti bydlení, komunálních služeb a územního rozvoje j.n.</t>
  </si>
  <si>
    <t>Ostatní dávky povahy sociálního zabezpečení j.n.</t>
  </si>
  <si>
    <t>Sociální pomoc dětem a mládeži (kromě ústavní)</t>
  </si>
  <si>
    <t>Sociální péče a pomoc dětem a mládeži j.n.</t>
  </si>
  <si>
    <t>Sociální pomoc osobám v hmotné nouzi a občanům soc. nepř.</t>
  </si>
  <si>
    <t>Záležitosti požární ochrany j.n.</t>
  </si>
  <si>
    <t>Ćinnost ostatních orgánů státní správy v IZS</t>
  </si>
  <si>
    <t>Mezinárodní spolupráce j.n.</t>
  </si>
  <si>
    <t>Daň z příjmů právnických osob za město - rozpočtová činnost *)</t>
  </si>
  <si>
    <t xml:space="preserve"> *) Daň z příjmů právnických osob za město z rozpočtové činnosti je v příjmech i ve výdajích ve stejné výši a neovlivňuje saldo příjmů a výdajů</t>
  </si>
  <si>
    <t xml:space="preserve">Domovy - penziony pro důchodce a zdravotně postižené občany </t>
  </si>
  <si>
    <t xml:space="preserve">Sociální ústavy pro zdravotně postiženou mládež  vč. diagn. ústavů </t>
  </si>
  <si>
    <t>Pečovatelská služba</t>
  </si>
  <si>
    <t>Sociální péče a pomoc starým a zdravotně postiženým j.n.</t>
  </si>
  <si>
    <t>ODDÍL</t>
  </si>
  <si>
    <t>NÁZEV ODDÍLU</t>
  </si>
  <si>
    <t xml:space="preserve"> Zemědělství a lesní hospodářství</t>
  </si>
  <si>
    <t xml:space="preserve"> Průmysl, stavebnictví, obchod a služby</t>
  </si>
  <si>
    <t xml:space="preserve"> Doprava</t>
  </si>
  <si>
    <t xml:space="preserve"> Vodní hospodářství</t>
  </si>
  <si>
    <t>31 a 32</t>
  </si>
  <si>
    <t xml:space="preserve"> Vzdělávání</t>
  </si>
  <si>
    <t xml:space="preserve"> Kultura, církve a sdělovací prostředky</t>
  </si>
  <si>
    <t xml:space="preserve"> Tělovýchova a zájmová činnost</t>
  </si>
  <si>
    <t xml:space="preserve"> Zdravotnictví</t>
  </si>
  <si>
    <t xml:space="preserve"> Bydlení, komunální služby a územní rozvoj                   </t>
  </si>
  <si>
    <t xml:space="preserve"> Ochrana životního prostředí</t>
  </si>
  <si>
    <t xml:space="preserve"> Dávky a podpory v sociálním zabezpečení</t>
  </si>
  <si>
    <t xml:space="preserve"> Soc. péče a pomoc v soc. zabez. a politice zaměstnanosti</t>
  </si>
  <si>
    <t xml:space="preserve"> Obrana</t>
  </si>
  <si>
    <t xml:space="preserve"> Bezpečnost a veřejný pořádek</t>
  </si>
  <si>
    <t xml:space="preserve"> Požární ochrana a integrovaný záchranný systém</t>
  </si>
  <si>
    <t xml:space="preserve"> Jiné veřejné služby a činnosti</t>
  </si>
  <si>
    <t xml:space="preserve"> Finanční operace</t>
  </si>
  <si>
    <t>Provozní výdaje</t>
  </si>
  <si>
    <t>Kapitálové výdaje</t>
  </si>
  <si>
    <t>S/UR (%)</t>
  </si>
  <si>
    <t xml:space="preserve"> Civilní nouzové plánování</t>
  </si>
  <si>
    <t xml:space="preserve"> Státní moc, státní správa a územní samospráva</t>
  </si>
  <si>
    <t>Státní moc, státní správa a územní samospráva</t>
  </si>
  <si>
    <t xml:space="preserve"> Ostatní činnosti</t>
  </si>
  <si>
    <t>*) DPPO za obce z rozpočtové činnosti je v příjmech i ve výdajích ve stejné výši a neovlivňuje saldo příjmů a výdajů.</t>
  </si>
  <si>
    <t>Daň z příjmů právnických osob za obce - rozpočtová činnost *)</t>
  </si>
  <si>
    <t>PROVOZNÍ A KAPITÁLOVÉ VÝDAJE statutárního města Brna k 31.12.2002 - rekapitulace podle oddílů (v tis. Kč)</t>
  </si>
  <si>
    <t xml:space="preserve">Prevence před drogami, alkoholem, nikotinem </t>
  </si>
  <si>
    <t>Sociální péče a pomoc v soc. zabezpečení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</si>
</sst>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7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u val="single"/>
      <sz val="16"/>
      <name val="Times New Roman CE"/>
      <family val="1"/>
    </font>
    <font>
      <b/>
      <sz val="14"/>
      <name val="Times New Roman CE"/>
      <family val="1"/>
    </font>
    <font>
      <b/>
      <u val="single"/>
      <sz val="18"/>
      <name val="Times New Roman CE"/>
      <family val="1"/>
    </font>
    <font>
      <sz val="18"/>
      <name val="Times New Roman CE"/>
      <family val="1"/>
    </font>
    <font>
      <sz val="20"/>
      <name val="Times New Roman CE"/>
      <family val="1"/>
    </font>
    <font>
      <b/>
      <sz val="18"/>
      <name val="Times New Roman CE"/>
      <family val="1"/>
    </font>
    <font>
      <sz val="16"/>
      <name val="Arial"/>
      <family val="0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21">
      <alignment/>
      <protection/>
    </xf>
    <xf numFmtId="1" fontId="3" fillId="0" borderId="0" xfId="21" applyNumberFormat="1" applyFont="1" applyAlignment="1">
      <alignment horizontal="left"/>
      <protection/>
    </xf>
    <xf numFmtId="49" fontId="3" fillId="0" borderId="0" xfId="21" applyNumberFormat="1" applyFont="1" applyAlignment="1">
      <alignment horizontal="left"/>
      <protection/>
    </xf>
    <xf numFmtId="3" fontId="3" fillId="0" borderId="0" xfId="21" applyNumberFormat="1">
      <alignment/>
      <protection/>
    </xf>
    <xf numFmtId="0" fontId="4" fillId="0" borderId="0" xfId="21" applyFont="1">
      <alignment/>
      <protection/>
    </xf>
    <xf numFmtId="1" fontId="4" fillId="0" borderId="0" xfId="21" applyNumberFormat="1" applyFont="1" applyAlignment="1">
      <alignment horizontal="left"/>
      <protection/>
    </xf>
    <xf numFmtId="49" fontId="4" fillId="0" borderId="0" xfId="21" applyNumberFormat="1" applyFont="1" applyAlignment="1">
      <alignment horizontal="left"/>
      <protection/>
    </xf>
    <xf numFmtId="3" fontId="4" fillId="0" borderId="0" xfId="21" applyNumberFormat="1" applyFont="1">
      <alignment/>
      <protection/>
    </xf>
    <xf numFmtId="167" fontId="4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1" fontId="4" fillId="0" borderId="0" xfId="21" applyNumberFormat="1" applyFont="1" applyFill="1" applyAlignment="1">
      <alignment horizontal="left"/>
      <protection/>
    </xf>
    <xf numFmtId="49" fontId="4" fillId="0" borderId="0" xfId="21" applyNumberFormat="1" applyFont="1" applyFill="1" applyAlignment="1">
      <alignment horizontal="left"/>
      <protection/>
    </xf>
    <xf numFmtId="3" fontId="4" fillId="0" borderId="0" xfId="21" applyNumberFormat="1" applyFont="1" applyFill="1">
      <alignment/>
      <protection/>
    </xf>
    <xf numFmtId="167" fontId="4" fillId="0" borderId="0" xfId="21" applyNumberFormat="1" applyFont="1" applyFill="1">
      <alignment/>
      <protection/>
    </xf>
    <xf numFmtId="0" fontId="3" fillId="0" borderId="0" xfId="21" applyFill="1">
      <alignment/>
      <protection/>
    </xf>
    <xf numFmtId="3" fontId="7" fillId="0" borderId="1" xfId="21" applyNumberFormat="1" applyFont="1" applyBorder="1">
      <alignment/>
      <protection/>
    </xf>
    <xf numFmtId="3" fontId="7" fillId="0" borderId="2" xfId="21" applyNumberFormat="1" applyFont="1" applyBorder="1">
      <alignment/>
      <protection/>
    </xf>
    <xf numFmtId="3" fontId="7" fillId="0" borderId="3" xfId="21" applyNumberFormat="1" applyFont="1" applyBorder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7" fillId="0" borderId="1" xfId="2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7" fillId="0" borderId="3" xfId="21" applyFont="1" applyBorder="1" applyAlignment="1">
      <alignment horizontal="left"/>
      <protection/>
    </xf>
    <xf numFmtId="0" fontId="7" fillId="0" borderId="1" xfId="20" applyFont="1" applyBorder="1" applyAlignment="1">
      <alignment horizontal="right"/>
      <protection/>
    </xf>
    <xf numFmtId="0" fontId="7" fillId="0" borderId="2" xfId="20" applyFont="1" applyBorder="1" applyAlignment="1">
      <alignment horizontal="right"/>
      <protection/>
    </xf>
    <xf numFmtId="0" fontId="7" fillId="0" borderId="3" xfId="20" applyFont="1" applyBorder="1" applyAlignment="1">
      <alignment horizontal="right"/>
      <protection/>
    </xf>
    <xf numFmtId="3" fontId="6" fillId="0" borderId="0" xfId="21" applyNumberFormat="1" applyFont="1" applyFill="1">
      <alignment/>
      <protection/>
    </xf>
    <xf numFmtId="0" fontId="7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7" fillId="0" borderId="5" xfId="20" applyFont="1" applyBorder="1">
      <alignment/>
      <protection/>
    </xf>
    <xf numFmtId="0" fontId="7" fillId="0" borderId="6" xfId="20" applyFont="1" applyBorder="1">
      <alignment/>
      <protection/>
    </xf>
    <xf numFmtId="3" fontId="7" fillId="0" borderId="1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7" fillId="0" borderId="4" xfId="20" applyNumberFormat="1" applyFont="1" applyBorder="1">
      <alignment/>
      <protection/>
    </xf>
    <xf numFmtId="0" fontId="7" fillId="0" borderId="7" xfId="20" applyFont="1" applyBorder="1">
      <alignment/>
      <protection/>
    </xf>
    <xf numFmtId="0" fontId="7" fillId="0" borderId="8" xfId="20" applyFont="1" applyBorder="1">
      <alignment/>
      <protection/>
    </xf>
    <xf numFmtId="3" fontId="7" fillId="0" borderId="7" xfId="20" applyNumberFormat="1" applyFont="1" applyBorder="1">
      <alignment/>
      <protection/>
    </xf>
    <xf numFmtId="3" fontId="7" fillId="0" borderId="9" xfId="20" applyNumberFormat="1" applyFont="1" applyBorder="1">
      <alignment/>
      <protection/>
    </xf>
    <xf numFmtId="3" fontId="7" fillId="0" borderId="9" xfId="20" applyNumberFormat="1" applyFont="1" applyFill="1" applyBorder="1">
      <alignment/>
      <protection/>
    </xf>
    <xf numFmtId="0" fontId="7" fillId="0" borderId="7" xfId="20" applyFont="1" applyBorder="1" applyAlignment="1">
      <alignment horizontal="left"/>
      <protection/>
    </xf>
    <xf numFmtId="0" fontId="7" fillId="0" borderId="8" xfId="0" applyFont="1" applyBorder="1" applyAlignment="1">
      <alignment/>
    </xf>
    <xf numFmtId="0" fontId="8" fillId="0" borderId="10" xfId="20" applyFont="1" applyBorder="1">
      <alignment/>
      <protection/>
    </xf>
    <xf numFmtId="0" fontId="8" fillId="0" borderId="11" xfId="20" applyFont="1" applyBorder="1">
      <alignment/>
      <protection/>
    </xf>
    <xf numFmtId="3" fontId="8" fillId="0" borderId="10" xfId="20" applyNumberFormat="1" applyFont="1" applyBorder="1">
      <alignment/>
      <protection/>
    </xf>
    <xf numFmtId="3" fontId="8" fillId="0" borderId="12" xfId="20" applyNumberFormat="1" applyFont="1" applyBorder="1">
      <alignment/>
      <protection/>
    </xf>
    <xf numFmtId="3" fontId="7" fillId="0" borderId="13" xfId="20" applyNumberFormat="1" applyFont="1" applyBorder="1">
      <alignment/>
      <protection/>
    </xf>
    <xf numFmtId="3" fontId="7" fillId="0" borderId="3" xfId="20" applyNumberFormat="1" applyFont="1" applyBorder="1">
      <alignment/>
      <protection/>
    </xf>
    <xf numFmtId="3" fontId="7" fillId="0" borderId="8" xfId="20" applyNumberFormat="1" applyFont="1" applyBorder="1">
      <alignment/>
      <protection/>
    </xf>
    <xf numFmtId="3" fontId="8" fillId="0" borderId="11" xfId="20" applyNumberFormat="1" applyFont="1" applyBorder="1">
      <alignment/>
      <protection/>
    </xf>
    <xf numFmtId="0" fontId="7" fillId="0" borderId="14" xfId="20" applyFont="1" applyBorder="1">
      <alignment/>
      <protection/>
    </xf>
    <xf numFmtId="0" fontId="7" fillId="0" borderId="15" xfId="20" applyFont="1" applyBorder="1">
      <alignment/>
      <protection/>
    </xf>
    <xf numFmtId="3" fontId="7" fillId="0" borderId="14" xfId="20" applyNumberFormat="1" applyFont="1" applyBorder="1">
      <alignment/>
      <protection/>
    </xf>
    <xf numFmtId="3" fontId="7" fillId="0" borderId="16" xfId="20" applyNumberFormat="1" applyFont="1" applyBorder="1">
      <alignment/>
      <protection/>
    </xf>
    <xf numFmtId="3" fontId="7" fillId="0" borderId="16" xfId="20" applyNumberFormat="1" applyFont="1" applyFill="1" applyBorder="1">
      <alignment/>
      <protection/>
    </xf>
    <xf numFmtId="3" fontId="7" fillId="0" borderId="15" xfId="20" applyNumberFormat="1" applyFont="1" applyBorder="1">
      <alignment/>
      <protection/>
    </xf>
    <xf numFmtId="0" fontId="8" fillId="0" borderId="15" xfId="20" applyFont="1" applyBorder="1">
      <alignment/>
      <protection/>
    </xf>
    <xf numFmtId="3" fontId="8" fillId="0" borderId="14" xfId="20" applyNumberFormat="1" applyFont="1" applyBorder="1">
      <alignment/>
      <protection/>
    </xf>
    <xf numFmtId="3" fontId="8" fillId="0" borderId="16" xfId="20" applyNumberFormat="1" applyFont="1" applyBorder="1">
      <alignment/>
      <protection/>
    </xf>
    <xf numFmtId="3" fontId="8" fillId="0" borderId="16" xfId="20" applyNumberFormat="1" applyFont="1" applyFill="1" applyBorder="1">
      <alignment/>
      <protection/>
    </xf>
    <xf numFmtId="3" fontId="8" fillId="0" borderId="15" xfId="20" applyNumberFormat="1" applyFont="1" applyBorder="1">
      <alignment/>
      <protection/>
    </xf>
    <xf numFmtId="167" fontId="7" fillId="0" borderId="17" xfId="20" applyNumberFormat="1" applyFont="1" applyBorder="1">
      <alignment/>
      <protection/>
    </xf>
    <xf numFmtId="167" fontId="7" fillId="0" borderId="18" xfId="20" applyNumberFormat="1" applyFont="1" applyBorder="1">
      <alignment/>
      <protection/>
    </xf>
    <xf numFmtId="167" fontId="8" fillId="0" borderId="19" xfId="20" applyNumberFormat="1" applyFont="1" applyBorder="1">
      <alignment/>
      <protection/>
    </xf>
    <xf numFmtId="167" fontId="8" fillId="0" borderId="17" xfId="20" applyNumberFormat="1" applyFont="1" applyBorder="1">
      <alignment/>
      <protection/>
    </xf>
    <xf numFmtId="167" fontId="7" fillId="0" borderId="20" xfId="20" applyNumberFormat="1" applyFont="1" applyBorder="1">
      <alignment/>
      <protection/>
    </xf>
    <xf numFmtId="167" fontId="7" fillId="0" borderId="21" xfId="20" applyNumberFormat="1" applyFont="1" applyBorder="1">
      <alignment/>
      <protection/>
    </xf>
    <xf numFmtId="0" fontId="11" fillId="0" borderId="0" xfId="20" applyFont="1" applyAlignment="1">
      <alignment horizontal="centerContinuous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12" xfId="20" applyFont="1" applyBorder="1" applyAlignment="1">
      <alignment horizontal="center" vertical="center"/>
      <protection/>
    </xf>
    <xf numFmtId="0" fontId="10" fillId="0" borderId="22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/>
      <protection/>
    </xf>
    <xf numFmtId="0" fontId="8" fillId="0" borderId="23" xfId="20" applyFont="1" applyBorder="1" applyAlignment="1">
      <alignment horizontal="centerContinuous"/>
      <protection/>
    </xf>
    <xf numFmtId="0" fontId="8" fillId="0" borderId="24" xfId="20" applyFont="1" applyBorder="1" applyAlignment="1">
      <alignment horizontal="centerContinuous"/>
      <protection/>
    </xf>
    <xf numFmtId="0" fontId="8" fillId="0" borderId="13" xfId="20" applyFont="1" applyBorder="1" applyAlignment="1">
      <alignment horizontal="centerContinuous"/>
      <protection/>
    </xf>
    <xf numFmtId="0" fontId="8" fillId="0" borderId="25" xfId="20" applyFont="1" applyBorder="1" applyAlignment="1">
      <alignment horizontal="centerContinuous"/>
      <protection/>
    </xf>
    <xf numFmtId="0" fontId="8" fillId="0" borderId="26" xfId="20" applyFont="1" applyBorder="1" applyAlignment="1">
      <alignment horizontal="centerContinuous"/>
      <protection/>
    </xf>
    <xf numFmtId="0" fontId="13" fillId="0" borderId="0" xfId="21" applyFont="1">
      <alignment/>
      <protection/>
    </xf>
    <xf numFmtId="0" fontId="7" fillId="0" borderId="27" xfId="21" applyFont="1" applyBorder="1">
      <alignment/>
      <protection/>
    </xf>
    <xf numFmtId="0" fontId="7" fillId="0" borderId="28" xfId="21" applyFont="1" applyBorder="1">
      <alignment/>
      <protection/>
    </xf>
    <xf numFmtId="1" fontId="7" fillId="0" borderId="28" xfId="21" applyNumberFormat="1" applyFont="1" applyBorder="1" applyAlignment="1">
      <alignment horizontal="left"/>
      <protection/>
    </xf>
    <xf numFmtId="49" fontId="7" fillId="0" borderId="29" xfId="21" applyNumberFormat="1" applyFont="1" applyBorder="1" applyAlignment="1">
      <alignment horizontal="left"/>
      <protection/>
    </xf>
    <xf numFmtId="0" fontId="8" fillId="0" borderId="30" xfId="20" applyFont="1" applyBorder="1" applyAlignment="1">
      <alignment horizontal="centerContinuous"/>
      <protection/>
    </xf>
    <xf numFmtId="0" fontId="7" fillId="0" borderId="31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7" fillId="0" borderId="32" xfId="21" applyFont="1" applyBorder="1" applyAlignment="1">
      <alignment horizontal="centerContinuous"/>
      <protection/>
    </xf>
    <xf numFmtId="0" fontId="15" fillId="0" borderId="0" xfId="21" applyFont="1">
      <alignment/>
      <protection/>
    </xf>
    <xf numFmtId="0" fontId="8" fillId="0" borderId="33" xfId="21" applyFont="1" applyBorder="1" applyAlignment="1">
      <alignment horizontal="center"/>
      <protection/>
    </xf>
    <xf numFmtId="0" fontId="8" fillId="0" borderId="34" xfId="21" applyFont="1" applyBorder="1" applyAlignment="1">
      <alignment horizontal="left"/>
      <protection/>
    </xf>
    <xf numFmtId="0" fontId="8" fillId="0" borderId="34" xfId="21" applyFont="1" applyBorder="1" applyAlignment="1">
      <alignment horizontal="center"/>
      <protection/>
    </xf>
    <xf numFmtId="0" fontId="8" fillId="0" borderId="35" xfId="21" applyFont="1" applyBorder="1" applyAlignment="1">
      <alignment horizontal="center"/>
      <protection/>
    </xf>
    <xf numFmtId="0" fontId="8" fillId="0" borderId="36" xfId="20" applyFont="1" applyBorder="1" applyAlignment="1">
      <alignment horizontal="center"/>
      <protection/>
    </xf>
    <xf numFmtId="0" fontId="8" fillId="0" borderId="37" xfId="20" applyFont="1" applyBorder="1" applyAlignment="1">
      <alignment horizontal="center" shrinkToFit="1"/>
      <protection/>
    </xf>
    <xf numFmtId="0" fontId="8" fillId="0" borderId="38" xfId="20" applyFont="1" applyBorder="1" applyAlignment="1">
      <alignment horizontal="center"/>
      <protection/>
    </xf>
    <xf numFmtId="0" fontId="8" fillId="0" borderId="39" xfId="20" applyFont="1" applyBorder="1" applyAlignment="1">
      <alignment horizontal="center"/>
      <protection/>
    </xf>
    <xf numFmtId="1" fontId="12" fillId="0" borderId="5" xfId="21" applyNumberFormat="1" applyFont="1" applyBorder="1" applyAlignment="1">
      <alignment horizontal="center"/>
      <protection/>
    </xf>
    <xf numFmtId="1" fontId="12" fillId="0" borderId="40" xfId="21" applyNumberFormat="1" applyFont="1" applyBorder="1" applyAlignment="1">
      <alignment horizontal="center"/>
      <protection/>
    </xf>
    <xf numFmtId="49" fontId="12" fillId="0" borderId="6" xfId="21" applyNumberFormat="1" applyFont="1" applyBorder="1" applyAlignment="1">
      <alignment horizontal="left"/>
      <protection/>
    </xf>
    <xf numFmtId="3" fontId="12" fillId="0" borderId="5" xfId="21" applyNumberFormat="1" applyFont="1" applyBorder="1">
      <alignment/>
      <protection/>
    </xf>
    <xf numFmtId="3" fontId="12" fillId="0" borderId="40" xfId="21" applyNumberFormat="1" applyFont="1" applyBorder="1">
      <alignment/>
      <protection/>
    </xf>
    <xf numFmtId="3" fontId="12" fillId="0" borderId="6" xfId="21" applyNumberFormat="1" applyFont="1" applyBorder="1">
      <alignment/>
      <protection/>
    </xf>
    <xf numFmtId="167" fontId="12" fillId="0" borderId="41" xfId="21" applyNumberFormat="1" applyFont="1" applyBorder="1">
      <alignment/>
      <protection/>
    </xf>
    <xf numFmtId="0" fontId="16" fillId="0" borderId="0" xfId="21" applyFont="1">
      <alignment/>
      <protection/>
    </xf>
    <xf numFmtId="1" fontId="12" fillId="0" borderId="7" xfId="21" applyNumberFormat="1" applyFont="1" applyBorder="1" applyAlignment="1">
      <alignment horizontal="center"/>
      <protection/>
    </xf>
    <xf numFmtId="1" fontId="12" fillId="0" borderId="9" xfId="21" applyNumberFormat="1" applyFont="1" applyBorder="1" applyAlignment="1">
      <alignment horizontal="center"/>
      <protection/>
    </xf>
    <xf numFmtId="49" fontId="12" fillId="0" borderId="8" xfId="21" applyNumberFormat="1" applyFont="1" applyBorder="1" applyAlignment="1">
      <alignment horizontal="left"/>
      <protection/>
    </xf>
    <xf numFmtId="3" fontId="12" fillId="0" borderId="7" xfId="21" applyNumberFormat="1" applyFont="1" applyBorder="1">
      <alignment/>
      <protection/>
    </xf>
    <xf numFmtId="3" fontId="12" fillId="0" borderId="9" xfId="21" applyNumberFormat="1" applyFont="1" applyBorder="1">
      <alignment/>
      <protection/>
    </xf>
    <xf numFmtId="3" fontId="12" fillId="0" borderId="8" xfId="21" applyNumberFormat="1" applyFont="1" applyBorder="1">
      <alignment/>
      <protection/>
    </xf>
    <xf numFmtId="1" fontId="14" fillId="2" borderId="7" xfId="21" applyNumberFormat="1" applyFont="1" applyFill="1" applyBorder="1" applyAlignment="1">
      <alignment horizontal="center"/>
      <protection/>
    </xf>
    <xf numFmtId="1" fontId="14" fillId="2" borderId="9" xfId="21" applyNumberFormat="1" applyFont="1" applyFill="1" applyBorder="1" applyAlignment="1">
      <alignment horizontal="center"/>
      <protection/>
    </xf>
    <xf numFmtId="1" fontId="12" fillId="2" borderId="9" xfId="21" applyNumberFormat="1" applyFont="1" applyFill="1" applyBorder="1" applyAlignment="1">
      <alignment horizontal="center"/>
      <protection/>
    </xf>
    <xf numFmtId="49" fontId="14" fillId="2" borderId="8" xfId="21" applyNumberFormat="1" applyFont="1" applyFill="1" applyBorder="1" applyAlignment="1">
      <alignment horizontal="left"/>
      <protection/>
    </xf>
    <xf numFmtId="3" fontId="14" fillId="2" borderId="7" xfId="21" applyNumberFormat="1" applyFont="1" applyFill="1" applyBorder="1">
      <alignment/>
      <protection/>
    </xf>
    <xf numFmtId="3" fontId="14" fillId="2" borderId="9" xfId="21" applyNumberFormat="1" applyFont="1" applyFill="1" applyBorder="1">
      <alignment/>
      <protection/>
    </xf>
    <xf numFmtId="3" fontId="14" fillId="2" borderId="8" xfId="21" applyNumberFormat="1" applyFont="1" applyFill="1" applyBorder="1">
      <alignment/>
      <protection/>
    </xf>
    <xf numFmtId="167" fontId="14" fillId="2" borderId="17" xfId="21" applyNumberFormat="1" applyFont="1" applyFill="1" applyBorder="1">
      <alignment/>
      <protection/>
    </xf>
    <xf numFmtId="1" fontId="12" fillId="0" borderId="42" xfId="21" applyNumberFormat="1" applyFont="1" applyBorder="1" applyAlignment="1">
      <alignment horizontal="center"/>
      <protection/>
    </xf>
    <xf numFmtId="1" fontId="14" fillId="0" borderId="43" xfId="21" applyNumberFormat="1" applyFont="1" applyBorder="1" applyAlignment="1">
      <alignment horizontal="left"/>
      <protection/>
    </xf>
    <xf numFmtId="1" fontId="12" fillId="0" borderId="43" xfId="21" applyNumberFormat="1" applyFont="1" applyBorder="1" applyAlignment="1">
      <alignment horizontal="center"/>
      <protection/>
    </xf>
    <xf numFmtId="49" fontId="12" fillId="0" borderId="44" xfId="21" applyNumberFormat="1" applyFont="1" applyBorder="1" applyAlignment="1">
      <alignment horizontal="left"/>
      <protection/>
    </xf>
    <xf numFmtId="3" fontId="14" fillId="0" borderId="42" xfId="21" applyNumberFormat="1" applyFont="1" applyBorder="1">
      <alignment/>
      <protection/>
    </xf>
    <xf numFmtId="3" fontId="14" fillId="0" borderId="43" xfId="21" applyNumberFormat="1" applyFont="1" applyBorder="1">
      <alignment/>
      <protection/>
    </xf>
    <xf numFmtId="3" fontId="14" fillId="0" borderId="44" xfId="21" applyNumberFormat="1" applyFont="1" applyBorder="1">
      <alignment/>
      <protection/>
    </xf>
    <xf numFmtId="167" fontId="14" fillId="0" borderId="45" xfId="21" applyNumberFormat="1" applyFont="1" applyBorder="1">
      <alignment/>
      <protection/>
    </xf>
    <xf numFmtId="3" fontId="14" fillId="0" borderId="42" xfId="21" applyNumberFormat="1" applyFont="1" applyFill="1" applyBorder="1">
      <alignment/>
      <protection/>
    </xf>
    <xf numFmtId="3" fontId="14" fillId="0" borderId="43" xfId="21" applyNumberFormat="1" applyFont="1" applyFill="1" applyBorder="1">
      <alignment/>
      <protection/>
    </xf>
    <xf numFmtId="3" fontId="14" fillId="0" borderId="44" xfId="21" applyNumberFormat="1" applyFont="1" applyFill="1" applyBorder="1">
      <alignment/>
      <protection/>
    </xf>
    <xf numFmtId="1" fontId="14" fillId="0" borderId="46" xfId="21" applyNumberFormat="1" applyFont="1" applyBorder="1" applyAlignment="1">
      <alignment horizontal="center"/>
      <protection/>
    </xf>
    <xf numFmtId="1" fontId="12" fillId="0" borderId="47" xfId="21" applyNumberFormat="1" applyFont="1" applyBorder="1" applyAlignment="1">
      <alignment horizontal="center"/>
      <protection/>
    </xf>
    <xf numFmtId="49" fontId="14" fillId="0" borderId="48" xfId="21" applyNumberFormat="1" applyFont="1" applyBorder="1" applyAlignment="1">
      <alignment horizontal="left"/>
      <protection/>
    </xf>
    <xf numFmtId="3" fontId="14" fillId="0" borderId="46" xfId="21" applyNumberFormat="1" applyFont="1" applyBorder="1">
      <alignment/>
      <protection/>
    </xf>
    <xf numFmtId="3" fontId="14" fillId="0" borderId="47" xfId="21" applyNumberFormat="1" applyFont="1" applyBorder="1">
      <alignment/>
      <protection/>
    </xf>
    <xf numFmtId="3" fontId="14" fillId="0" borderId="48" xfId="21" applyNumberFormat="1" applyFont="1" applyBorder="1">
      <alignment/>
      <protection/>
    </xf>
    <xf numFmtId="167" fontId="14" fillId="0" borderId="49" xfId="21" applyNumberFormat="1" applyFont="1" applyBorder="1">
      <alignment/>
      <protection/>
    </xf>
    <xf numFmtId="3" fontId="14" fillId="0" borderId="46" xfId="21" applyNumberFormat="1" applyFont="1" applyFill="1" applyBorder="1">
      <alignment/>
      <protection/>
    </xf>
    <xf numFmtId="3" fontId="14" fillId="0" borderId="47" xfId="21" applyNumberFormat="1" applyFont="1" applyFill="1" applyBorder="1">
      <alignment/>
      <protection/>
    </xf>
    <xf numFmtId="3" fontId="14" fillId="0" borderId="48" xfId="21" applyNumberFormat="1" applyFont="1" applyFill="1" applyBorder="1">
      <alignment/>
      <protection/>
    </xf>
    <xf numFmtId="1" fontId="14" fillId="0" borderId="5" xfId="21" applyNumberFormat="1" applyFont="1" applyBorder="1" applyAlignment="1">
      <alignment horizontal="left"/>
      <protection/>
    </xf>
    <xf numFmtId="3" fontId="14" fillId="0" borderId="5" xfId="21" applyNumberFormat="1" applyFont="1" applyBorder="1">
      <alignment/>
      <protection/>
    </xf>
    <xf numFmtId="3" fontId="14" fillId="0" borderId="40" xfId="21" applyNumberFormat="1" applyFont="1" applyBorder="1">
      <alignment/>
      <protection/>
    </xf>
    <xf numFmtId="3" fontId="14" fillId="0" borderId="6" xfId="21" applyNumberFormat="1" applyFont="1" applyBorder="1">
      <alignment/>
      <protection/>
    </xf>
    <xf numFmtId="167" fontId="14" fillId="0" borderId="41" xfId="21" applyNumberFormat="1" applyFont="1" applyBorder="1">
      <alignment/>
      <protection/>
    </xf>
    <xf numFmtId="3" fontId="14" fillId="0" borderId="5" xfId="21" applyNumberFormat="1" applyFont="1" applyFill="1" applyBorder="1">
      <alignment/>
      <protection/>
    </xf>
    <xf numFmtId="3" fontId="14" fillId="0" borderId="40" xfId="21" applyNumberFormat="1" applyFont="1" applyFill="1" applyBorder="1">
      <alignment/>
      <protection/>
    </xf>
    <xf numFmtId="3" fontId="14" fillId="0" borderId="6" xfId="21" applyNumberFormat="1" applyFont="1" applyFill="1" applyBorder="1">
      <alignment/>
      <protection/>
    </xf>
    <xf numFmtId="167" fontId="12" fillId="0" borderId="17" xfId="21" applyNumberFormat="1" applyFont="1" applyBorder="1">
      <alignment/>
      <protection/>
    </xf>
    <xf numFmtId="3" fontId="12" fillId="0" borderId="7" xfId="21" applyNumberFormat="1" applyFont="1" applyFill="1" applyBorder="1">
      <alignment/>
      <protection/>
    </xf>
    <xf numFmtId="3" fontId="12" fillId="0" borderId="9" xfId="21" applyNumberFormat="1" applyFont="1" applyFill="1" applyBorder="1">
      <alignment/>
      <protection/>
    </xf>
    <xf numFmtId="3" fontId="12" fillId="0" borderId="8" xfId="21" applyNumberFormat="1" applyFont="1" applyFill="1" applyBorder="1">
      <alignment/>
      <protection/>
    </xf>
    <xf numFmtId="1" fontId="14" fillId="0" borderId="9" xfId="21" applyNumberFormat="1" applyFont="1" applyBorder="1" applyAlignment="1">
      <alignment horizontal="left"/>
      <protection/>
    </xf>
    <xf numFmtId="3" fontId="14" fillId="0" borderId="7" xfId="21" applyNumberFormat="1" applyFont="1" applyBorder="1">
      <alignment/>
      <protection/>
    </xf>
    <xf numFmtId="3" fontId="14" fillId="0" borderId="9" xfId="21" applyNumberFormat="1" applyFont="1" applyBorder="1">
      <alignment/>
      <protection/>
    </xf>
    <xf numFmtId="3" fontId="14" fillId="0" borderId="8" xfId="21" applyNumberFormat="1" applyFont="1" applyBorder="1">
      <alignment/>
      <protection/>
    </xf>
    <xf numFmtId="167" fontId="14" fillId="0" borderId="17" xfId="21" applyNumberFormat="1" applyFont="1" applyBorder="1">
      <alignment/>
      <protection/>
    </xf>
    <xf numFmtId="3" fontId="14" fillId="0" borderId="7" xfId="21" applyNumberFormat="1" applyFont="1" applyFill="1" applyBorder="1">
      <alignment/>
      <protection/>
    </xf>
    <xf numFmtId="3" fontId="14" fillId="0" borderId="9" xfId="21" applyNumberFormat="1" applyFont="1" applyFill="1" applyBorder="1">
      <alignment/>
      <protection/>
    </xf>
    <xf numFmtId="3" fontId="14" fillId="0" borderId="8" xfId="21" applyNumberFormat="1" applyFont="1" applyFill="1" applyBorder="1">
      <alignment/>
      <protection/>
    </xf>
    <xf numFmtId="1" fontId="14" fillId="0" borderId="50" xfId="21" applyNumberFormat="1" applyFont="1" applyBorder="1" applyAlignment="1">
      <alignment horizontal="center"/>
      <protection/>
    </xf>
    <xf numFmtId="1" fontId="12" fillId="0" borderId="51" xfId="21" applyNumberFormat="1" applyFont="1" applyBorder="1" applyAlignment="1">
      <alignment horizontal="center"/>
      <protection/>
    </xf>
    <xf numFmtId="49" fontId="14" fillId="0" borderId="52" xfId="21" applyNumberFormat="1" applyFont="1" applyBorder="1" applyAlignment="1">
      <alignment horizontal="left"/>
      <protection/>
    </xf>
    <xf numFmtId="3" fontId="14" fillId="0" borderId="50" xfId="21" applyNumberFormat="1" applyFont="1" applyBorder="1">
      <alignment/>
      <protection/>
    </xf>
    <xf numFmtId="3" fontId="14" fillId="0" borderId="51" xfId="21" applyNumberFormat="1" applyFont="1" applyBorder="1">
      <alignment/>
      <protection/>
    </xf>
    <xf numFmtId="3" fontId="14" fillId="0" borderId="52" xfId="21" applyNumberFormat="1" applyFont="1" applyBorder="1">
      <alignment/>
      <protection/>
    </xf>
    <xf numFmtId="167" fontId="14" fillId="0" borderId="53" xfId="21" applyNumberFormat="1" applyFont="1" applyBorder="1">
      <alignment/>
      <protection/>
    </xf>
    <xf numFmtId="3" fontId="14" fillId="0" borderId="50" xfId="21" applyNumberFormat="1" applyFont="1" applyFill="1" applyBorder="1">
      <alignment/>
      <protection/>
    </xf>
    <xf numFmtId="3" fontId="14" fillId="0" borderId="51" xfId="21" applyNumberFormat="1" applyFont="1" applyFill="1" applyBorder="1">
      <alignment/>
      <protection/>
    </xf>
    <xf numFmtId="3" fontId="14" fillId="0" borderId="52" xfId="21" applyNumberFormat="1" applyFont="1" applyFill="1" applyBorder="1">
      <alignment/>
      <protection/>
    </xf>
    <xf numFmtId="3" fontId="12" fillId="0" borderId="5" xfId="21" applyNumberFormat="1" applyFont="1" applyFill="1" applyBorder="1">
      <alignment/>
      <protection/>
    </xf>
    <xf numFmtId="3" fontId="12" fillId="0" borderId="40" xfId="21" applyNumberFormat="1" applyFont="1" applyFill="1" applyBorder="1">
      <alignment/>
      <protection/>
    </xf>
    <xf numFmtId="3" fontId="12" fillId="0" borderId="6" xfId="21" applyNumberFormat="1" applyFont="1" applyFill="1" applyBorder="1">
      <alignment/>
      <protection/>
    </xf>
    <xf numFmtId="1" fontId="12" fillId="0" borderId="7" xfId="21" applyNumberFormat="1" applyFont="1" applyFill="1" applyBorder="1" applyAlignment="1">
      <alignment horizontal="center"/>
      <protection/>
    </xf>
    <xf numFmtId="1" fontId="14" fillId="0" borderId="9" xfId="21" applyNumberFormat="1" applyFont="1" applyFill="1" applyBorder="1" applyAlignment="1">
      <alignment horizontal="left"/>
      <protection/>
    </xf>
    <xf numFmtId="1" fontId="12" fillId="0" borderId="9" xfId="21" applyNumberFormat="1" applyFont="1" applyFill="1" applyBorder="1" applyAlignment="1">
      <alignment horizontal="center"/>
      <protection/>
    </xf>
    <xf numFmtId="49" fontId="12" fillId="0" borderId="8" xfId="21" applyNumberFormat="1" applyFont="1" applyFill="1" applyBorder="1" applyAlignment="1">
      <alignment horizontal="left"/>
      <protection/>
    </xf>
    <xf numFmtId="167" fontId="14" fillId="0" borderId="17" xfId="21" applyNumberFormat="1" applyFont="1" applyFill="1" applyBorder="1">
      <alignment/>
      <protection/>
    </xf>
    <xf numFmtId="167" fontId="14" fillId="0" borderId="49" xfId="21" applyNumberFormat="1" applyFont="1" applyFill="1" applyBorder="1">
      <alignment/>
      <protection/>
    </xf>
    <xf numFmtId="1" fontId="14" fillId="0" borderId="54" xfId="21" applyNumberFormat="1" applyFont="1" applyBorder="1" applyAlignment="1">
      <alignment horizontal="center"/>
      <protection/>
    </xf>
    <xf numFmtId="1" fontId="12" fillId="0" borderId="55" xfId="21" applyNumberFormat="1" applyFont="1" applyBorder="1" applyAlignment="1">
      <alignment horizontal="center"/>
      <protection/>
    </xf>
    <xf numFmtId="49" fontId="14" fillId="0" borderId="56" xfId="21" applyNumberFormat="1" applyFont="1" applyBorder="1" applyAlignment="1">
      <alignment horizontal="left"/>
      <protection/>
    </xf>
    <xf numFmtId="3" fontId="14" fillId="0" borderId="54" xfId="21" applyNumberFormat="1" applyFont="1" applyBorder="1">
      <alignment/>
      <protection/>
    </xf>
    <xf numFmtId="3" fontId="14" fillId="0" borderId="55" xfId="21" applyNumberFormat="1" applyFont="1" applyBorder="1">
      <alignment/>
      <protection/>
    </xf>
    <xf numFmtId="3" fontId="14" fillId="0" borderId="56" xfId="21" applyNumberFormat="1" applyFont="1" applyBorder="1">
      <alignment/>
      <protection/>
    </xf>
    <xf numFmtId="167" fontId="14" fillId="0" borderId="57" xfId="21" applyNumberFormat="1" applyFont="1" applyBorder="1">
      <alignment/>
      <protection/>
    </xf>
    <xf numFmtId="3" fontId="14" fillId="0" borderId="54" xfId="21" applyNumberFormat="1" applyFont="1" applyFill="1" applyBorder="1">
      <alignment/>
      <protection/>
    </xf>
    <xf numFmtId="3" fontId="14" fillId="0" borderId="55" xfId="21" applyNumberFormat="1" applyFont="1" applyFill="1" applyBorder="1">
      <alignment/>
      <protection/>
    </xf>
    <xf numFmtId="3" fontId="14" fillId="0" borderId="56" xfId="21" applyNumberFormat="1" applyFont="1" applyFill="1" applyBorder="1">
      <alignment/>
      <protection/>
    </xf>
    <xf numFmtId="167" fontId="14" fillId="0" borderId="57" xfId="21" applyNumberFormat="1" applyFont="1" applyFill="1" applyBorder="1">
      <alignment/>
      <protection/>
    </xf>
    <xf numFmtId="167" fontId="14" fillId="0" borderId="53" xfId="21" applyNumberFormat="1" applyFont="1" applyFill="1" applyBorder="1">
      <alignment/>
      <protection/>
    </xf>
    <xf numFmtId="1" fontId="14" fillId="0" borderId="54" xfId="21" applyNumberFormat="1" applyFont="1" applyBorder="1" applyAlignment="1">
      <alignment horizontal="left"/>
      <protection/>
    </xf>
    <xf numFmtId="49" fontId="12" fillId="0" borderId="56" xfId="21" applyNumberFormat="1" applyFont="1" applyBorder="1" applyAlignment="1">
      <alignment horizontal="left"/>
      <protection/>
    </xf>
    <xf numFmtId="1" fontId="12" fillId="2" borderId="7" xfId="21" applyNumberFormat="1" applyFont="1" applyFill="1" applyBorder="1" applyAlignment="1">
      <alignment horizontal="center"/>
      <protection/>
    </xf>
    <xf numFmtId="3" fontId="12" fillId="0" borderId="54" xfId="21" applyNumberFormat="1" applyFont="1" applyBorder="1">
      <alignment/>
      <protection/>
    </xf>
    <xf numFmtId="3" fontId="12" fillId="0" borderId="16" xfId="21" applyNumberFormat="1" applyFont="1" applyBorder="1">
      <alignment/>
      <protection/>
    </xf>
    <xf numFmtId="3" fontId="12" fillId="0" borderId="15" xfId="21" applyNumberFormat="1" applyFont="1" applyBorder="1">
      <alignment/>
      <protection/>
    </xf>
    <xf numFmtId="167" fontId="12" fillId="0" borderId="18" xfId="21" applyNumberFormat="1" applyFont="1" applyFill="1" applyBorder="1">
      <alignment/>
      <protection/>
    </xf>
    <xf numFmtId="3" fontId="12" fillId="0" borderId="55" xfId="21" applyNumberFormat="1" applyFont="1" applyBorder="1">
      <alignment/>
      <protection/>
    </xf>
    <xf numFmtId="3" fontId="12" fillId="0" borderId="56" xfId="21" applyNumberFormat="1" applyFont="1" applyBorder="1">
      <alignment/>
      <protection/>
    </xf>
    <xf numFmtId="167" fontId="12" fillId="0" borderId="18" xfId="21" applyNumberFormat="1" applyFont="1" applyBorder="1">
      <alignment/>
      <protection/>
    </xf>
    <xf numFmtId="3" fontId="12" fillId="0" borderId="54" xfId="21" applyNumberFormat="1" applyFont="1" applyFill="1" applyBorder="1">
      <alignment/>
      <protection/>
    </xf>
    <xf numFmtId="3" fontId="12" fillId="0" borderId="55" xfId="21" applyNumberFormat="1" applyFont="1" applyFill="1" applyBorder="1">
      <alignment/>
      <protection/>
    </xf>
    <xf numFmtId="3" fontId="12" fillId="0" borderId="56" xfId="21" applyNumberFormat="1" applyFont="1" applyFill="1" applyBorder="1">
      <alignment/>
      <protection/>
    </xf>
    <xf numFmtId="0" fontId="12" fillId="2" borderId="36" xfId="21" applyFont="1" applyFill="1" applyBorder="1">
      <alignment/>
      <protection/>
    </xf>
    <xf numFmtId="1" fontId="12" fillId="2" borderId="37" xfId="21" applyNumberFormat="1" applyFont="1" applyFill="1" applyBorder="1" applyAlignment="1">
      <alignment horizontal="center"/>
      <protection/>
    </xf>
    <xf numFmtId="1" fontId="14" fillId="2" borderId="39" xfId="21" applyNumberFormat="1" applyFont="1" applyFill="1" applyBorder="1" applyAlignment="1">
      <alignment horizontal="left"/>
      <protection/>
    </xf>
    <xf numFmtId="3" fontId="14" fillId="2" borderId="36" xfId="21" applyNumberFormat="1" applyFont="1" applyFill="1" applyBorder="1">
      <alignment/>
      <protection/>
    </xf>
    <xf numFmtId="3" fontId="14" fillId="2" borderId="37" xfId="21" applyNumberFormat="1" applyFont="1" applyFill="1" applyBorder="1">
      <alignment/>
      <protection/>
    </xf>
    <xf numFmtId="3" fontId="14" fillId="2" borderId="38" xfId="21" applyNumberFormat="1" applyFont="1" applyFill="1" applyBorder="1">
      <alignment/>
      <protection/>
    </xf>
    <xf numFmtId="167" fontId="14" fillId="2" borderId="39" xfId="21" applyNumberFormat="1" applyFont="1" applyFill="1" applyBorder="1">
      <alignment/>
      <protection/>
    </xf>
    <xf numFmtId="49" fontId="12" fillId="0" borderId="6" xfId="21" applyNumberFormat="1" applyFont="1" applyBorder="1" applyAlignment="1">
      <alignment horizontal="left" shrinkToFit="1"/>
      <protection/>
    </xf>
    <xf numFmtId="49" fontId="12" fillId="0" borderId="8" xfId="21" applyNumberFormat="1" applyFont="1" applyBorder="1" applyAlignment="1">
      <alignment horizontal="left" shrinkToFit="1"/>
      <protection/>
    </xf>
    <xf numFmtId="0" fontId="8" fillId="0" borderId="27" xfId="20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8" fillId="0" borderId="58" xfId="20" applyFont="1" applyBorder="1" applyAlignment="1">
      <alignment horizontal="center" vertical="center"/>
      <protection/>
    </xf>
    <xf numFmtId="0" fontId="0" fillId="0" borderId="59" xfId="0" applyBorder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normální_Příjmy město oddíly SR 2000" xfId="20"/>
    <cellStyle name="normální_Výdaje SR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5" zoomScaleNormal="75" zoomScaleSheetLayoutView="75" workbookViewId="0" topLeftCell="A1">
      <selection activeCell="A3" sqref="A3"/>
    </sheetView>
  </sheetViews>
  <sheetFormatPr defaultColWidth="8.796875" defaultRowHeight="15"/>
  <cols>
    <col min="1" max="1" width="8.8984375" style="30" customWidth="1"/>
    <col min="2" max="2" width="60.8984375" style="30" customWidth="1"/>
    <col min="3" max="14" width="15.09765625" style="30" customWidth="1"/>
    <col min="15" max="16384" width="8.8984375" style="30" customWidth="1"/>
  </cols>
  <sheetData>
    <row r="1" spans="1:14" ht="21.75" customHeight="1">
      <c r="A1" s="70" t="s">
        <v>220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3" ht="21.75" customHeight="1">
      <c r="A2" s="31"/>
      <c r="B2" s="32"/>
      <c r="C2" s="32"/>
    </row>
    <row r="3" ht="21.75" customHeight="1" thickBot="1"/>
    <row r="4" spans="1:14" ht="21.75" customHeight="1">
      <c r="A4" s="214" t="s">
        <v>191</v>
      </c>
      <c r="B4" s="216" t="s">
        <v>192</v>
      </c>
      <c r="C4" s="75" t="s">
        <v>211</v>
      </c>
      <c r="D4" s="76"/>
      <c r="E4" s="77"/>
      <c r="F4" s="76"/>
      <c r="G4" s="75" t="s">
        <v>212</v>
      </c>
      <c r="H4" s="76"/>
      <c r="I4" s="77"/>
      <c r="J4" s="76"/>
      <c r="K4" s="75" t="s">
        <v>122</v>
      </c>
      <c r="L4" s="76"/>
      <c r="M4" s="78"/>
      <c r="N4" s="79"/>
    </row>
    <row r="5" spans="1:14" ht="21" thickBot="1">
      <c r="A5" s="215"/>
      <c r="B5" s="217"/>
      <c r="C5" s="71" t="s">
        <v>144</v>
      </c>
      <c r="D5" s="72" t="s">
        <v>145</v>
      </c>
      <c r="E5" s="72" t="s">
        <v>146</v>
      </c>
      <c r="F5" s="73" t="s">
        <v>213</v>
      </c>
      <c r="G5" s="71" t="s">
        <v>144</v>
      </c>
      <c r="H5" s="72" t="s">
        <v>145</v>
      </c>
      <c r="I5" s="72" t="s">
        <v>146</v>
      </c>
      <c r="J5" s="73" t="s">
        <v>213</v>
      </c>
      <c r="K5" s="71" t="s">
        <v>144</v>
      </c>
      <c r="L5" s="72" t="s">
        <v>145</v>
      </c>
      <c r="M5" s="72" t="s">
        <v>146</v>
      </c>
      <c r="N5" s="74" t="s">
        <v>213</v>
      </c>
    </row>
    <row r="6" spans="1:14" ht="24" customHeight="1">
      <c r="A6" s="33"/>
      <c r="B6" s="34"/>
      <c r="C6" s="35"/>
      <c r="D6" s="36"/>
      <c r="E6" s="36"/>
      <c r="F6" s="49"/>
      <c r="G6" s="35"/>
      <c r="H6" s="36"/>
      <c r="I6" s="36"/>
      <c r="J6" s="49"/>
      <c r="K6" s="35"/>
      <c r="L6" s="36"/>
      <c r="M6" s="50"/>
      <c r="N6" s="37"/>
    </row>
    <row r="7" spans="1:14" ht="24" customHeight="1">
      <c r="A7" s="38" t="s">
        <v>97</v>
      </c>
      <c r="B7" s="39" t="s">
        <v>193</v>
      </c>
      <c r="C7" s="40">
        <f>'PV + KV'!E10</f>
        <v>9897</v>
      </c>
      <c r="D7" s="41">
        <f>'PV + KV'!F10</f>
        <v>16563</v>
      </c>
      <c r="E7" s="41">
        <f>'PV + KV'!G10</f>
        <v>14925</v>
      </c>
      <c r="F7" s="68">
        <f>E7/D7*100</f>
        <v>90.11048723057418</v>
      </c>
      <c r="G7" s="40">
        <f>'PV + KV'!I10</f>
        <v>30160</v>
      </c>
      <c r="H7" s="41">
        <f>'PV + KV'!J10</f>
        <v>59232</v>
      </c>
      <c r="I7" s="41">
        <f>'PV + KV'!K10</f>
        <v>58677</v>
      </c>
      <c r="J7" s="68">
        <f>I7/H7*100</f>
        <v>99.06300648298217</v>
      </c>
      <c r="K7" s="40">
        <f>'PV + KV'!M10</f>
        <v>40057</v>
      </c>
      <c r="L7" s="41">
        <f>'PV + KV'!N10</f>
        <v>75795</v>
      </c>
      <c r="M7" s="51">
        <f>'PV + KV'!O10</f>
        <v>73602</v>
      </c>
      <c r="N7" s="64">
        <f>M7/L7*100</f>
        <v>97.10666930536314</v>
      </c>
    </row>
    <row r="8" spans="1:14" ht="24" customHeight="1">
      <c r="A8" s="38" t="s">
        <v>99</v>
      </c>
      <c r="B8" s="39" t="s">
        <v>194</v>
      </c>
      <c r="C8" s="40">
        <f>'PV + KV'!E15</f>
        <v>10205</v>
      </c>
      <c r="D8" s="41">
        <f>'PV + KV'!F15</f>
        <v>15197</v>
      </c>
      <c r="E8" s="41">
        <f>'PV + KV'!G15</f>
        <v>13743</v>
      </c>
      <c r="F8" s="68">
        <f aca="true" t="shared" si="0" ref="F8:F26">E8/D8*100</f>
        <v>90.43232216884911</v>
      </c>
      <c r="G8" s="40"/>
      <c r="H8" s="41"/>
      <c r="I8" s="41"/>
      <c r="J8" s="68"/>
      <c r="K8" s="40">
        <f>'PV + KV'!M15</f>
        <v>10205</v>
      </c>
      <c r="L8" s="41">
        <f>'PV + KV'!N15</f>
        <v>15197</v>
      </c>
      <c r="M8" s="51">
        <f>'PV + KV'!O15</f>
        <v>13743</v>
      </c>
      <c r="N8" s="64">
        <f aca="true" t="shared" si="1" ref="N8:N26">M8/L8*100</f>
        <v>90.43232216884911</v>
      </c>
    </row>
    <row r="9" spans="1:14" ht="24" customHeight="1">
      <c r="A9" s="38" t="s">
        <v>100</v>
      </c>
      <c r="B9" s="39" t="s">
        <v>195</v>
      </c>
      <c r="C9" s="40">
        <f>'PV + KV'!E27</f>
        <v>1490894</v>
      </c>
      <c r="D9" s="41">
        <f>'PV + KV'!F27</f>
        <v>1622431</v>
      </c>
      <c r="E9" s="41">
        <f>'PV + KV'!G27</f>
        <v>1594833</v>
      </c>
      <c r="F9" s="68">
        <f t="shared" si="0"/>
        <v>98.29897234458662</v>
      </c>
      <c r="G9" s="40">
        <f>'PV + KV'!I27</f>
        <v>1039662</v>
      </c>
      <c r="H9" s="41">
        <f>'PV + KV'!J27</f>
        <v>1074574</v>
      </c>
      <c r="I9" s="41">
        <f>'PV + KV'!K27</f>
        <v>936975</v>
      </c>
      <c r="J9" s="68">
        <f aca="true" t="shared" si="2" ref="J9:J26">I9/H9*100</f>
        <v>87.19501867716882</v>
      </c>
      <c r="K9" s="40">
        <f>'PV + KV'!M27</f>
        <v>2530556</v>
      </c>
      <c r="L9" s="41">
        <f>'PV + KV'!N27</f>
        <v>2697005</v>
      </c>
      <c r="M9" s="51">
        <f>'PV + KV'!O27</f>
        <v>2531808</v>
      </c>
      <c r="N9" s="64">
        <f t="shared" si="1"/>
        <v>93.87479815573201</v>
      </c>
    </row>
    <row r="10" spans="1:14" ht="24" customHeight="1">
      <c r="A10" s="38" t="s">
        <v>101</v>
      </c>
      <c r="B10" s="39" t="s">
        <v>196</v>
      </c>
      <c r="C10" s="40">
        <f>'PV + KV'!E33</f>
        <v>8349</v>
      </c>
      <c r="D10" s="41">
        <f>'PV + KV'!F33</f>
        <v>11716</v>
      </c>
      <c r="E10" s="41">
        <f>'PV + KV'!G33</f>
        <v>8297</v>
      </c>
      <c r="F10" s="68">
        <f t="shared" si="0"/>
        <v>70.81768521679754</v>
      </c>
      <c r="G10" s="40">
        <f>'PV + KV'!I33</f>
        <v>746221</v>
      </c>
      <c r="H10" s="41">
        <f>'PV + KV'!J33</f>
        <v>495264</v>
      </c>
      <c r="I10" s="41">
        <f>'PV + KV'!K33</f>
        <v>457029</v>
      </c>
      <c r="J10" s="68">
        <f t="shared" si="2"/>
        <v>92.2798749757705</v>
      </c>
      <c r="K10" s="40">
        <f>'PV + KV'!M33</f>
        <v>754570</v>
      </c>
      <c r="L10" s="41">
        <f>'PV + KV'!N33</f>
        <v>506980</v>
      </c>
      <c r="M10" s="51">
        <f>'PV + KV'!O33</f>
        <v>465326</v>
      </c>
      <c r="N10" s="64">
        <f t="shared" si="1"/>
        <v>91.78389680066275</v>
      </c>
    </row>
    <row r="11" spans="1:14" ht="24" customHeight="1">
      <c r="A11" s="38" t="s">
        <v>197</v>
      </c>
      <c r="B11" s="39" t="s">
        <v>198</v>
      </c>
      <c r="C11" s="40">
        <f>'PV + KV'!E49+'PV + KV'!E54</f>
        <v>307630</v>
      </c>
      <c r="D11" s="41">
        <f>'PV + KV'!F49+'PV + KV'!F54</f>
        <v>1333959</v>
      </c>
      <c r="E11" s="41">
        <f>'PV + KV'!G49+'PV + KV'!G54</f>
        <v>1332808</v>
      </c>
      <c r="F11" s="68">
        <f t="shared" si="0"/>
        <v>99.91371548900678</v>
      </c>
      <c r="G11" s="40">
        <f>'PV + KV'!I49</f>
        <v>184270</v>
      </c>
      <c r="H11" s="41">
        <f>'PV + KV'!J49</f>
        <v>259603</v>
      </c>
      <c r="I11" s="41">
        <f>'PV + KV'!K49</f>
        <v>238243</v>
      </c>
      <c r="J11" s="68">
        <f t="shared" si="2"/>
        <v>91.77205194084814</v>
      </c>
      <c r="K11" s="40">
        <f>'PV + KV'!M49+'PV + KV'!M54</f>
        <v>491900</v>
      </c>
      <c r="L11" s="41">
        <f>'PV + KV'!N49+'PV + KV'!N54</f>
        <v>1593562</v>
      </c>
      <c r="M11" s="51">
        <f>'PV + KV'!O49+'PV + KV'!O54</f>
        <v>1571051</v>
      </c>
      <c r="N11" s="64">
        <f t="shared" si="1"/>
        <v>98.5873784640949</v>
      </c>
    </row>
    <row r="12" spans="1:14" ht="24" customHeight="1">
      <c r="A12" s="38" t="s">
        <v>104</v>
      </c>
      <c r="B12" s="39" t="s">
        <v>199</v>
      </c>
      <c r="C12" s="40">
        <f>'PV + KV'!E70</f>
        <v>440731</v>
      </c>
      <c r="D12" s="41">
        <f>'PV + KV'!F70</f>
        <v>505655</v>
      </c>
      <c r="E12" s="41">
        <f>'PV + KV'!G70</f>
        <v>504272</v>
      </c>
      <c r="F12" s="68">
        <f t="shared" si="0"/>
        <v>99.72649336009731</v>
      </c>
      <c r="G12" s="40">
        <f>'PV + KV'!I70</f>
        <v>202988</v>
      </c>
      <c r="H12" s="41">
        <f>'PV + KV'!J70</f>
        <v>435564</v>
      </c>
      <c r="I12" s="41">
        <f>'PV + KV'!K70</f>
        <v>384365</v>
      </c>
      <c r="J12" s="68">
        <f t="shared" si="2"/>
        <v>88.2453554471903</v>
      </c>
      <c r="K12" s="40">
        <f>'PV + KV'!M70</f>
        <v>643719</v>
      </c>
      <c r="L12" s="41">
        <f>'PV + KV'!N70</f>
        <v>941219</v>
      </c>
      <c r="M12" s="51">
        <f>'PV + KV'!O70</f>
        <v>888637</v>
      </c>
      <c r="N12" s="64">
        <f t="shared" si="1"/>
        <v>94.41341494381223</v>
      </c>
    </row>
    <row r="13" spans="1:14" ht="24" customHeight="1">
      <c r="A13" s="38" t="s">
        <v>105</v>
      </c>
      <c r="B13" s="39" t="s">
        <v>200</v>
      </c>
      <c r="C13" s="40">
        <f>'PV + KV'!E75</f>
        <v>81008</v>
      </c>
      <c r="D13" s="41">
        <f>'PV + KV'!F75</f>
        <v>87027</v>
      </c>
      <c r="E13" s="41">
        <f>'PV + KV'!G75</f>
        <v>85514</v>
      </c>
      <c r="F13" s="68">
        <f t="shared" si="0"/>
        <v>98.26145908740965</v>
      </c>
      <c r="G13" s="40">
        <f>'PV + KV'!I75</f>
        <v>136499</v>
      </c>
      <c r="H13" s="41">
        <f>'PV + KV'!J75</f>
        <v>189512</v>
      </c>
      <c r="I13" s="41">
        <f>'PV + KV'!K75</f>
        <v>119024</v>
      </c>
      <c r="J13" s="68">
        <f t="shared" si="2"/>
        <v>62.80552155008654</v>
      </c>
      <c r="K13" s="40">
        <f>'PV + KV'!M75</f>
        <v>217507</v>
      </c>
      <c r="L13" s="41">
        <f>'PV + KV'!N75</f>
        <v>276539</v>
      </c>
      <c r="M13" s="51">
        <f>'PV + KV'!O75</f>
        <v>204538</v>
      </c>
      <c r="N13" s="64">
        <f t="shared" si="1"/>
        <v>73.96352774834652</v>
      </c>
    </row>
    <row r="14" spans="1:14" ht="24" customHeight="1">
      <c r="A14" s="38" t="s">
        <v>106</v>
      </c>
      <c r="B14" s="39" t="s">
        <v>201</v>
      </c>
      <c r="C14" s="40">
        <f>'PV + KV'!E89</f>
        <v>128481</v>
      </c>
      <c r="D14" s="41">
        <f>'PV + KV'!F89</f>
        <v>154794</v>
      </c>
      <c r="E14" s="42">
        <f>'PV + KV'!G89</f>
        <v>154575</v>
      </c>
      <c r="F14" s="68">
        <f t="shared" si="0"/>
        <v>99.8585216481259</v>
      </c>
      <c r="G14" s="40">
        <f>'PV + KV'!I89</f>
        <v>69009</v>
      </c>
      <c r="H14" s="41">
        <f>'PV + KV'!J89</f>
        <v>77319</v>
      </c>
      <c r="I14" s="41">
        <f>'PV + KV'!K89</f>
        <v>44190</v>
      </c>
      <c r="J14" s="68">
        <f t="shared" si="2"/>
        <v>57.15283436154115</v>
      </c>
      <c r="K14" s="40">
        <f>'PV + KV'!M89</f>
        <v>197490</v>
      </c>
      <c r="L14" s="41">
        <f>'PV + KV'!N89</f>
        <v>232113</v>
      </c>
      <c r="M14" s="51">
        <f>'PV + KV'!O89</f>
        <v>198765</v>
      </c>
      <c r="N14" s="64">
        <f t="shared" si="1"/>
        <v>85.63285985705238</v>
      </c>
    </row>
    <row r="15" spans="1:14" ht="24" customHeight="1">
      <c r="A15" s="38" t="s">
        <v>107</v>
      </c>
      <c r="B15" s="39" t="s">
        <v>202</v>
      </c>
      <c r="C15" s="40">
        <f>'PV + KV'!E100</f>
        <v>337065</v>
      </c>
      <c r="D15" s="41">
        <f>'PV + KV'!F100</f>
        <v>420220</v>
      </c>
      <c r="E15" s="42">
        <f>'PV + KV'!G100</f>
        <v>370971</v>
      </c>
      <c r="F15" s="68">
        <f t="shared" si="0"/>
        <v>88.28018656894008</v>
      </c>
      <c r="G15" s="40">
        <f>'PV + KV'!I100</f>
        <v>631933</v>
      </c>
      <c r="H15" s="41">
        <f>'PV + KV'!J100</f>
        <v>1455248</v>
      </c>
      <c r="I15" s="41">
        <f>'PV + KV'!K100</f>
        <v>1143098</v>
      </c>
      <c r="J15" s="68">
        <f t="shared" si="2"/>
        <v>78.5500478268996</v>
      </c>
      <c r="K15" s="40">
        <f>'PV + KV'!M100</f>
        <v>968998</v>
      </c>
      <c r="L15" s="41">
        <f>'PV + KV'!N100</f>
        <v>1875468</v>
      </c>
      <c r="M15" s="51">
        <f>'PV + KV'!O100</f>
        <v>1514069</v>
      </c>
      <c r="N15" s="64">
        <f t="shared" si="1"/>
        <v>80.73019640964282</v>
      </c>
    </row>
    <row r="16" spans="1:14" ht="24" customHeight="1">
      <c r="A16" s="38" t="s">
        <v>108</v>
      </c>
      <c r="B16" s="39" t="s">
        <v>203</v>
      </c>
      <c r="C16" s="40">
        <f>'PV + KV'!E116</f>
        <v>418199</v>
      </c>
      <c r="D16" s="41">
        <f>'PV + KV'!F116</f>
        <v>506917</v>
      </c>
      <c r="E16" s="42">
        <f>'PV + KV'!G116</f>
        <v>497424</v>
      </c>
      <c r="F16" s="68">
        <f t="shared" si="0"/>
        <v>98.12730683721398</v>
      </c>
      <c r="G16" s="40">
        <f>'PV + KV'!I116</f>
        <v>65104</v>
      </c>
      <c r="H16" s="41">
        <f>'PV + KV'!J116</f>
        <v>80545</v>
      </c>
      <c r="I16" s="41">
        <f>'PV + KV'!K116</f>
        <v>58928</v>
      </c>
      <c r="J16" s="68">
        <f t="shared" si="2"/>
        <v>73.16158669066981</v>
      </c>
      <c r="K16" s="40">
        <f>'PV + KV'!M116</f>
        <v>483303</v>
      </c>
      <c r="L16" s="41">
        <f>'PV + KV'!N116</f>
        <v>587462</v>
      </c>
      <c r="M16" s="51">
        <f>'PV + KV'!O116</f>
        <v>556352</v>
      </c>
      <c r="N16" s="64">
        <f t="shared" si="1"/>
        <v>94.70433832315962</v>
      </c>
    </row>
    <row r="17" spans="1:14" ht="24" customHeight="1">
      <c r="A17" s="43">
        <v>41</v>
      </c>
      <c r="B17" s="39" t="s">
        <v>204</v>
      </c>
      <c r="C17" s="40">
        <f>'PV + KV'!E123</f>
        <v>590000</v>
      </c>
      <c r="D17" s="41">
        <f>'PV + KV'!F123</f>
        <v>633670</v>
      </c>
      <c r="E17" s="42">
        <f>'PV + KV'!G123</f>
        <v>639880</v>
      </c>
      <c r="F17" s="68">
        <f t="shared" si="0"/>
        <v>100.98000536556884</v>
      </c>
      <c r="G17" s="40"/>
      <c r="H17" s="41"/>
      <c r="I17" s="41"/>
      <c r="J17" s="68"/>
      <c r="K17" s="40">
        <f>'PV + KV'!M123</f>
        <v>590000</v>
      </c>
      <c r="L17" s="41">
        <f>'PV + KV'!N123</f>
        <v>633670</v>
      </c>
      <c r="M17" s="51">
        <f>'PV + KV'!O123</f>
        <v>639880</v>
      </c>
      <c r="N17" s="64">
        <f t="shared" si="1"/>
        <v>100.98000536556884</v>
      </c>
    </row>
    <row r="18" spans="1:14" ht="24" customHeight="1">
      <c r="A18" s="38" t="s">
        <v>111</v>
      </c>
      <c r="B18" s="44" t="s">
        <v>205</v>
      </c>
      <c r="C18" s="40">
        <f>'PV + KV'!E144</f>
        <v>335424</v>
      </c>
      <c r="D18" s="41">
        <f>'PV + KV'!F144</f>
        <v>357372</v>
      </c>
      <c r="E18" s="42">
        <f>'PV + KV'!G144</f>
        <v>355731</v>
      </c>
      <c r="F18" s="68">
        <f t="shared" si="0"/>
        <v>99.54081461334408</v>
      </c>
      <c r="G18" s="40">
        <f>'PV + KV'!I144</f>
        <v>93502</v>
      </c>
      <c r="H18" s="41">
        <f>'PV + KV'!J144</f>
        <v>122133</v>
      </c>
      <c r="I18" s="41">
        <f>'PV + KV'!K144</f>
        <v>116239</v>
      </c>
      <c r="J18" s="68">
        <f t="shared" si="2"/>
        <v>95.17411346646688</v>
      </c>
      <c r="K18" s="40">
        <f>'PV + KV'!M144</f>
        <v>428926</v>
      </c>
      <c r="L18" s="41">
        <f>'PV + KV'!N144</f>
        <v>479505</v>
      </c>
      <c r="M18" s="51">
        <f>'PV + KV'!O144</f>
        <v>471970</v>
      </c>
      <c r="N18" s="64">
        <f t="shared" si="1"/>
        <v>98.42858781451706</v>
      </c>
    </row>
    <row r="19" spans="1:14" ht="24" customHeight="1">
      <c r="A19" s="43">
        <v>51</v>
      </c>
      <c r="B19" s="39" t="s">
        <v>206</v>
      </c>
      <c r="C19" s="40"/>
      <c r="D19" s="41">
        <f>'PV + KV'!F149</f>
        <v>1601</v>
      </c>
      <c r="E19" s="42">
        <f>'PV + KV'!G149</f>
        <v>1479</v>
      </c>
      <c r="F19" s="68">
        <f t="shared" si="0"/>
        <v>92.3797626483448</v>
      </c>
      <c r="G19" s="40"/>
      <c r="H19" s="41"/>
      <c r="I19" s="41"/>
      <c r="J19" s="68"/>
      <c r="K19" s="40"/>
      <c r="L19" s="41">
        <f>'PV + KV'!N149</f>
        <v>1601</v>
      </c>
      <c r="M19" s="51">
        <f>'PV + KV'!O149</f>
        <v>1479</v>
      </c>
      <c r="N19" s="64">
        <f t="shared" si="1"/>
        <v>92.3797626483448</v>
      </c>
    </row>
    <row r="20" spans="1:14" ht="24" customHeight="1">
      <c r="A20" s="38" t="s">
        <v>113</v>
      </c>
      <c r="B20" s="39" t="s">
        <v>214</v>
      </c>
      <c r="C20" s="40">
        <f>'PV + KV'!E154</f>
        <v>1845</v>
      </c>
      <c r="D20" s="41">
        <f>'PV + KV'!F154</f>
        <v>10586</v>
      </c>
      <c r="E20" s="42">
        <f>'PV + KV'!G154</f>
        <v>9364</v>
      </c>
      <c r="F20" s="68">
        <f t="shared" si="0"/>
        <v>88.45645191762705</v>
      </c>
      <c r="G20" s="40"/>
      <c r="H20" s="41">
        <f>'PV + KV'!J154</f>
        <v>100</v>
      </c>
      <c r="I20" s="41">
        <f>'PV + KV'!K154</f>
        <v>100</v>
      </c>
      <c r="J20" s="68">
        <f t="shared" si="2"/>
        <v>100</v>
      </c>
      <c r="K20" s="40">
        <f>'PV + KV'!M154</f>
        <v>1845</v>
      </c>
      <c r="L20" s="41">
        <f>'PV + KV'!N154</f>
        <v>10686</v>
      </c>
      <c r="M20" s="51">
        <f>'PV + KV'!O154</f>
        <v>9464</v>
      </c>
      <c r="N20" s="64">
        <f t="shared" si="1"/>
        <v>88.56447688564477</v>
      </c>
    </row>
    <row r="21" spans="1:14" ht="24" customHeight="1">
      <c r="A21" s="38" t="s">
        <v>114</v>
      </c>
      <c r="B21" s="39" t="s">
        <v>207</v>
      </c>
      <c r="C21" s="40">
        <f>'PV + KV'!E157</f>
        <v>198348</v>
      </c>
      <c r="D21" s="41">
        <f>'PV + KV'!F157</f>
        <v>205133</v>
      </c>
      <c r="E21" s="42">
        <f>'PV + KV'!G157</f>
        <v>204463</v>
      </c>
      <c r="F21" s="68">
        <f t="shared" si="0"/>
        <v>99.67338263468092</v>
      </c>
      <c r="G21" s="40">
        <f>'PV + KV'!I157</f>
        <v>53125</v>
      </c>
      <c r="H21" s="41">
        <f>'PV + KV'!J157</f>
        <v>68294</v>
      </c>
      <c r="I21" s="41">
        <f>'PV + KV'!K157</f>
        <v>67040</v>
      </c>
      <c r="J21" s="68">
        <f t="shared" si="2"/>
        <v>98.16382112630684</v>
      </c>
      <c r="K21" s="40">
        <f>'PV + KV'!M157</f>
        <v>251473</v>
      </c>
      <c r="L21" s="41">
        <f>'PV + KV'!N157</f>
        <v>273427</v>
      </c>
      <c r="M21" s="51">
        <f>'PV + KV'!O157</f>
        <v>271503</v>
      </c>
      <c r="N21" s="64">
        <f t="shared" si="1"/>
        <v>99.29633869369155</v>
      </c>
    </row>
    <row r="22" spans="1:14" ht="24" customHeight="1">
      <c r="A22" s="38" t="s">
        <v>115</v>
      </c>
      <c r="B22" s="39" t="s">
        <v>208</v>
      </c>
      <c r="C22" s="40">
        <f>'PV + KV'!E162</f>
        <v>10206</v>
      </c>
      <c r="D22" s="41">
        <f>'PV + KV'!F162</f>
        <v>10956</v>
      </c>
      <c r="E22" s="42">
        <f>'PV + KV'!G162</f>
        <v>10180</v>
      </c>
      <c r="F22" s="68">
        <f t="shared" si="0"/>
        <v>92.91712303760497</v>
      </c>
      <c r="G22" s="40">
        <f>'PV + KV'!I162</f>
        <v>1300</v>
      </c>
      <c r="H22" s="41">
        <f>'PV + KV'!J162</f>
        <v>7890</v>
      </c>
      <c r="I22" s="41">
        <f>'PV + KV'!K162</f>
        <v>7893</v>
      </c>
      <c r="J22" s="68">
        <f t="shared" si="2"/>
        <v>100.03802281368822</v>
      </c>
      <c r="K22" s="40">
        <f>'PV + KV'!M162</f>
        <v>11506</v>
      </c>
      <c r="L22" s="41">
        <f>'PV + KV'!N162</f>
        <v>18846</v>
      </c>
      <c r="M22" s="51">
        <f>'PV + KV'!O162</f>
        <v>18073</v>
      </c>
      <c r="N22" s="64">
        <f t="shared" si="1"/>
        <v>95.89833386394992</v>
      </c>
    </row>
    <row r="23" spans="1:14" ht="24" customHeight="1">
      <c r="A23" s="38" t="s">
        <v>117</v>
      </c>
      <c r="B23" s="39" t="s">
        <v>215</v>
      </c>
      <c r="C23" s="40">
        <f>'PV + KV'!E171</f>
        <v>925957</v>
      </c>
      <c r="D23" s="41">
        <f>'PV + KV'!F171</f>
        <v>1059149</v>
      </c>
      <c r="E23" s="42">
        <f>'PV + KV'!G171</f>
        <v>1012777</v>
      </c>
      <c r="F23" s="68">
        <f t="shared" si="0"/>
        <v>95.62176804207907</v>
      </c>
      <c r="G23" s="40">
        <f>'PV + KV'!I171</f>
        <v>104707</v>
      </c>
      <c r="H23" s="41">
        <f>'PV + KV'!J171</f>
        <v>256661</v>
      </c>
      <c r="I23" s="41">
        <f>'PV + KV'!K171</f>
        <v>239801</v>
      </c>
      <c r="J23" s="68">
        <f t="shared" si="2"/>
        <v>93.4310238018242</v>
      </c>
      <c r="K23" s="40">
        <f>'PV + KV'!M171</f>
        <v>1030664</v>
      </c>
      <c r="L23" s="41">
        <f>'PV + KV'!N171</f>
        <v>1315810</v>
      </c>
      <c r="M23" s="51">
        <f>'PV + KV'!O171</f>
        <v>1252578</v>
      </c>
      <c r="N23" s="64">
        <f t="shared" si="1"/>
        <v>95.19444296668972</v>
      </c>
    </row>
    <row r="24" spans="1:14" ht="24" customHeight="1">
      <c r="A24" s="38" t="s">
        <v>118</v>
      </c>
      <c r="B24" s="39" t="s">
        <v>209</v>
      </c>
      <c r="C24" s="40">
        <f>'PV + KV'!E175</f>
        <v>13292</v>
      </c>
      <c r="D24" s="41">
        <f>'PV + KV'!F175</f>
        <v>15006</v>
      </c>
      <c r="E24" s="42">
        <f>'PV + KV'!G175</f>
        <v>13316</v>
      </c>
      <c r="F24" s="68">
        <f t="shared" si="0"/>
        <v>88.7378381980541</v>
      </c>
      <c r="G24" s="40">
        <f>'PV + KV'!I175</f>
        <v>19200</v>
      </c>
      <c r="H24" s="41">
        <f>'PV + KV'!J175</f>
        <v>31100</v>
      </c>
      <c r="I24" s="41">
        <f>'PV + KV'!K175</f>
        <v>29484</v>
      </c>
      <c r="J24" s="68">
        <f t="shared" si="2"/>
        <v>94.80385852090032</v>
      </c>
      <c r="K24" s="40">
        <f>'PV + KV'!M175</f>
        <v>32492</v>
      </c>
      <c r="L24" s="41">
        <f>'PV + KV'!N175</f>
        <v>46106</v>
      </c>
      <c r="M24" s="51">
        <f>'PV + KV'!O175</f>
        <v>42800</v>
      </c>
      <c r="N24" s="64">
        <f t="shared" si="1"/>
        <v>92.82956665076128</v>
      </c>
    </row>
    <row r="25" spans="1:14" ht="24" customHeight="1">
      <c r="A25" s="38" t="s">
        <v>119</v>
      </c>
      <c r="B25" s="39" t="s">
        <v>210</v>
      </c>
      <c r="C25" s="40">
        <f>'PV + KV'!E179</f>
        <v>107117</v>
      </c>
      <c r="D25" s="41">
        <f>'PV + KV'!F179</f>
        <v>162668</v>
      </c>
      <c r="E25" s="42">
        <f>'PV + KV'!G179</f>
        <v>142600</v>
      </c>
      <c r="F25" s="68">
        <f t="shared" si="0"/>
        <v>87.6632158752797</v>
      </c>
      <c r="G25" s="40"/>
      <c r="H25" s="41"/>
      <c r="I25" s="41"/>
      <c r="J25" s="68"/>
      <c r="K25" s="40">
        <f>'PV + KV'!M179</f>
        <v>107117</v>
      </c>
      <c r="L25" s="41">
        <f>'PV + KV'!N179</f>
        <v>162668</v>
      </c>
      <c r="M25" s="51">
        <f>'PV + KV'!O179</f>
        <v>142600</v>
      </c>
      <c r="N25" s="64">
        <f t="shared" si="1"/>
        <v>87.6632158752797</v>
      </c>
    </row>
    <row r="26" spans="1:14" ht="24" customHeight="1">
      <c r="A26" s="38" t="s">
        <v>120</v>
      </c>
      <c r="B26" s="39" t="s">
        <v>217</v>
      </c>
      <c r="C26" s="40">
        <f>'PV + KV'!E183</f>
        <v>146168</v>
      </c>
      <c r="D26" s="41">
        <f>'PV + KV'!F183</f>
        <v>54972</v>
      </c>
      <c r="E26" s="42">
        <f>'PV + KV'!G183</f>
        <v>16682</v>
      </c>
      <c r="F26" s="68">
        <f t="shared" si="0"/>
        <v>30.34635814596522</v>
      </c>
      <c r="G26" s="40">
        <f>'PV + KV'!I183</f>
        <v>171111</v>
      </c>
      <c r="H26" s="41">
        <f>'PV + KV'!J183</f>
        <v>179572</v>
      </c>
      <c r="I26" s="41">
        <f>'PV + KV'!K183</f>
        <v>10000</v>
      </c>
      <c r="J26" s="68">
        <f t="shared" si="2"/>
        <v>5.568796917114026</v>
      </c>
      <c r="K26" s="40">
        <f>'PV + KV'!M183</f>
        <v>317279</v>
      </c>
      <c r="L26" s="41">
        <f>'PV + KV'!N183</f>
        <v>234544</v>
      </c>
      <c r="M26" s="51">
        <f>'PV + KV'!O183</f>
        <v>26682</v>
      </c>
      <c r="N26" s="64">
        <f t="shared" si="1"/>
        <v>11.376117061191076</v>
      </c>
    </row>
    <row r="27" spans="1:14" ht="24" customHeight="1">
      <c r="A27" s="53"/>
      <c r="B27" s="54"/>
      <c r="C27" s="55"/>
      <c r="D27" s="56"/>
      <c r="E27" s="57"/>
      <c r="F27" s="68"/>
      <c r="G27" s="55"/>
      <c r="H27" s="56"/>
      <c r="I27" s="56"/>
      <c r="J27" s="69"/>
      <c r="K27" s="55"/>
      <c r="L27" s="56"/>
      <c r="M27" s="58"/>
      <c r="N27" s="65"/>
    </row>
    <row r="28" spans="1:14" ht="24" customHeight="1">
      <c r="A28" s="53"/>
      <c r="B28" s="59" t="s">
        <v>89</v>
      </c>
      <c r="C28" s="60">
        <f>SUM(C7:C27)</f>
        <v>5560816</v>
      </c>
      <c r="D28" s="61">
        <f>SUM(D7:D27)</f>
        <v>7185592</v>
      </c>
      <c r="E28" s="62">
        <f>SUM(E7:E27)</f>
        <v>6983834</v>
      </c>
      <c r="F28" s="67">
        <f>'PV + KV'!H187</f>
        <v>97.19218680938188</v>
      </c>
      <c r="G28" s="60">
        <f>SUM(G7:G27)</f>
        <v>3548791</v>
      </c>
      <c r="H28" s="61">
        <f>SUM(H7:H27)</f>
        <v>4792611</v>
      </c>
      <c r="I28" s="61">
        <f>SUM(I7:I26)</f>
        <v>3911086</v>
      </c>
      <c r="J28" s="67">
        <f>'PV + KV'!L187</f>
        <v>81.60658146467551</v>
      </c>
      <c r="K28" s="60">
        <f>SUM(K7:K27)</f>
        <v>9109607</v>
      </c>
      <c r="L28" s="61">
        <f>SUM(L7:L27)</f>
        <v>11978203</v>
      </c>
      <c r="M28" s="63">
        <f>SUM(M7:M27)</f>
        <v>10894920</v>
      </c>
      <c r="N28" s="67">
        <f>'PV + KV'!P187</f>
        <v>90.95621438374354</v>
      </c>
    </row>
    <row r="29" spans="1:14" ht="24" customHeight="1">
      <c r="A29" s="53"/>
      <c r="B29" s="54" t="s">
        <v>219</v>
      </c>
      <c r="C29" s="55">
        <f>'PV + KV'!E188</f>
        <v>251741</v>
      </c>
      <c r="D29" s="56">
        <f>'PV + KV'!F188</f>
        <v>203735</v>
      </c>
      <c r="E29" s="57">
        <f>'PV + KV'!G188</f>
        <v>204932</v>
      </c>
      <c r="F29" s="64">
        <f>'PV + KV'!H188</f>
        <v>100.58752791616561</v>
      </c>
      <c r="G29" s="55"/>
      <c r="H29" s="56"/>
      <c r="I29" s="56"/>
      <c r="J29" s="64"/>
      <c r="K29" s="55">
        <f>'PV + KV'!M188</f>
        <v>251741</v>
      </c>
      <c r="L29" s="56">
        <f>'PV + KV'!N188</f>
        <v>203735</v>
      </c>
      <c r="M29" s="58">
        <f>'PV + KV'!O188</f>
        <v>204932</v>
      </c>
      <c r="N29" s="64">
        <f>'PV + KV'!P188</f>
        <v>100.58752791616561</v>
      </c>
    </row>
    <row r="30" spans="1:14" ht="24" customHeight="1" thickBot="1">
      <c r="A30" s="45"/>
      <c r="B30" s="46" t="s">
        <v>88</v>
      </c>
      <c r="C30" s="47">
        <f>SUM(C28:C29)</f>
        <v>5812557</v>
      </c>
      <c r="D30" s="48">
        <f>SUM(D28:D29)</f>
        <v>7389327</v>
      </c>
      <c r="E30" s="48">
        <f>SUM(E28:E29)</f>
        <v>7188766</v>
      </c>
      <c r="F30" s="66">
        <f>'PV + KV'!H189</f>
        <v>97.28580153510597</v>
      </c>
      <c r="G30" s="47">
        <f>SUM(G28:G29)</f>
        <v>3548791</v>
      </c>
      <c r="H30" s="48">
        <f>SUM(H28:H29)</f>
        <v>4792611</v>
      </c>
      <c r="I30" s="48">
        <f>SUM(I28:I29)</f>
        <v>3911086</v>
      </c>
      <c r="J30" s="66">
        <f>'PV + KV'!L189</f>
        <v>81.60658146467551</v>
      </c>
      <c r="K30" s="47">
        <f>SUM(K28:K29)</f>
        <v>9361348</v>
      </c>
      <c r="L30" s="48">
        <f>SUM(L28:L29)</f>
        <v>12181938</v>
      </c>
      <c r="M30" s="52">
        <f>SUM(M28:M29)</f>
        <v>11099852</v>
      </c>
      <c r="N30" s="66">
        <f>'PV + KV'!P189</f>
        <v>91.11729184633842</v>
      </c>
    </row>
    <row r="31" ht="21.75" customHeight="1"/>
    <row r="32" ht="21.75" customHeight="1">
      <c r="A32" s="30" t="s">
        <v>218</v>
      </c>
    </row>
  </sheetData>
  <mergeCells count="2">
    <mergeCell ref="A4:A5"/>
    <mergeCell ref="B4:B5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360" verticalDpi="360" orientation="landscape" paperSize="9" scale="44" r:id="rId1"/>
  <headerFooter alignWithMargins="0"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9"/>
  <sheetViews>
    <sheetView zoomScale="50" zoomScaleNormal="50" zoomScaleSheetLayoutView="50" workbookViewId="0" topLeftCell="A1">
      <selection activeCell="A1" sqref="A1"/>
    </sheetView>
  </sheetViews>
  <sheetFormatPr defaultColWidth="8.796875" defaultRowHeight="15" outlineLevelRow="3"/>
  <cols>
    <col min="1" max="2" width="5.796875" style="1" customWidth="1"/>
    <col min="3" max="3" width="8" style="2" customWidth="1"/>
    <col min="4" max="4" width="71.3984375" style="3" customWidth="1"/>
    <col min="5" max="5" width="15.796875" style="4" customWidth="1"/>
    <col min="6" max="6" width="16.796875" style="1" customWidth="1"/>
    <col min="7" max="7" width="15.796875" style="1" customWidth="1"/>
    <col min="8" max="8" width="10.796875" style="1" customWidth="1"/>
    <col min="9" max="9" width="15.796875" style="1" customWidth="1"/>
    <col min="10" max="10" width="16.796875" style="1" customWidth="1"/>
    <col min="11" max="11" width="15.796875" style="1" customWidth="1"/>
    <col min="12" max="12" width="10.796875" style="1" customWidth="1"/>
    <col min="13" max="13" width="15.796875" style="1" customWidth="1"/>
    <col min="14" max="14" width="16.796875" style="1" customWidth="1"/>
    <col min="15" max="15" width="15.796875" style="1" customWidth="1"/>
    <col min="16" max="16" width="10.796875" style="1" customWidth="1"/>
    <col min="17" max="16384" width="7.09765625" style="1" customWidth="1"/>
  </cols>
  <sheetData>
    <row r="1" spans="1:16" s="89" customFormat="1" ht="21" thickBot="1">
      <c r="A1" s="81"/>
      <c r="B1" s="82"/>
      <c r="C1" s="83"/>
      <c r="D1" s="84"/>
      <c r="E1" s="85" t="s">
        <v>95</v>
      </c>
      <c r="F1" s="86"/>
      <c r="G1" s="86"/>
      <c r="H1" s="87"/>
      <c r="I1" s="85" t="s">
        <v>121</v>
      </c>
      <c r="J1" s="86"/>
      <c r="K1" s="86"/>
      <c r="L1" s="87"/>
      <c r="M1" s="85" t="s">
        <v>122</v>
      </c>
      <c r="N1" s="86"/>
      <c r="O1" s="86"/>
      <c r="P1" s="88"/>
    </row>
    <row r="2" spans="1:16" s="89" customFormat="1" ht="21" thickBot="1">
      <c r="A2" s="90" t="s">
        <v>0</v>
      </c>
      <c r="B2" s="91" t="s">
        <v>1</v>
      </c>
      <c r="C2" s="92" t="s">
        <v>2</v>
      </c>
      <c r="D2" s="93" t="s">
        <v>3</v>
      </c>
      <c r="E2" s="94" t="s">
        <v>144</v>
      </c>
      <c r="F2" s="95" t="s">
        <v>145</v>
      </c>
      <c r="G2" s="96" t="s">
        <v>146</v>
      </c>
      <c r="H2" s="97" t="s">
        <v>90</v>
      </c>
      <c r="I2" s="94" t="s">
        <v>144</v>
      </c>
      <c r="J2" s="95" t="s">
        <v>145</v>
      </c>
      <c r="K2" s="96" t="s">
        <v>146</v>
      </c>
      <c r="L2" s="97" t="s">
        <v>90</v>
      </c>
      <c r="M2" s="94" t="s">
        <v>144</v>
      </c>
      <c r="N2" s="95" t="s">
        <v>145</v>
      </c>
      <c r="O2" s="96" t="s">
        <v>146</v>
      </c>
      <c r="P2" s="97" t="s">
        <v>90</v>
      </c>
    </row>
    <row r="3" spans="1:16" ht="20.25">
      <c r="A3" s="23"/>
      <c r="B3" s="24"/>
      <c r="C3" s="24"/>
      <c r="D3" s="25"/>
      <c r="E3" s="26"/>
      <c r="F3" s="27"/>
      <c r="G3" s="28"/>
      <c r="H3" s="22"/>
      <c r="I3" s="19"/>
      <c r="J3" s="20"/>
      <c r="K3" s="21"/>
      <c r="L3" s="22"/>
      <c r="M3" s="16"/>
      <c r="N3" s="17"/>
      <c r="O3" s="18"/>
      <c r="P3" s="22"/>
    </row>
    <row r="4" spans="1:16" s="105" customFormat="1" ht="23.25" outlineLevel="3">
      <c r="A4" s="98" t="s">
        <v>96</v>
      </c>
      <c r="B4" s="99" t="s">
        <v>97</v>
      </c>
      <c r="C4" s="99">
        <v>1014</v>
      </c>
      <c r="D4" s="212" t="s">
        <v>161</v>
      </c>
      <c r="E4" s="101">
        <v>9882</v>
      </c>
      <c r="F4" s="102">
        <v>12182</v>
      </c>
      <c r="G4" s="103">
        <v>10903</v>
      </c>
      <c r="H4" s="104">
        <f aca="true" t="shared" si="0" ref="H4:H70">+G4/F4*100</f>
        <v>89.50090297159744</v>
      </c>
      <c r="I4" s="101">
        <v>29060</v>
      </c>
      <c r="J4" s="102">
        <v>55960</v>
      </c>
      <c r="K4" s="103">
        <v>55699</v>
      </c>
      <c r="L4" s="104">
        <f>+K4/J4*100</f>
        <v>99.53359542530379</v>
      </c>
      <c r="M4" s="101">
        <f aca="true" t="shared" si="1" ref="M4:O9">+E4+I4</f>
        <v>38942</v>
      </c>
      <c r="N4" s="102">
        <f t="shared" si="1"/>
        <v>68142</v>
      </c>
      <c r="O4" s="103">
        <f t="shared" si="1"/>
        <v>66602</v>
      </c>
      <c r="P4" s="104">
        <f aca="true" t="shared" si="2" ref="P4:P70">+O4/N4*100</f>
        <v>97.74001350121804</v>
      </c>
    </row>
    <row r="5" spans="1:16" s="105" customFormat="1" ht="23.25" outlineLevel="3">
      <c r="A5" s="98">
        <v>1</v>
      </c>
      <c r="B5" s="99">
        <v>10</v>
      </c>
      <c r="C5" s="99">
        <v>1019</v>
      </c>
      <c r="D5" s="100" t="s">
        <v>162</v>
      </c>
      <c r="E5" s="101"/>
      <c r="F5" s="102">
        <v>48</v>
      </c>
      <c r="G5" s="103">
        <v>48</v>
      </c>
      <c r="H5" s="104">
        <f t="shared" si="0"/>
        <v>100</v>
      </c>
      <c r="I5" s="101"/>
      <c r="J5" s="102"/>
      <c r="K5" s="103"/>
      <c r="L5" s="104"/>
      <c r="M5" s="101"/>
      <c r="N5" s="102">
        <f t="shared" si="1"/>
        <v>48</v>
      </c>
      <c r="O5" s="103">
        <f t="shared" si="1"/>
        <v>48</v>
      </c>
      <c r="P5" s="104">
        <f t="shared" si="2"/>
        <v>100</v>
      </c>
    </row>
    <row r="6" spans="1:16" s="105" customFormat="1" ht="23.25" outlineLevel="3">
      <c r="A6" s="98">
        <v>1</v>
      </c>
      <c r="B6" s="99">
        <v>10</v>
      </c>
      <c r="C6" s="99">
        <v>1036</v>
      </c>
      <c r="D6" s="100" t="s">
        <v>147</v>
      </c>
      <c r="E6" s="101"/>
      <c r="F6" s="102"/>
      <c r="G6" s="103"/>
      <c r="H6" s="104"/>
      <c r="I6" s="101"/>
      <c r="J6" s="102">
        <v>53</v>
      </c>
      <c r="K6" s="103">
        <v>53</v>
      </c>
      <c r="L6" s="104">
        <f>+K6/J6*100</f>
        <v>100</v>
      </c>
      <c r="M6" s="101"/>
      <c r="N6" s="102">
        <f t="shared" si="1"/>
        <v>53</v>
      </c>
      <c r="O6" s="103">
        <f t="shared" si="1"/>
        <v>53</v>
      </c>
      <c r="P6" s="104">
        <f t="shared" si="2"/>
        <v>100</v>
      </c>
    </row>
    <row r="7" spans="1:16" s="105" customFormat="1" ht="20.25" customHeight="1" outlineLevel="3">
      <c r="A7" s="106" t="s">
        <v>96</v>
      </c>
      <c r="B7" s="107" t="s">
        <v>97</v>
      </c>
      <c r="C7" s="107">
        <v>1037</v>
      </c>
      <c r="D7" s="108" t="s">
        <v>4</v>
      </c>
      <c r="E7" s="109">
        <v>10</v>
      </c>
      <c r="F7" s="110">
        <v>325</v>
      </c>
      <c r="G7" s="111">
        <v>25</v>
      </c>
      <c r="H7" s="104">
        <f t="shared" si="0"/>
        <v>7.6923076923076925</v>
      </c>
      <c r="I7" s="109"/>
      <c r="J7" s="110"/>
      <c r="K7" s="111"/>
      <c r="L7" s="104"/>
      <c r="M7" s="101">
        <f t="shared" si="1"/>
        <v>10</v>
      </c>
      <c r="N7" s="102">
        <f t="shared" si="1"/>
        <v>325</v>
      </c>
      <c r="O7" s="103">
        <f t="shared" si="1"/>
        <v>25</v>
      </c>
      <c r="P7" s="104">
        <f t="shared" si="2"/>
        <v>7.6923076923076925</v>
      </c>
    </row>
    <row r="8" spans="1:16" s="105" customFormat="1" ht="23.25" outlineLevel="3">
      <c r="A8" s="106" t="s">
        <v>96</v>
      </c>
      <c r="B8" s="107" t="s">
        <v>97</v>
      </c>
      <c r="C8" s="107">
        <v>1039</v>
      </c>
      <c r="D8" s="108" t="s">
        <v>163</v>
      </c>
      <c r="E8" s="109">
        <v>5</v>
      </c>
      <c r="F8" s="110">
        <v>238</v>
      </c>
      <c r="G8" s="111">
        <v>179</v>
      </c>
      <c r="H8" s="104">
        <f t="shared" si="0"/>
        <v>75.21008403361344</v>
      </c>
      <c r="I8" s="109">
        <v>1100</v>
      </c>
      <c r="J8" s="110">
        <v>1495</v>
      </c>
      <c r="K8" s="111">
        <v>1201</v>
      </c>
      <c r="L8" s="104">
        <f>+K8/J8*100</f>
        <v>80.33444816053512</v>
      </c>
      <c r="M8" s="101">
        <f t="shared" si="1"/>
        <v>1105</v>
      </c>
      <c r="N8" s="102">
        <f t="shared" si="1"/>
        <v>1733</v>
      </c>
      <c r="O8" s="103">
        <f t="shared" si="1"/>
        <v>1380</v>
      </c>
      <c r="P8" s="104">
        <f t="shared" si="2"/>
        <v>79.63069821119446</v>
      </c>
    </row>
    <row r="9" spans="1:16" s="105" customFormat="1" ht="23.25" outlineLevel="3">
      <c r="A9" s="106">
        <v>1</v>
      </c>
      <c r="B9" s="107">
        <v>10</v>
      </c>
      <c r="C9" s="107">
        <v>1069</v>
      </c>
      <c r="D9" s="108" t="s">
        <v>5</v>
      </c>
      <c r="E9" s="109"/>
      <c r="F9" s="110">
        <v>3770</v>
      </c>
      <c r="G9" s="111">
        <v>3770</v>
      </c>
      <c r="H9" s="104">
        <f t="shared" si="0"/>
        <v>100</v>
      </c>
      <c r="I9" s="109"/>
      <c r="J9" s="110">
        <v>1724</v>
      </c>
      <c r="K9" s="111">
        <v>1724</v>
      </c>
      <c r="L9" s="104">
        <f>+K9/J9*100</f>
        <v>100</v>
      </c>
      <c r="M9" s="101"/>
      <c r="N9" s="102">
        <f t="shared" si="1"/>
        <v>5494</v>
      </c>
      <c r="O9" s="103">
        <f t="shared" si="1"/>
        <v>5494</v>
      </c>
      <c r="P9" s="104">
        <f t="shared" si="2"/>
        <v>100</v>
      </c>
    </row>
    <row r="10" spans="1:16" s="105" customFormat="1" ht="23.25" outlineLevel="2">
      <c r="A10" s="112">
        <v>1</v>
      </c>
      <c r="B10" s="113">
        <v>10</v>
      </c>
      <c r="C10" s="114"/>
      <c r="D10" s="115" t="s">
        <v>6</v>
      </c>
      <c r="E10" s="116">
        <f>SUM(E3:E9)</f>
        <v>9897</v>
      </c>
      <c r="F10" s="117">
        <f>SUM(F3:F9)</f>
        <v>16563</v>
      </c>
      <c r="G10" s="118">
        <f>SUM(G3:G9)</f>
        <v>14925</v>
      </c>
      <c r="H10" s="119">
        <f t="shared" si="0"/>
        <v>90.11048723057418</v>
      </c>
      <c r="I10" s="116">
        <f>SUM(I3:I9)</f>
        <v>30160</v>
      </c>
      <c r="J10" s="117">
        <f>SUM(J3:J9)</f>
        <v>59232</v>
      </c>
      <c r="K10" s="118">
        <f>SUM(K3:K9)</f>
        <v>58677</v>
      </c>
      <c r="L10" s="119">
        <f>+K10/J10*100</f>
        <v>99.06300648298217</v>
      </c>
      <c r="M10" s="116">
        <f>SUM(M3:M9)</f>
        <v>40057</v>
      </c>
      <c r="N10" s="117">
        <f>SUM(N3:N9)</f>
        <v>75795</v>
      </c>
      <c r="O10" s="118">
        <f>SUM(O3:O9)</f>
        <v>73602</v>
      </c>
      <c r="P10" s="119">
        <f t="shared" si="2"/>
        <v>97.10666930536314</v>
      </c>
    </row>
    <row r="11" spans="1:16" s="105" customFormat="1" ht="24" outlineLevel="2" thickBot="1">
      <c r="A11" s="120"/>
      <c r="B11" s="121"/>
      <c r="C11" s="122"/>
      <c r="D11" s="123"/>
      <c r="E11" s="124"/>
      <c r="F11" s="125"/>
      <c r="G11" s="126"/>
      <c r="H11" s="127"/>
      <c r="I11" s="124"/>
      <c r="J11" s="125"/>
      <c r="K11" s="126"/>
      <c r="L11" s="127"/>
      <c r="M11" s="128"/>
      <c r="N11" s="129"/>
      <c r="O11" s="130"/>
      <c r="P11" s="127"/>
    </row>
    <row r="12" spans="1:16" s="105" customFormat="1" ht="27.75" customHeight="1" outlineLevel="1" thickBot="1" thickTop="1">
      <c r="A12" s="131">
        <v>1</v>
      </c>
      <c r="B12" s="132"/>
      <c r="C12" s="132"/>
      <c r="D12" s="133" t="s">
        <v>6</v>
      </c>
      <c r="E12" s="134">
        <f>+E10</f>
        <v>9897</v>
      </c>
      <c r="F12" s="135">
        <f>+F10</f>
        <v>16563</v>
      </c>
      <c r="G12" s="136">
        <f>+G10</f>
        <v>14925</v>
      </c>
      <c r="H12" s="137">
        <f t="shared" si="0"/>
        <v>90.11048723057418</v>
      </c>
      <c r="I12" s="134">
        <f>+I10</f>
        <v>30160</v>
      </c>
      <c r="J12" s="135">
        <f>+J10</f>
        <v>59232</v>
      </c>
      <c r="K12" s="136">
        <f>+K10</f>
        <v>58677</v>
      </c>
      <c r="L12" s="137">
        <f>+K12/J12*100</f>
        <v>99.06300648298217</v>
      </c>
      <c r="M12" s="138">
        <f>+M10</f>
        <v>40057</v>
      </c>
      <c r="N12" s="139">
        <f>+N10</f>
        <v>75795</v>
      </c>
      <c r="O12" s="140">
        <f>+O10</f>
        <v>73602</v>
      </c>
      <c r="P12" s="137">
        <f t="shared" si="2"/>
        <v>97.10666930536314</v>
      </c>
    </row>
    <row r="13" spans="1:16" s="105" customFormat="1" ht="24" outlineLevel="1" thickTop="1">
      <c r="A13" s="141"/>
      <c r="B13" s="99"/>
      <c r="C13" s="99"/>
      <c r="D13" s="100"/>
      <c r="E13" s="142"/>
      <c r="F13" s="143"/>
      <c r="G13" s="144"/>
      <c r="H13" s="145"/>
      <c r="I13" s="142"/>
      <c r="J13" s="143"/>
      <c r="K13" s="144"/>
      <c r="L13" s="145"/>
      <c r="M13" s="146"/>
      <c r="N13" s="147"/>
      <c r="O13" s="148"/>
      <c r="P13" s="145"/>
    </row>
    <row r="14" spans="1:16" s="105" customFormat="1" ht="23.25" outlineLevel="3">
      <c r="A14" s="106" t="s">
        <v>98</v>
      </c>
      <c r="B14" s="107" t="s">
        <v>99</v>
      </c>
      <c r="C14" s="107">
        <v>2140</v>
      </c>
      <c r="D14" s="108" t="s">
        <v>7</v>
      </c>
      <c r="E14" s="109">
        <v>10205</v>
      </c>
      <c r="F14" s="110">
        <v>15197</v>
      </c>
      <c r="G14" s="111">
        <v>13743</v>
      </c>
      <c r="H14" s="149">
        <f t="shared" si="0"/>
        <v>90.43232216884911</v>
      </c>
      <c r="I14" s="109"/>
      <c r="J14" s="110"/>
      <c r="K14" s="111"/>
      <c r="L14" s="149"/>
      <c r="M14" s="150">
        <f>+E14+I14</f>
        <v>10205</v>
      </c>
      <c r="N14" s="151">
        <f>+F14+J14</f>
        <v>15197</v>
      </c>
      <c r="O14" s="152">
        <f>+G14+K14</f>
        <v>13743</v>
      </c>
      <c r="P14" s="149">
        <f t="shared" si="2"/>
        <v>90.43232216884911</v>
      </c>
    </row>
    <row r="15" spans="1:16" s="105" customFormat="1" ht="23.25" outlineLevel="2">
      <c r="A15" s="112">
        <v>2</v>
      </c>
      <c r="B15" s="113">
        <v>21</v>
      </c>
      <c r="C15" s="114"/>
      <c r="D15" s="115" t="s">
        <v>8</v>
      </c>
      <c r="E15" s="116">
        <f>SUM(E14:E14)</f>
        <v>10205</v>
      </c>
      <c r="F15" s="117">
        <f>SUM(F14:F14)</f>
        <v>15197</v>
      </c>
      <c r="G15" s="118">
        <f>SUM(G14:G14)</f>
        <v>13743</v>
      </c>
      <c r="H15" s="119">
        <f t="shared" si="0"/>
        <v>90.43232216884911</v>
      </c>
      <c r="I15" s="116"/>
      <c r="J15" s="117"/>
      <c r="K15" s="118"/>
      <c r="L15" s="119"/>
      <c r="M15" s="116">
        <f>SUM(M14:M14)</f>
        <v>10205</v>
      </c>
      <c r="N15" s="117">
        <f>SUM(N14:N14)</f>
        <v>15197</v>
      </c>
      <c r="O15" s="118">
        <f>SUM(O14:O14)</f>
        <v>13743</v>
      </c>
      <c r="P15" s="119">
        <f t="shared" si="2"/>
        <v>90.43232216884911</v>
      </c>
    </row>
    <row r="16" spans="1:16" s="105" customFormat="1" ht="23.25" outlineLevel="2">
      <c r="A16" s="106"/>
      <c r="B16" s="153"/>
      <c r="C16" s="107"/>
      <c r="D16" s="108"/>
      <c r="E16" s="154"/>
      <c r="F16" s="155"/>
      <c r="G16" s="156"/>
      <c r="H16" s="157"/>
      <c r="I16" s="154"/>
      <c r="J16" s="155"/>
      <c r="K16" s="156"/>
      <c r="L16" s="157"/>
      <c r="M16" s="158"/>
      <c r="N16" s="159"/>
      <c r="O16" s="160"/>
      <c r="P16" s="157"/>
    </row>
    <row r="17" spans="1:16" s="105" customFormat="1" ht="23.25" outlineLevel="3">
      <c r="A17" s="106" t="s">
        <v>98</v>
      </c>
      <c r="B17" s="107" t="s">
        <v>100</v>
      </c>
      <c r="C17" s="107">
        <v>2212</v>
      </c>
      <c r="D17" s="108" t="s">
        <v>9</v>
      </c>
      <c r="E17" s="109">
        <v>517406</v>
      </c>
      <c r="F17" s="110">
        <v>640360</v>
      </c>
      <c r="G17" s="111">
        <v>618054</v>
      </c>
      <c r="H17" s="149">
        <f t="shared" si="0"/>
        <v>96.51664688612655</v>
      </c>
      <c r="I17" s="109">
        <v>238678</v>
      </c>
      <c r="J17" s="110">
        <v>358913</v>
      </c>
      <c r="K17" s="111">
        <v>242979</v>
      </c>
      <c r="L17" s="149">
        <f>+K17/J17*100</f>
        <v>67.69857876421305</v>
      </c>
      <c r="M17" s="150">
        <f aca="true" t="shared" si="3" ref="M17:M25">+E17+I17</f>
        <v>756084</v>
      </c>
      <c r="N17" s="151">
        <f aca="true" t="shared" si="4" ref="N17:N26">+F17+J17</f>
        <v>999273</v>
      </c>
      <c r="O17" s="152">
        <f aca="true" t="shared" si="5" ref="O17:O26">+G17+K17</f>
        <v>861033</v>
      </c>
      <c r="P17" s="149">
        <f t="shared" si="2"/>
        <v>86.16594264029949</v>
      </c>
    </row>
    <row r="18" spans="1:16" s="105" customFormat="1" ht="23.25" outlineLevel="3">
      <c r="A18" s="106">
        <v>2</v>
      </c>
      <c r="B18" s="107">
        <v>22</v>
      </c>
      <c r="C18" s="107">
        <v>2219</v>
      </c>
      <c r="D18" s="108" t="s">
        <v>164</v>
      </c>
      <c r="E18" s="109">
        <v>540</v>
      </c>
      <c r="F18" s="110">
        <v>5954</v>
      </c>
      <c r="G18" s="111">
        <v>4554</v>
      </c>
      <c r="H18" s="149">
        <f t="shared" si="0"/>
        <v>76.4863957003695</v>
      </c>
      <c r="I18" s="109">
        <v>596864</v>
      </c>
      <c r="J18" s="110">
        <v>467939</v>
      </c>
      <c r="K18" s="111">
        <v>450768</v>
      </c>
      <c r="L18" s="149">
        <f aca="true" t="shared" si="6" ref="L18:L24">+K18/J18*100</f>
        <v>96.33050461705479</v>
      </c>
      <c r="M18" s="150">
        <f t="shared" si="3"/>
        <v>597404</v>
      </c>
      <c r="N18" s="151">
        <f t="shared" si="4"/>
        <v>473893</v>
      </c>
      <c r="O18" s="152">
        <f t="shared" si="5"/>
        <v>455322</v>
      </c>
      <c r="P18" s="149">
        <f t="shared" si="2"/>
        <v>96.08118288305589</v>
      </c>
    </row>
    <row r="19" spans="1:16" s="105" customFormat="1" ht="23.25" outlineLevel="3">
      <c r="A19" s="106" t="s">
        <v>98</v>
      </c>
      <c r="B19" s="107" t="s">
        <v>100</v>
      </c>
      <c r="C19" s="107">
        <v>2221</v>
      </c>
      <c r="D19" s="108" t="s">
        <v>10</v>
      </c>
      <c r="E19" s="109">
        <v>298401</v>
      </c>
      <c r="F19" s="110">
        <v>298401</v>
      </c>
      <c r="G19" s="111">
        <v>297617</v>
      </c>
      <c r="H19" s="149">
        <f t="shared" si="0"/>
        <v>99.73726629602447</v>
      </c>
      <c r="I19" s="109">
        <v>200120</v>
      </c>
      <c r="J19" s="110">
        <v>240120</v>
      </c>
      <c r="K19" s="111">
        <v>240120</v>
      </c>
      <c r="L19" s="149">
        <f t="shared" si="6"/>
        <v>100</v>
      </c>
      <c r="M19" s="150">
        <f t="shared" si="3"/>
        <v>498521</v>
      </c>
      <c r="N19" s="151">
        <f t="shared" si="4"/>
        <v>538521</v>
      </c>
      <c r="O19" s="152">
        <f t="shared" si="5"/>
        <v>537737</v>
      </c>
      <c r="P19" s="149">
        <f t="shared" si="2"/>
        <v>99.85441607662469</v>
      </c>
    </row>
    <row r="20" spans="1:16" s="105" customFormat="1" ht="23.25" outlineLevel="3">
      <c r="A20" s="106">
        <v>2</v>
      </c>
      <c r="B20" s="107">
        <v>22</v>
      </c>
      <c r="C20" s="107">
        <v>2229</v>
      </c>
      <c r="D20" s="108" t="s">
        <v>165</v>
      </c>
      <c r="E20" s="109"/>
      <c r="F20" s="110">
        <v>249</v>
      </c>
      <c r="G20" s="111">
        <v>185</v>
      </c>
      <c r="H20" s="149">
        <f t="shared" si="0"/>
        <v>74.29718875502009</v>
      </c>
      <c r="I20" s="109"/>
      <c r="J20" s="110"/>
      <c r="K20" s="111"/>
      <c r="L20" s="149"/>
      <c r="M20" s="150"/>
      <c r="N20" s="151">
        <f t="shared" si="4"/>
        <v>249</v>
      </c>
      <c r="O20" s="152">
        <f t="shared" si="5"/>
        <v>185</v>
      </c>
      <c r="P20" s="149">
        <f t="shared" si="2"/>
        <v>74.29718875502009</v>
      </c>
    </row>
    <row r="21" spans="1:16" s="105" customFormat="1" ht="23.25" outlineLevel="3">
      <c r="A21" s="106" t="s">
        <v>98</v>
      </c>
      <c r="B21" s="107" t="s">
        <v>100</v>
      </c>
      <c r="C21" s="107">
        <v>2232</v>
      </c>
      <c r="D21" s="108" t="s">
        <v>11</v>
      </c>
      <c r="E21" s="109">
        <v>7749</v>
      </c>
      <c r="F21" s="110">
        <v>7749</v>
      </c>
      <c r="G21" s="111">
        <v>7749</v>
      </c>
      <c r="H21" s="149">
        <f t="shared" si="0"/>
        <v>100</v>
      </c>
      <c r="I21" s="109"/>
      <c r="J21" s="110"/>
      <c r="K21" s="111"/>
      <c r="L21" s="149"/>
      <c r="M21" s="150">
        <f t="shared" si="3"/>
        <v>7749</v>
      </c>
      <c r="N21" s="151">
        <f t="shared" si="4"/>
        <v>7749</v>
      </c>
      <c r="O21" s="152">
        <f t="shared" si="5"/>
        <v>7749</v>
      </c>
      <c r="P21" s="149">
        <f t="shared" si="2"/>
        <v>100</v>
      </c>
    </row>
    <row r="22" spans="1:16" s="105" customFormat="1" ht="23.25" outlineLevel="3">
      <c r="A22" s="106">
        <v>2</v>
      </c>
      <c r="B22" s="107">
        <v>22</v>
      </c>
      <c r="C22" s="107">
        <v>2242</v>
      </c>
      <c r="D22" s="108" t="s">
        <v>136</v>
      </c>
      <c r="E22" s="109">
        <v>19200</v>
      </c>
      <c r="F22" s="110">
        <v>19200</v>
      </c>
      <c r="G22" s="111">
        <v>19200</v>
      </c>
      <c r="H22" s="149">
        <f t="shared" si="0"/>
        <v>100</v>
      </c>
      <c r="I22" s="109"/>
      <c r="J22" s="110"/>
      <c r="K22" s="111"/>
      <c r="L22" s="149"/>
      <c r="M22" s="150">
        <f>+E22+I22</f>
        <v>19200</v>
      </c>
      <c r="N22" s="151">
        <f>+F22+J22</f>
        <v>19200</v>
      </c>
      <c r="O22" s="152">
        <f>+G22+K22</f>
        <v>19200</v>
      </c>
      <c r="P22" s="149">
        <f>+O22/N22*100</f>
        <v>100</v>
      </c>
    </row>
    <row r="23" spans="1:16" s="105" customFormat="1" ht="23.25" outlineLevel="3">
      <c r="A23" s="106">
        <v>2</v>
      </c>
      <c r="B23" s="107">
        <v>22</v>
      </c>
      <c r="C23" s="107">
        <v>2253</v>
      </c>
      <c r="D23" s="108" t="s">
        <v>92</v>
      </c>
      <c r="E23" s="109">
        <v>8752</v>
      </c>
      <c r="F23" s="110">
        <v>8752</v>
      </c>
      <c r="G23" s="111">
        <v>6143</v>
      </c>
      <c r="H23" s="149">
        <f t="shared" si="0"/>
        <v>70.18967093235831</v>
      </c>
      <c r="I23" s="109"/>
      <c r="J23" s="110"/>
      <c r="K23" s="111"/>
      <c r="L23" s="149"/>
      <c r="M23" s="150">
        <f t="shared" si="3"/>
        <v>8752</v>
      </c>
      <c r="N23" s="151">
        <f t="shared" si="4"/>
        <v>8752</v>
      </c>
      <c r="O23" s="152">
        <f t="shared" si="5"/>
        <v>6143</v>
      </c>
      <c r="P23" s="149">
        <f t="shared" si="2"/>
        <v>70.18967093235831</v>
      </c>
    </row>
    <row r="24" spans="1:16" s="105" customFormat="1" ht="23.25" outlineLevel="3">
      <c r="A24" s="106">
        <v>2</v>
      </c>
      <c r="B24" s="107">
        <v>22</v>
      </c>
      <c r="C24" s="107">
        <v>2271</v>
      </c>
      <c r="D24" s="108" t="s">
        <v>12</v>
      </c>
      <c r="E24" s="109">
        <v>800</v>
      </c>
      <c r="F24" s="110">
        <v>800</v>
      </c>
      <c r="G24" s="111">
        <v>800</v>
      </c>
      <c r="H24" s="149">
        <f t="shared" si="0"/>
        <v>100</v>
      </c>
      <c r="I24" s="109">
        <v>4000</v>
      </c>
      <c r="J24" s="110">
        <v>5522</v>
      </c>
      <c r="K24" s="111">
        <v>1028</v>
      </c>
      <c r="L24" s="149">
        <f t="shared" si="6"/>
        <v>18.616443317638538</v>
      </c>
      <c r="M24" s="150">
        <f t="shared" si="3"/>
        <v>4800</v>
      </c>
      <c r="N24" s="151">
        <f t="shared" si="4"/>
        <v>6322</v>
      </c>
      <c r="O24" s="152">
        <f t="shared" si="5"/>
        <v>1828</v>
      </c>
      <c r="P24" s="149">
        <f t="shared" si="2"/>
        <v>28.91490034799114</v>
      </c>
    </row>
    <row r="25" spans="1:16" s="105" customFormat="1" ht="23.25" outlineLevel="3">
      <c r="A25" s="106" t="s">
        <v>98</v>
      </c>
      <c r="B25" s="107" t="s">
        <v>100</v>
      </c>
      <c r="C25" s="107">
        <v>2272</v>
      </c>
      <c r="D25" s="108" t="s">
        <v>13</v>
      </c>
      <c r="E25" s="109">
        <v>638046</v>
      </c>
      <c r="F25" s="110">
        <v>638046</v>
      </c>
      <c r="G25" s="111">
        <v>638046</v>
      </c>
      <c r="H25" s="149">
        <f t="shared" si="0"/>
        <v>100</v>
      </c>
      <c r="I25" s="109"/>
      <c r="J25" s="110"/>
      <c r="K25" s="111"/>
      <c r="L25" s="149"/>
      <c r="M25" s="150">
        <f t="shared" si="3"/>
        <v>638046</v>
      </c>
      <c r="N25" s="151">
        <f t="shared" si="4"/>
        <v>638046</v>
      </c>
      <c r="O25" s="152">
        <f t="shared" si="5"/>
        <v>638046</v>
      </c>
      <c r="P25" s="149">
        <f t="shared" si="2"/>
        <v>100</v>
      </c>
    </row>
    <row r="26" spans="1:16" s="105" customFormat="1" ht="23.25" outlineLevel="3">
      <c r="A26" s="106">
        <v>2</v>
      </c>
      <c r="B26" s="107">
        <v>22</v>
      </c>
      <c r="C26" s="107">
        <v>2299</v>
      </c>
      <c r="D26" s="108" t="s">
        <v>148</v>
      </c>
      <c r="E26" s="109"/>
      <c r="F26" s="110">
        <v>2920</v>
      </c>
      <c r="G26" s="111">
        <v>2485</v>
      </c>
      <c r="H26" s="149">
        <f t="shared" si="0"/>
        <v>85.1027397260274</v>
      </c>
      <c r="I26" s="109"/>
      <c r="J26" s="110">
        <v>2080</v>
      </c>
      <c r="K26" s="111">
        <v>2080</v>
      </c>
      <c r="L26" s="149">
        <f>+K26/J26*100</f>
        <v>100</v>
      </c>
      <c r="M26" s="150"/>
      <c r="N26" s="151">
        <f t="shared" si="4"/>
        <v>5000</v>
      </c>
      <c r="O26" s="152">
        <f t="shared" si="5"/>
        <v>4565</v>
      </c>
      <c r="P26" s="149">
        <f t="shared" si="2"/>
        <v>91.3</v>
      </c>
    </row>
    <row r="27" spans="1:16" s="105" customFormat="1" ht="23.25" outlineLevel="2">
      <c r="A27" s="112">
        <v>2</v>
      </c>
      <c r="B27" s="113">
        <v>22</v>
      </c>
      <c r="C27" s="113"/>
      <c r="D27" s="115" t="s">
        <v>14</v>
      </c>
      <c r="E27" s="116">
        <f>SUM(E17:E25)</f>
        <v>1490894</v>
      </c>
      <c r="F27" s="117">
        <f>SUM(F17:F26)</f>
        <v>1622431</v>
      </c>
      <c r="G27" s="118">
        <f>SUM(G17:G26)</f>
        <v>1594833</v>
      </c>
      <c r="H27" s="119">
        <f t="shared" si="0"/>
        <v>98.29897234458662</v>
      </c>
      <c r="I27" s="116">
        <f>SUM(I17:I25)</f>
        <v>1039662</v>
      </c>
      <c r="J27" s="117">
        <f>SUM(J17:J26)</f>
        <v>1074574</v>
      </c>
      <c r="K27" s="118">
        <f>SUM(K17:K26)</f>
        <v>936975</v>
      </c>
      <c r="L27" s="119">
        <f>+K27/J27*100</f>
        <v>87.19501867716882</v>
      </c>
      <c r="M27" s="116">
        <f>SUM(M17:M25)</f>
        <v>2530556</v>
      </c>
      <c r="N27" s="117">
        <f>SUM(N17:N26)</f>
        <v>2697005</v>
      </c>
      <c r="O27" s="118">
        <f>SUM(O17:O26)</f>
        <v>2531808</v>
      </c>
      <c r="P27" s="119">
        <f t="shared" si="2"/>
        <v>93.87479815573201</v>
      </c>
    </row>
    <row r="28" spans="1:16" s="105" customFormat="1" ht="23.25" outlineLevel="2">
      <c r="A28" s="106"/>
      <c r="B28" s="153"/>
      <c r="C28" s="107"/>
      <c r="D28" s="108"/>
      <c r="E28" s="154"/>
      <c r="F28" s="155"/>
      <c r="G28" s="156"/>
      <c r="H28" s="157"/>
      <c r="I28" s="154"/>
      <c r="J28" s="155"/>
      <c r="K28" s="156"/>
      <c r="L28" s="157"/>
      <c r="M28" s="158"/>
      <c r="N28" s="159"/>
      <c r="O28" s="160"/>
      <c r="P28" s="157"/>
    </row>
    <row r="29" spans="1:16" s="105" customFormat="1" ht="23.25" outlineLevel="3">
      <c r="A29" s="106" t="s">
        <v>98</v>
      </c>
      <c r="B29" s="107" t="s">
        <v>101</v>
      </c>
      <c r="C29" s="107">
        <v>2310</v>
      </c>
      <c r="D29" s="108" t="s">
        <v>15</v>
      </c>
      <c r="E29" s="109">
        <v>2195</v>
      </c>
      <c r="F29" s="110">
        <v>4851</v>
      </c>
      <c r="G29" s="111">
        <v>3534</v>
      </c>
      <c r="H29" s="149">
        <f t="shared" si="0"/>
        <v>72.85095856524428</v>
      </c>
      <c r="I29" s="109">
        <v>86609</v>
      </c>
      <c r="J29" s="110">
        <v>83969</v>
      </c>
      <c r="K29" s="111">
        <v>83362</v>
      </c>
      <c r="L29" s="149">
        <f>+K29/J29*100</f>
        <v>99.27711417308768</v>
      </c>
      <c r="M29" s="150">
        <f aca="true" t="shared" si="7" ref="M29:O32">+E29+I29</f>
        <v>88804</v>
      </c>
      <c r="N29" s="151">
        <f t="shared" si="7"/>
        <v>88820</v>
      </c>
      <c r="O29" s="152">
        <f t="shared" si="7"/>
        <v>86896</v>
      </c>
      <c r="P29" s="149">
        <f t="shared" si="2"/>
        <v>97.83382121143886</v>
      </c>
    </row>
    <row r="30" spans="1:16" s="105" customFormat="1" ht="23.25" outlineLevel="3">
      <c r="A30" s="106" t="s">
        <v>98</v>
      </c>
      <c r="B30" s="107" t="s">
        <v>101</v>
      </c>
      <c r="C30" s="107">
        <v>2321</v>
      </c>
      <c r="D30" s="108" t="s">
        <v>123</v>
      </c>
      <c r="E30" s="109">
        <v>5204</v>
      </c>
      <c r="F30" s="110">
        <v>5617</v>
      </c>
      <c r="G30" s="111">
        <v>3537</v>
      </c>
      <c r="H30" s="149">
        <f t="shared" si="0"/>
        <v>62.9695567028663</v>
      </c>
      <c r="I30" s="109">
        <v>653312</v>
      </c>
      <c r="J30" s="110">
        <v>407935</v>
      </c>
      <c r="K30" s="111">
        <v>371738</v>
      </c>
      <c r="L30" s="149">
        <f>+K30/J30*100</f>
        <v>91.12677264760318</v>
      </c>
      <c r="M30" s="150">
        <f t="shared" si="7"/>
        <v>658516</v>
      </c>
      <c r="N30" s="151">
        <f t="shared" si="7"/>
        <v>413552</v>
      </c>
      <c r="O30" s="152">
        <f t="shared" si="7"/>
        <v>375275</v>
      </c>
      <c r="P30" s="149">
        <f t="shared" si="2"/>
        <v>90.74433203079661</v>
      </c>
    </row>
    <row r="31" spans="1:16" s="105" customFormat="1" ht="23.25" outlineLevel="3">
      <c r="A31" s="106">
        <v>2</v>
      </c>
      <c r="B31" s="107">
        <v>23</v>
      </c>
      <c r="C31" s="107">
        <v>2329</v>
      </c>
      <c r="D31" s="108" t="s">
        <v>16</v>
      </c>
      <c r="E31" s="109"/>
      <c r="F31" s="110"/>
      <c r="G31" s="111"/>
      <c r="H31" s="149"/>
      <c r="I31" s="109">
        <v>3600</v>
      </c>
      <c r="J31" s="110">
        <v>560</v>
      </c>
      <c r="K31" s="111">
        <v>529</v>
      </c>
      <c r="L31" s="149">
        <f>+K31/J31*100</f>
        <v>94.46428571428571</v>
      </c>
      <c r="M31" s="150">
        <f t="shared" si="7"/>
        <v>3600</v>
      </c>
      <c r="N31" s="151">
        <f t="shared" si="7"/>
        <v>560</v>
      </c>
      <c r="O31" s="152">
        <f t="shared" si="7"/>
        <v>529</v>
      </c>
      <c r="P31" s="149">
        <f t="shared" si="2"/>
        <v>94.46428571428571</v>
      </c>
    </row>
    <row r="32" spans="1:16" s="105" customFormat="1" ht="23.25" outlineLevel="3">
      <c r="A32" s="106" t="s">
        <v>98</v>
      </c>
      <c r="B32" s="107" t="s">
        <v>101</v>
      </c>
      <c r="C32" s="107">
        <v>2333</v>
      </c>
      <c r="D32" s="108" t="s">
        <v>17</v>
      </c>
      <c r="E32" s="109">
        <v>950</v>
      </c>
      <c r="F32" s="110">
        <v>1248</v>
      </c>
      <c r="G32" s="111">
        <v>1226</v>
      </c>
      <c r="H32" s="149">
        <f t="shared" si="0"/>
        <v>98.23717948717949</v>
      </c>
      <c r="I32" s="109">
        <v>2700</v>
      </c>
      <c r="J32" s="110">
        <v>2800</v>
      </c>
      <c r="K32" s="111">
        <v>1400</v>
      </c>
      <c r="L32" s="149">
        <f>+K32/J32*100</f>
        <v>50</v>
      </c>
      <c r="M32" s="150">
        <f t="shared" si="7"/>
        <v>3650</v>
      </c>
      <c r="N32" s="151">
        <f t="shared" si="7"/>
        <v>4048</v>
      </c>
      <c r="O32" s="152">
        <f t="shared" si="7"/>
        <v>2626</v>
      </c>
      <c r="P32" s="149">
        <f t="shared" si="2"/>
        <v>64.87154150197628</v>
      </c>
    </row>
    <row r="33" spans="1:16" s="105" customFormat="1" ht="23.25" outlineLevel="2">
      <c r="A33" s="112">
        <v>2</v>
      </c>
      <c r="B33" s="113">
        <v>23</v>
      </c>
      <c r="C33" s="114"/>
      <c r="D33" s="115" t="s">
        <v>18</v>
      </c>
      <c r="E33" s="116">
        <f>SUM(E29:E32)</f>
        <v>8349</v>
      </c>
      <c r="F33" s="117">
        <f>SUM(F29:F32)</f>
        <v>11716</v>
      </c>
      <c r="G33" s="118">
        <f>SUM(G29:G32)</f>
        <v>8297</v>
      </c>
      <c r="H33" s="119">
        <f t="shared" si="0"/>
        <v>70.81768521679754</v>
      </c>
      <c r="I33" s="116">
        <f>SUM(I29:I32)</f>
        <v>746221</v>
      </c>
      <c r="J33" s="117">
        <f>SUM(J29:J32)</f>
        <v>495264</v>
      </c>
      <c r="K33" s="118">
        <f>SUM(K29:K32)</f>
        <v>457029</v>
      </c>
      <c r="L33" s="119">
        <f>+K33/J33*100</f>
        <v>92.2798749757705</v>
      </c>
      <c r="M33" s="116">
        <f>SUM(M29:M32)</f>
        <v>754570</v>
      </c>
      <c r="N33" s="117">
        <f>SUM(N29:N32)</f>
        <v>506980</v>
      </c>
      <c r="O33" s="118">
        <f>SUM(O29:O32)</f>
        <v>465326</v>
      </c>
      <c r="P33" s="119">
        <f t="shared" si="2"/>
        <v>91.78389680066275</v>
      </c>
    </row>
    <row r="34" spans="1:16" s="105" customFormat="1" ht="24" outlineLevel="2" thickBot="1">
      <c r="A34" s="120"/>
      <c r="B34" s="121"/>
      <c r="C34" s="122"/>
      <c r="D34" s="123"/>
      <c r="E34" s="124"/>
      <c r="F34" s="125"/>
      <c r="G34" s="126"/>
      <c r="H34" s="127"/>
      <c r="I34" s="124"/>
      <c r="J34" s="125"/>
      <c r="K34" s="126"/>
      <c r="L34" s="127"/>
      <c r="M34" s="128"/>
      <c r="N34" s="129"/>
      <c r="O34" s="130"/>
      <c r="P34" s="127"/>
    </row>
    <row r="35" spans="1:16" s="105" customFormat="1" ht="27.75" customHeight="1" outlineLevel="1" thickBot="1" thickTop="1">
      <c r="A35" s="161">
        <v>2</v>
      </c>
      <c r="B35" s="162"/>
      <c r="C35" s="162"/>
      <c r="D35" s="163" t="s">
        <v>19</v>
      </c>
      <c r="E35" s="164">
        <f>E33+E27+E15</f>
        <v>1509448</v>
      </c>
      <c r="F35" s="165">
        <f>F33+F27+F15</f>
        <v>1649344</v>
      </c>
      <c r="G35" s="166">
        <f>G33+G27+G15</f>
        <v>1616873</v>
      </c>
      <c r="H35" s="167">
        <f t="shared" si="0"/>
        <v>98.03127788987622</v>
      </c>
      <c r="I35" s="164">
        <f>I33+I27+I15</f>
        <v>1785883</v>
      </c>
      <c r="J35" s="165">
        <f>J33+J27+J15</f>
        <v>1569838</v>
      </c>
      <c r="K35" s="166">
        <f>K33+K27+K15</f>
        <v>1394004</v>
      </c>
      <c r="L35" s="167">
        <f>+K35/J35*100</f>
        <v>88.79922641699335</v>
      </c>
      <c r="M35" s="168">
        <f>M33+M27+M15</f>
        <v>3295331</v>
      </c>
      <c r="N35" s="169">
        <f>N33+N27+N15</f>
        <v>3219182</v>
      </c>
      <c r="O35" s="170">
        <f>O33+O27+O15</f>
        <v>3010877</v>
      </c>
      <c r="P35" s="167">
        <f t="shared" si="2"/>
        <v>93.52925681120234</v>
      </c>
    </row>
    <row r="36" spans="1:16" s="105" customFormat="1" ht="24" outlineLevel="1" thickTop="1">
      <c r="A36" s="141"/>
      <c r="B36" s="99"/>
      <c r="C36" s="99"/>
      <c r="D36" s="100"/>
      <c r="E36" s="142"/>
      <c r="F36" s="143"/>
      <c r="G36" s="144"/>
      <c r="H36" s="145"/>
      <c r="I36" s="142"/>
      <c r="J36" s="143"/>
      <c r="K36" s="144"/>
      <c r="L36" s="145"/>
      <c r="M36" s="146"/>
      <c r="N36" s="147"/>
      <c r="O36" s="148"/>
      <c r="P36" s="145"/>
    </row>
    <row r="37" spans="1:16" s="105" customFormat="1" ht="23.25" outlineLevel="1">
      <c r="A37" s="98">
        <v>3</v>
      </c>
      <c r="B37" s="99">
        <v>31</v>
      </c>
      <c r="C37" s="99">
        <v>3111</v>
      </c>
      <c r="D37" s="100" t="s">
        <v>20</v>
      </c>
      <c r="E37" s="101">
        <v>72061</v>
      </c>
      <c r="F37" s="110">
        <v>281058</v>
      </c>
      <c r="G37" s="111">
        <v>279608</v>
      </c>
      <c r="H37" s="104">
        <f t="shared" si="0"/>
        <v>99.48409225142142</v>
      </c>
      <c r="I37" s="101">
        <v>3972</v>
      </c>
      <c r="J37" s="102">
        <v>8831</v>
      </c>
      <c r="K37" s="103">
        <v>8739</v>
      </c>
      <c r="L37" s="104">
        <f>+K37/J37*100</f>
        <v>98.95821537764692</v>
      </c>
      <c r="M37" s="171">
        <f>+E37+I37</f>
        <v>76033</v>
      </c>
      <c r="N37" s="172">
        <f aca="true" t="shared" si="8" ref="N37:N48">+F37+J37</f>
        <v>289889</v>
      </c>
      <c r="O37" s="173">
        <f aca="true" t="shared" si="9" ref="O37:O48">+G37+K37</f>
        <v>288347</v>
      </c>
      <c r="P37" s="104">
        <f t="shared" si="2"/>
        <v>99.46807226214172</v>
      </c>
    </row>
    <row r="38" spans="1:16" s="105" customFormat="1" ht="23.25" outlineLevel="3">
      <c r="A38" s="106" t="s">
        <v>102</v>
      </c>
      <c r="B38" s="107" t="s">
        <v>103</v>
      </c>
      <c r="C38" s="107">
        <v>3112</v>
      </c>
      <c r="D38" s="108" t="s">
        <v>21</v>
      </c>
      <c r="E38" s="109">
        <v>1317</v>
      </c>
      <c r="F38" s="110">
        <v>1287</v>
      </c>
      <c r="G38" s="111">
        <v>1039</v>
      </c>
      <c r="H38" s="104">
        <f t="shared" si="0"/>
        <v>80.73038073038073</v>
      </c>
      <c r="I38" s="109"/>
      <c r="J38" s="110"/>
      <c r="K38" s="111"/>
      <c r="L38" s="149"/>
      <c r="M38" s="171">
        <f aca="true" t="shared" si="10" ref="M38:M48">+E38+I38</f>
        <v>1317</v>
      </c>
      <c r="N38" s="151">
        <f t="shared" si="8"/>
        <v>1287</v>
      </c>
      <c r="O38" s="152">
        <f t="shared" si="9"/>
        <v>1039</v>
      </c>
      <c r="P38" s="149">
        <f t="shared" si="2"/>
        <v>80.73038073038073</v>
      </c>
    </row>
    <row r="39" spans="1:16" s="105" customFormat="1" ht="23.25" outlineLevel="3">
      <c r="A39" s="106" t="s">
        <v>102</v>
      </c>
      <c r="B39" s="107" t="s">
        <v>103</v>
      </c>
      <c r="C39" s="107">
        <v>3113</v>
      </c>
      <c r="D39" s="108" t="s">
        <v>22</v>
      </c>
      <c r="E39" s="109">
        <v>207319</v>
      </c>
      <c r="F39" s="110">
        <v>837782</v>
      </c>
      <c r="G39" s="111">
        <v>838272</v>
      </c>
      <c r="H39" s="104">
        <f t="shared" si="0"/>
        <v>100.05848776889454</v>
      </c>
      <c r="I39" s="109">
        <v>148577</v>
      </c>
      <c r="J39" s="110">
        <f>941+217193</f>
        <v>218134</v>
      </c>
      <c r="K39" s="111">
        <v>198186</v>
      </c>
      <c r="L39" s="149">
        <f>+K39/J39*100</f>
        <v>90.85516242309772</v>
      </c>
      <c r="M39" s="171">
        <f t="shared" si="10"/>
        <v>355896</v>
      </c>
      <c r="N39" s="151">
        <f t="shared" si="8"/>
        <v>1055916</v>
      </c>
      <c r="O39" s="152">
        <f t="shared" si="9"/>
        <v>1036458</v>
      </c>
      <c r="P39" s="149">
        <f t="shared" si="2"/>
        <v>98.15723978043708</v>
      </c>
    </row>
    <row r="40" spans="1:16" s="105" customFormat="1" ht="23.25" outlineLevel="3">
      <c r="A40" s="106">
        <v>3</v>
      </c>
      <c r="B40" s="107">
        <v>31</v>
      </c>
      <c r="C40" s="107">
        <v>3114</v>
      </c>
      <c r="D40" s="108" t="s">
        <v>141</v>
      </c>
      <c r="E40" s="109"/>
      <c r="F40" s="110">
        <v>5</v>
      </c>
      <c r="G40" s="111">
        <v>5</v>
      </c>
      <c r="H40" s="104">
        <f t="shared" si="0"/>
        <v>100</v>
      </c>
      <c r="I40" s="109"/>
      <c r="J40" s="110"/>
      <c r="K40" s="111"/>
      <c r="L40" s="149"/>
      <c r="M40" s="171"/>
      <c r="N40" s="151">
        <f t="shared" si="8"/>
        <v>5</v>
      </c>
      <c r="O40" s="152">
        <f t="shared" si="9"/>
        <v>5</v>
      </c>
      <c r="P40" s="149">
        <f t="shared" si="2"/>
        <v>100</v>
      </c>
    </row>
    <row r="41" spans="1:16" s="105" customFormat="1" ht="23.25" outlineLevel="3">
      <c r="A41" s="106">
        <v>3</v>
      </c>
      <c r="B41" s="107">
        <v>31</v>
      </c>
      <c r="C41" s="107">
        <v>3119</v>
      </c>
      <c r="D41" s="108" t="s">
        <v>166</v>
      </c>
      <c r="E41" s="109">
        <v>135</v>
      </c>
      <c r="F41" s="110">
        <v>215</v>
      </c>
      <c r="G41" s="111">
        <v>184</v>
      </c>
      <c r="H41" s="104">
        <f t="shared" si="0"/>
        <v>85.5813953488372</v>
      </c>
      <c r="I41" s="109"/>
      <c r="J41" s="110"/>
      <c r="K41" s="111"/>
      <c r="L41" s="149"/>
      <c r="M41" s="171">
        <f t="shared" si="10"/>
        <v>135</v>
      </c>
      <c r="N41" s="151">
        <f t="shared" si="8"/>
        <v>215</v>
      </c>
      <c r="O41" s="152">
        <f t="shared" si="9"/>
        <v>184</v>
      </c>
      <c r="P41" s="149">
        <f t="shared" si="2"/>
        <v>85.5813953488372</v>
      </c>
    </row>
    <row r="42" spans="1:16" s="105" customFormat="1" ht="23.25" outlineLevel="3">
      <c r="A42" s="106">
        <v>3</v>
      </c>
      <c r="B42" s="107">
        <v>31</v>
      </c>
      <c r="C42" s="107">
        <v>3121</v>
      </c>
      <c r="D42" s="108" t="s">
        <v>23</v>
      </c>
      <c r="E42" s="109">
        <v>390</v>
      </c>
      <c r="F42" s="110">
        <v>722</v>
      </c>
      <c r="G42" s="111">
        <v>719</v>
      </c>
      <c r="H42" s="104">
        <f t="shared" si="0"/>
        <v>99.58448753462605</v>
      </c>
      <c r="I42" s="109"/>
      <c r="J42" s="110"/>
      <c r="K42" s="111"/>
      <c r="L42" s="149"/>
      <c r="M42" s="171">
        <f t="shared" si="10"/>
        <v>390</v>
      </c>
      <c r="N42" s="151">
        <f t="shared" si="8"/>
        <v>722</v>
      </c>
      <c r="O42" s="152">
        <f t="shared" si="9"/>
        <v>719</v>
      </c>
      <c r="P42" s="149">
        <f t="shared" si="2"/>
        <v>99.58448753462605</v>
      </c>
    </row>
    <row r="43" spans="1:16" s="105" customFormat="1" ht="23.25" outlineLevel="3">
      <c r="A43" s="106">
        <v>3</v>
      </c>
      <c r="B43" s="107">
        <v>31</v>
      </c>
      <c r="C43" s="107">
        <v>3124</v>
      </c>
      <c r="D43" s="108" t="s">
        <v>24</v>
      </c>
      <c r="E43" s="109">
        <v>5</v>
      </c>
      <c r="F43" s="110">
        <v>5</v>
      </c>
      <c r="G43" s="111">
        <v>5</v>
      </c>
      <c r="H43" s="104">
        <f t="shared" si="0"/>
        <v>100</v>
      </c>
      <c r="I43" s="109"/>
      <c r="J43" s="110"/>
      <c r="K43" s="111"/>
      <c r="L43" s="149"/>
      <c r="M43" s="171">
        <f t="shared" si="10"/>
        <v>5</v>
      </c>
      <c r="N43" s="151">
        <f t="shared" si="8"/>
        <v>5</v>
      </c>
      <c r="O43" s="152">
        <f t="shared" si="9"/>
        <v>5</v>
      </c>
      <c r="P43" s="149">
        <f t="shared" si="2"/>
        <v>100</v>
      </c>
    </row>
    <row r="44" spans="1:16" s="105" customFormat="1" ht="23.25" outlineLevel="3">
      <c r="A44" s="106">
        <v>3</v>
      </c>
      <c r="B44" s="107">
        <v>31</v>
      </c>
      <c r="C44" s="107">
        <v>3132</v>
      </c>
      <c r="D44" s="108" t="s">
        <v>149</v>
      </c>
      <c r="E44" s="109">
        <v>5</v>
      </c>
      <c r="F44" s="110">
        <v>5</v>
      </c>
      <c r="G44" s="111">
        <v>5</v>
      </c>
      <c r="H44" s="104">
        <f t="shared" si="0"/>
        <v>100</v>
      </c>
      <c r="I44" s="109"/>
      <c r="J44" s="110"/>
      <c r="K44" s="111"/>
      <c r="L44" s="149"/>
      <c r="M44" s="171">
        <f t="shared" si="10"/>
        <v>5</v>
      </c>
      <c r="N44" s="151">
        <f t="shared" si="8"/>
        <v>5</v>
      </c>
      <c r="O44" s="152">
        <f t="shared" si="9"/>
        <v>5</v>
      </c>
      <c r="P44" s="149">
        <f t="shared" si="2"/>
        <v>100</v>
      </c>
    </row>
    <row r="45" spans="1:16" s="105" customFormat="1" ht="23.25" outlineLevel="3">
      <c r="A45" s="106" t="s">
        <v>102</v>
      </c>
      <c r="B45" s="107" t="s">
        <v>103</v>
      </c>
      <c r="C45" s="107">
        <v>3141</v>
      </c>
      <c r="D45" s="108" t="s">
        <v>127</v>
      </c>
      <c r="E45" s="109">
        <v>23421</v>
      </c>
      <c r="F45" s="110">
        <v>140958</v>
      </c>
      <c r="G45" s="111">
        <v>141365</v>
      </c>
      <c r="H45" s="104">
        <f t="shared" si="0"/>
        <v>100.28873848947914</v>
      </c>
      <c r="I45" s="109">
        <v>26721</v>
      </c>
      <c r="J45" s="110">
        <v>27638</v>
      </c>
      <c r="K45" s="111">
        <v>26318</v>
      </c>
      <c r="L45" s="149">
        <f>+K45/J45*100</f>
        <v>95.22396700195384</v>
      </c>
      <c r="M45" s="171">
        <f t="shared" si="10"/>
        <v>50142</v>
      </c>
      <c r="N45" s="151">
        <f t="shared" si="8"/>
        <v>168596</v>
      </c>
      <c r="O45" s="152">
        <f t="shared" si="9"/>
        <v>167683</v>
      </c>
      <c r="P45" s="149">
        <f t="shared" si="2"/>
        <v>99.45846876556976</v>
      </c>
    </row>
    <row r="46" spans="1:16" s="105" customFormat="1" ht="23.25" outlineLevel="3">
      <c r="A46" s="106">
        <v>3</v>
      </c>
      <c r="B46" s="107">
        <v>31</v>
      </c>
      <c r="C46" s="107">
        <v>3143</v>
      </c>
      <c r="D46" s="108" t="s">
        <v>142</v>
      </c>
      <c r="E46" s="109">
        <v>17</v>
      </c>
      <c r="F46" s="110">
        <v>55302</v>
      </c>
      <c r="G46" s="111">
        <v>55215</v>
      </c>
      <c r="H46" s="104">
        <f t="shared" si="0"/>
        <v>99.84268200065097</v>
      </c>
      <c r="I46" s="109"/>
      <c r="J46" s="110"/>
      <c r="K46" s="111"/>
      <c r="L46" s="149"/>
      <c r="M46" s="171">
        <f t="shared" si="10"/>
        <v>17</v>
      </c>
      <c r="N46" s="151">
        <f t="shared" si="8"/>
        <v>55302</v>
      </c>
      <c r="O46" s="152">
        <f t="shared" si="9"/>
        <v>55215</v>
      </c>
      <c r="P46" s="149">
        <f>+O46/N46*100</f>
        <v>99.84268200065097</v>
      </c>
    </row>
    <row r="47" spans="1:16" s="105" customFormat="1" ht="23.25" outlineLevel="3">
      <c r="A47" s="106">
        <v>3</v>
      </c>
      <c r="B47" s="107">
        <v>31</v>
      </c>
      <c r="C47" s="107">
        <v>3145</v>
      </c>
      <c r="D47" s="108" t="s">
        <v>25</v>
      </c>
      <c r="E47" s="109">
        <v>2000</v>
      </c>
      <c r="F47" s="110">
        <v>8349</v>
      </c>
      <c r="G47" s="111">
        <v>8349</v>
      </c>
      <c r="H47" s="104">
        <f t="shared" si="0"/>
        <v>100</v>
      </c>
      <c r="I47" s="109"/>
      <c r="J47" s="110"/>
      <c r="K47" s="111"/>
      <c r="L47" s="149"/>
      <c r="M47" s="171">
        <f t="shared" si="10"/>
        <v>2000</v>
      </c>
      <c r="N47" s="151">
        <f t="shared" si="8"/>
        <v>8349</v>
      </c>
      <c r="O47" s="152">
        <f t="shared" si="9"/>
        <v>8349</v>
      </c>
      <c r="P47" s="149">
        <f>+O47/N47*100</f>
        <v>100</v>
      </c>
    </row>
    <row r="48" spans="1:16" s="105" customFormat="1" ht="23.25" outlineLevel="3">
      <c r="A48" s="106">
        <v>3</v>
      </c>
      <c r="B48" s="107">
        <v>31</v>
      </c>
      <c r="C48" s="107">
        <v>3149</v>
      </c>
      <c r="D48" s="213" t="s">
        <v>128</v>
      </c>
      <c r="E48" s="109">
        <v>953</v>
      </c>
      <c r="F48" s="110">
        <v>1792</v>
      </c>
      <c r="G48" s="111">
        <v>1578</v>
      </c>
      <c r="H48" s="104">
        <f t="shared" si="0"/>
        <v>88.05803571428571</v>
      </c>
      <c r="I48" s="109">
        <v>5000</v>
      </c>
      <c r="J48" s="110">
        <v>5000</v>
      </c>
      <c r="K48" s="111">
        <v>5000</v>
      </c>
      <c r="L48" s="149">
        <f>+K48/J48*100</f>
        <v>100</v>
      </c>
      <c r="M48" s="171">
        <f t="shared" si="10"/>
        <v>5953</v>
      </c>
      <c r="N48" s="151">
        <f t="shared" si="8"/>
        <v>6792</v>
      </c>
      <c r="O48" s="152">
        <f t="shared" si="9"/>
        <v>6578</v>
      </c>
      <c r="P48" s="149">
        <f>+O48/N48*100</f>
        <v>96.849234393404</v>
      </c>
    </row>
    <row r="49" spans="1:16" s="105" customFormat="1" ht="23.25" outlineLevel="2">
      <c r="A49" s="112">
        <v>3</v>
      </c>
      <c r="B49" s="113">
        <v>31</v>
      </c>
      <c r="C49" s="114"/>
      <c r="D49" s="115" t="s">
        <v>26</v>
      </c>
      <c r="E49" s="116">
        <f>SUM(E37:E48)</f>
        <v>307623</v>
      </c>
      <c r="F49" s="117">
        <f>SUM(F37:F48)</f>
        <v>1327480</v>
      </c>
      <c r="G49" s="118">
        <f>SUM(G37:G48)</f>
        <v>1326344</v>
      </c>
      <c r="H49" s="119">
        <f t="shared" si="0"/>
        <v>99.914424322777</v>
      </c>
      <c r="I49" s="116">
        <f>SUM(I37:I48)</f>
        <v>184270</v>
      </c>
      <c r="J49" s="117">
        <f>SUM(J37:J48)</f>
        <v>259603</v>
      </c>
      <c r="K49" s="118">
        <f>SUM(K37:K48)</f>
        <v>238243</v>
      </c>
      <c r="L49" s="119">
        <f>+K49/J49*100</f>
        <v>91.77205194084814</v>
      </c>
      <c r="M49" s="116">
        <f>SUM(M37:M48)</f>
        <v>491893</v>
      </c>
      <c r="N49" s="117">
        <f>SUM(N37:N48)</f>
        <v>1587083</v>
      </c>
      <c r="O49" s="118">
        <f>SUM(O37:O48)</f>
        <v>1564587</v>
      </c>
      <c r="P49" s="119">
        <f>+O49/N49*100</f>
        <v>98.58255680389748</v>
      </c>
    </row>
    <row r="50" spans="1:16" s="105" customFormat="1" ht="23.25" outlineLevel="2">
      <c r="A50" s="106"/>
      <c r="B50" s="107"/>
      <c r="C50" s="107"/>
      <c r="D50" s="108"/>
      <c r="E50" s="109"/>
      <c r="F50" s="110"/>
      <c r="G50" s="111"/>
      <c r="H50" s="149"/>
      <c r="I50" s="109"/>
      <c r="J50" s="110"/>
      <c r="K50" s="111"/>
      <c r="L50" s="149"/>
      <c r="M50" s="150"/>
      <c r="N50" s="151"/>
      <c r="O50" s="152"/>
      <c r="P50" s="149"/>
    </row>
    <row r="51" spans="1:16" s="105" customFormat="1" ht="23.25" outlineLevel="2">
      <c r="A51" s="106">
        <v>3</v>
      </c>
      <c r="B51" s="107">
        <v>32</v>
      </c>
      <c r="C51" s="107">
        <v>3231</v>
      </c>
      <c r="D51" s="108" t="s">
        <v>27</v>
      </c>
      <c r="E51" s="109">
        <v>7</v>
      </c>
      <c r="F51" s="110">
        <v>7</v>
      </c>
      <c r="G51" s="111"/>
      <c r="H51" s="149"/>
      <c r="I51" s="109"/>
      <c r="J51" s="110"/>
      <c r="K51" s="111"/>
      <c r="L51" s="149"/>
      <c r="M51" s="171">
        <f aca="true" t="shared" si="11" ref="M51:O53">+E51+I51</f>
        <v>7</v>
      </c>
      <c r="N51" s="151">
        <f t="shared" si="11"/>
        <v>7</v>
      </c>
      <c r="O51" s="152"/>
      <c r="P51" s="149"/>
    </row>
    <row r="52" spans="1:16" s="105" customFormat="1" ht="23.25" outlineLevel="2">
      <c r="A52" s="106">
        <v>3</v>
      </c>
      <c r="B52" s="107">
        <v>32</v>
      </c>
      <c r="C52" s="107">
        <v>3291</v>
      </c>
      <c r="D52" s="108" t="s">
        <v>150</v>
      </c>
      <c r="E52" s="109"/>
      <c r="F52" s="110">
        <v>195</v>
      </c>
      <c r="G52" s="111">
        <v>195</v>
      </c>
      <c r="H52" s="149">
        <f t="shared" si="0"/>
        <v>100</v>
      </c>
      <c r="I52" s="109"/>
      <c r="J52" s="110"/>
      <c r="K52" s="111"/>
      <c r="L52" s="149"/>
      <c r="M52" s="171"/>
      <c r="N52" s="151">
        <f t="shared" si="11"/>
        <v>195</v>
      </c>
      <c r="O52" s="152">
        <f t="shared" si="11"/>
        <v>195</v>
      </c>
      <c r="P52" s="149">
        <f t="shared" si="2"/>
        <v>100</v>
      </c>
    </row>
    <row r="53" spans="1:16" s="105" customFormat="1" ht="23.25" outlineLevel="2">
      <c r="A53" s="106">
        <v>3</v>
      </c>
      <c r="B53" s="107">
        <v>32</v>
      </c>
      <c r="C53" s="107">
        <v>3299</v>
      </c>
      <c r="D53" s="108" t="s">
        <v>167</v>
      </c>
      <c r="E53" s="109"/>
      <c r="F53" s="110">
        <v>6277</v>
      </c>
      <c r="G53" s="111">
        <v>6269</v>
      </c>
      <c r="H53" s="149">
        <f t="shared" si="0"/>
        <v>99.87255058148797</v>
      </c>
      <c r="I53" s="109"/>
      <c r="J53" s="110"/>
      <c r="K53" s="111"/>
      <c r="L53" s="149"/>
      <c r="M53" s="171"/>
      <c r="N53" s="151">
        <f t="shared" si="11"/>
        <v>6277</v>
      </c>
      <c r="O53" s="152">
        <f t="shared" si="11"/>
        <v>6269</v>
      </c>
      <c r="P53" s="149">
        <f t="shared" si="2"/>
        <v>99.87255058148797</v>
      </c>
    </row>
    <row r="54" spans="1:16" s="105" customFormat="1" ht="23.25" outlineLevel="2">
      <c r="A54" s="112">
        <v>3</v>
      </c>
      <c r="B54" s="113">
        <v>32</v>
      </c>
      <c r="C54" s="114"/>
      <c r="D54" s="115" t="s">
        <v>26</v>
      </c>
      <c r="E54" s="116">
        <f>SUM(E51:E53)</f>
        <v>7</v>
      </c>
      <c r="F54" s="117">
        <f>SUM(F51:F53)</f>
        <v>6479</v>
      </c>
      <c r="G54" s="118">
        <f>SUM(G51:G53)</f>
        <v>6464</v>
      </c>
      <c r="H54" s="119">
        <f t="shared" si="0"/>
        <v>99.7684827905541</v>
      </c>
      <c r="I54" s="116"/>
      <c r="J54" s="117"/>
      <c r="K54" s="118"/>
      <c r="L54" s="119"/>
      <c r="M54" s="117">
        <f>SUM(M51:M53)</f>
        <v>7</v>
      </c>
      <c r="N54" s="117">
        <f>SUM(N51:N53)</f>
        <v>6479</v>
      </c>
      <c r="O54" s="118">
        <f>SUM(O51:O53)</f>
        <v>6464</v>
      </c>
      <c r="P54" s="119">
        <f t="shared" si="2"/>
        <v>99.7684827905541</v>
      </c>
    </row>
    <row r="55" spans="1:16" s="105" customFormat="1" ht="23.25" outlineLevel="2">
      <c r="A55" s="106"/>
      <c r="B55" s="107"/>
      <c r="C55" s="107"/>
      <c r="D55" s="108"/>
      <c r="E55" s="109"/>
      <c r="F55" s="110"/>
      <c r="G55" s="111"/>
      <c r="H55" s="149"/>
      <c r="I55" s="109"/>
      <c r="J55" s="110"/>
      <c r="K55" s="111"/>
      <c r="L55" s="149"/>
      <c r="M55" s="150"/>
      <c r="N55" s="151"/>
      <c r="O55" s="152"/>
      <c r="P55" s="149"/>
    </row>
    <row r="56" spans="1:16" s="105" customFormat="1" ht="23.25" outlineLevel="3">
      <c r="A56" s="106" t="s">
        <v>102</v>
      </c>
      <c r="B56" s="107" t="s">
        <v>104</v>
      </c>
      <c r="C56" s="107">
        <v>3311</v>
      </c>
      <c r="D56" s="108" t="s">
        <v>28</v>
      </c>
      <c r="E56" s="109">
        <v>228078</v>
      </c>
      <c r="F56" s="110">
        <v>267785</v>
      </c>
      <c r="G56" s="111">
        <v>267745</v>
      </c>
      <c r="H56" s="149">
        <f t="shared" si="0"/>
        <v>99.98506264353865</v>
      </c>
      <c r="I56" s="109">
        <v>113837</v>
      </c>
      <c r="J56" s="110">
        <v>299366</v>
      </c>
      <c r="K56" s="111">
        <v>273678</v>
      </c>
      <c r="L56" s="149">
        <f>+K56/J56*100</f>
        <v>91.41919924106277</v>
      </c>
      <c r="M56" s="150">
        <f aca="true" t="shared" si="12" ref="M56:M69">+E56+I56</f>
        <v>341915</v>
      </c>
      <c r="N56" s="151">
        <f aca="true" t="shared" si="13" ref="N56:N69">+F56+J56</f>
        <v>567151</v>
      </c>
      <c r="O56" s="152">
        <f aca="true" t="shared" si="14" ref="O56:O69">+G56+K56</f>
        <v>541423</v>
      </c>
      <c r="P56" s="149">
        <f t="shared" si="2"/>
        <v>95.4636419577855</v>
      </c>
    </row>
    <row r="57" spans="1:16" s="105" customFormat="1" ht="23.25" outlineLevel="3">
      <c r="A57" s="106" t="s">
        <v>102</v>
      </c>
      <c r="B57" s="107" t="s">
        <v>104</v>
      </c>
      <c r="C57" s="107">
        <v>3312</v>
      </c>
      <c r="D57" s="108" t="s">
        <v>29</v>
      </c>
      <c r="E57" s="109">
        <v>53018</v>
      </c>
      <c r="F57" s="110">
        <v>58657</v>
      </c>
      <c r="G57" s="111">
        <v>58621</v>
      </c>
      <c r="H57" s="149">
        <f t="shared" si="0"/>
        <v>99.93862625091634</v>
      </c>
      <c r="I57" s="109">
        <v>6000</v>
      </c>
      <c r="J57" s="110">
        <v>6000</v>
      </c>
      <c r="K57" s="111">
        <v>6000</v>
      </c>
      <c r="L57" s="149">
        <f>+K57/J57*100</f>
        <v>100</v>
      </c>
      <c r="M57" s="150">
        <f t="shared" si="12"/>
        <v>59018</v>
      </c>
      <c r="N57" s="151">
        <f t="shared" si="13"/>
        <v>64657</v>
      </c>
      <c r="O57" s="152">
        <f t="shared" si="14"/>
        <v>64621</v>
      </c>
      <c r="P57" s="149">
        <f t="shared" si="2"/>
        <v>99.94432157384351</v>
      </c>
    </row>
    <row r="58" spans="1:16" s="105" customFormat="1" ht="23.25" outlineLevel="3">
      <c r="A58" s="106">
        <v>3</v>
      </c>
      <c r="B58" s="107">
        <v>33</v>
      </c>
      <c r="C58" s="107">
        <v>3313</v>
      </c>
      <c r="D58" s="108" t="s">
        <v>94</v>
      </c>
      <c r="E58" s="109"/>
      <c r="F58" s="110"/>
      <c r="G58" s="111"/>
      <c r="H58" s="149"/>
      <c r="I58" s="109"/>
      <c r="J58" s="110">
        <v>228</v>
      </c>
      <c r="K58" s="111">
        <v>228</v>
      </c>
      <c r="L58" s="149">
        <f>+K58/J58*100</f>
        <v>100</v>
      </c>
      <c r="M58" s="150"/>
      <c r="N58" s="151">
        <f t="shared" si="13"/>
        <v>228</v>
      </c>
      <c r="O58" s="152">
        <f t="shared" si="14"/>
        <v>228</v>
      </c>
      <c r="P58" s="149">
        <f t="shared" si="2"/>
        <v>100</v>
      </c>
    </row>
    <row r="59" spans="1:16" s="105" customFormat="1" ht="23.25" outlineLevel="3">
      <c r="A59" s="106" t="s">
        <v>102</v>
      </c>
      <c r="B59" s="107" t="s">
        <v>104</v>
      </c>
      <c r="C59" s="107">
        <v>3314</v>
      </c>
      <c r="D59" s="108" t="s">
        <v>30</v>
      </c>
      <c r="E59" s="109">
        <v>35589</v>
      </c>
      <c r="F59" s="110">
        <v>40164</v>
      </c>
      <c r="G59" s="111">
        <v>40165</v>
      </c>
      <c r="H59" s="149">
        <f t="shared" si="0"/>
        <v>100.0024897918534</v>
      </c>
      <c r="I59" s="109">
        <v>7000</v>
      </c>
      <c r="J59" s="110">
        <v>9316</v>
      </c>
      <c r="K59" s="111">
        <v>8919</v>
      </c>
      <c r="L59" s="149">
        <f>+K59/J59*100</f>
        <v>95.73851438385573</v>
      </c>
      <c r="M59" s="150">
        <f t="shared" si="12"/>
        <v>42589</v>
      </c>
      <c r="N59" s="151">
        <f t="shared" si="13"/>
        <v>49480</v>
      </c>
      <c r="O59" s="152">
        <f t="shared" si="14"/>
        <v>49084</v>
      </c>
      <c r="P59" s="149">
        <f t="shared" si="2"/>
        <v>99.19967663702506</v>
      </c>
    </row>
    <row r="60" spans="1:16" s="105" customFormat="1" ht="23.25" outlineLevel="3">
      <c r="A60" s="106" t="s">
        <v>102</v>
      </c>
      <c r="B60" s="107" t="s">
        <v>104</v>
      </c>
      <c r="C60" s="107">
        <v>3315</v>
      </c>
      <c r="D60" s="108" t="s">
        <v>31</v>
      </c>
      <c r="E60" s="109">
        <v>33551</v>
      </c>
      <c r="F60" s="110">
        <v>35227</v>
      </c>
      <c r="G60" s="111">
        <v>35227</v>
      </c>
      <c r="H60" s="149">
        <f t="shared" si="0"/>
        <v>100</v>
      </c>
      <c r="I60" s="109">
        <v>2716</v>
      </c>
      <c r="J60" s="110">
        <v>4716</v>
      </c>
      <c r="K60" s="111">
        <v>1043</v>
      </c>
      <c r="L60" s="149">
        <f>+K60/J60*100</f>
        <v>22.116200169635285</v>
      </c>
      <c r="M60" s="150">
        <f t="shared" si="12"/>
        <v>36267</v>
      </c>
      <c r="N60" s="151">
        <f t="shared" si="13"/>
        <v>39943</v>
      </c>
      <c r="O60" s="152">
        <f t="shared" si="14"/>
        <v>36270</v>
      </c>
      <c r="P60" s="149">
        <f t="shared" si="2"/>
        <v>90.80439626467717</v>
      </c>
    </row>
    <row r="61" spans="1:16" s="105" customFormat="1" ht="23.25" outlineLevel="3">
      <c r="A61" s="106">
        <v>3</v>
      </c>
      <c r="B61" s="107">
        <v>33</v>
      </c>
      <c r="C61" s="107">
        <v>3316</v>
      </c>
      <c r="D61" s="108" t="s">
        <v>168</v>
      </c>
      <c r="E61" s="109">
        <v>45</v>
      </c>
      <c r="F61" s="110"/>
      <c r="G61" s="111"/>
      <c r="H61" s="149"/>
      <c r="I61" s="109"/>
      <c r="J61" s="110"/>
      <c r="K61" s="111"/>
      <c r="L61" s="149"/>
      <c r="M61" s="150">
        <f t="shared" si="12"/>
        <v>45</v>
      </c>
      <c r="N61" s="151"/>
      <c r="O61" s="152"/>
      <c r="P61" s="149"/>
    </row>
    <row r="62" spans="1:16" s="105" customFormat="1" ht="23.25" outlineLevel="3">
      <c r="A62" s="106" t="s">
        <v>102</v>
      </c>
      <c r="B62" s="107" t="s">
        <v>104</v>
      </c>
      <c r="C62" s="107">
        <v>3317</v>
      </c>
      <c r="D62" s="108" t="s">
        <v>32</v>
      </c>
      <c r="E62" s="109">
        <v>9634</v>
      </c>
      <c r="F62" s="110">
        <v>10494</v>
      </c>
      <c r="G62" s="111">
        <v>10477</v>
      </c>
      <c r="H62" s="149">
        <f t="shared" si="0"/>
        <v>99.83800266819135</v>
      </c>
      <c r="I62" s="109">
        <v>1200</v>
      </c>
      <c r="J62" s="110">
        <v>1200</v>
      </c>
      <c r="K62" s="111">
        <v>1200</v>
      </c>
      <c r="L62" s="149">
        <f>+K62/J62*100</f>
        <v>100</v>
      </c>
      <c r="M62" s="150">
        <f t="shared" si="12"/>
        <v>10834</v>
      </c>
      <c r="N62" s="151">
        <f t="shared" si="13"/>
        <v>11694</v>
      </c>
      <c r="O62" s="152">
        <f t="shared" si="14"/>
        <v>11677</v>
      </c>
      <c r="P62" s="149">
        <f t="shared" si="2"/>
        <v>99.85462630408757</v>
      </c>
    </row>
    <row r="63" spans="1:16" s="105" customFormat="1" ht="23.25" outlineLevel="3">
      <c r="A63" s="106" t="s">
        <v>102</v>
      </c>
      <c r="B63" s="107" t="s">
        <v>104</v>
      </c>
      <c r="C63" s="107">
        <v>3319</v>
      </c>
      <c r="D63" s="108" t="s">
        <v>33</v>
      </c>
      <c r="E63" s="109">
        <v>44903</v>
      </c>
      <c r="F63" s="110">
        <v>50799</v>
      </c>
      <c r="G63" s="111">
        <v>50514</v>
      </c>
      <c r="H63" s="149">
        <f t="shared" si="0"/>
        <v>99.43896533396327</v>
      </c>
      <c r="I63" s="109">
        <v>34860</v>
      </c>
      <c r="J63" s="110">
        <v>43788</v>
      </c>
      <c r="K63" s="111">
        <v>41385</v>
      </c>
      <c r="L63" s="149">
        <f>+K63/J63*100</f>
        <v>94.51219512195121</v>
      </c>
      <c r="M63" s="150">
        <f t="shared" si="12"/>
        <v>79763</v>
      </c>
      <c r="N63" s="151">
        <f t="shared" si="13"/>
        <v>94587</v>
      </c>
      <c r="O63" s="152">
        <f t="shared" si="14"/>
        <v>91899</v>
      </c>
      <c r="P63" s="149">
        <f t="shared" si="2"/>
        <v>97.15817184179643</v>
      </c>
    </row>
    <row r="64" spans="1:16" s="105" customFormat="1" ht="23.25" outlineLevel="3">
      <c r="A64" s="106" t="s">
        <v>102</v>
      </c>
      <c r="B64" s="107" t="s">
        <v>104</v>
      </c>
      <c r="C64" s="107">
        <v>3322</v>
      </c>
      <c r="D64" s="108" t="s">
        <v>169</v>
      </c>
      <c r="E64" s="109">
        <v>20287</v>
      </c>
      <c r="F64" s="110">
        <v>24672</v>
      </c>
      <c r="G64" s="111">
        <v>23848</v>
      </c>
      <c r="H64" s="149">
        <f t="shared" si="0"/>
        <v>96.66018158236056</v>
      </c>
      <c r="I64" s="109">
        <v>37375</v>
      </c>
      <c r="J64" s="110">
        <v>69315</v>
      </c>
      <c r="K64" s="111">
        <v>50297</v>
      </c>
      <c r="L64" s="149">
        <f>+K64/J64*100</f>
        <v>72.56293731515545</v>
      </c>
      <c r="M64" s="150">
        <f t="shared" si="12"/>
        <v>57662</v>
      </c>
      <c r="N64" s="151">
        <f t="shared" si="13"/>
        <v>93987</v>
      </c>
      <c r="O64" s="152">
        <f t="shared" si="14"/>
        <v>74145</v>
      </c>
      <c r="P64" s="149">
        <f t="shared" si="2"/>
        <v>78.888569695809</v>
      </c>
    </row>
    <row r="65" spans="1:16" s="105" customFormat="1" ht="23.25" outlineLevel="3">
      <c r="A65" s="106" t="s">
        <v>102</v>
      </c>
      <c r="B65" s="107" t="s">
        <v>104</v>
      </c>
      <c r="C65" s="107">
        <v>3326</v>
      </c>
      <c r="D65" s="108" t="s">
        <v>170</v>
      </c>
      <c r="E65" s="109">
        <v>1935</v>
      </c>
      <c r="F65" s="110">
        <v>2014</v>
      </c>
      <c r="G65" s="111">
        <v>2014</v>
      </c>
      <c r="H65" s="149">
        <f t="shared" si="0"/>
        <v>100</v>
      </c>
      <c r="I65" s="109"/>
      <c r="J65" s="110">
        <v>1615</v>
      </c>
      <c r="K65" s="111">
        <v>1595</v>
      </c>
      <c r="L65" s="149">
        <f>+K65/J65*100</f>
        <v>98.76160990712074</v>
      </c>
      <c r="M65" s="150">
        <f t="shared" si="12"/>
        <v>1935</v>
      </c>
      <c r="N65" s="151">
        <f t="shared" si="13"/>
        <v>3629</v>
      </c>
      <c r="O65" s="152">
        <f t="shared" si="14"/>
        <v>3609</v>
      </c>
      <c r="P65" s="149">
        <f t="shared" si="2"/>
        <v>99.44888399007992</v>
      </c>
    </row>
    <row r="66" spans="1:16" s="105" customFormat="1" ht="23.25" outlineLevel="3">
      <c r="A66" s="106" t="s">
        <v>102</v>
      </c>
      <c r="B66" s="107" t="s">
        <v>104</v>
      </c>
      <c r="C66" s="107">
        <v>3341</v>
      </c>
      <c r="D66" s="108" t="s">
        <v>34</v>
      </c>
      <c r="E66" s="109">
        <v>95</v>
      </c>
      <c r="F66" s="110">
        <v>144</v>
      </c>
      <c r="G66" s="111">
        <v>109</v>
      </c>
      <c r="H66" s="149">
        <f t="shared" si="0"/>
        <v>75.69444444444444</v>
      </c>
      <c r="I66" s="109"/>
      <c r="J66" s="110"/>
      <c r="K66" s="111"/>
      <c r="L66" s="149"/>
      <c r="M66" s="150">
        <f t="shared" si="12"/>
        <v>95</v>
      </c>
      <c r="N66" s="151">
        <f t="shared" si="13"/>
        <v>144</v>
      </c>
      <c r="O66" s="152">
        <f t="shared" si="14"/>
        <v>109</v>
      </c>
      <c r="P66" s="149">
        <f t="shared" si="2"/>
        <v>75.69444444444444</v>
      </c>
    </row>
    <row r="67" spans="1:16" s="105" customFormat="1" ht="23.25" outlineLevel="3">
      <c r="A67" s="106" t="s">
        <v>102</v>
      </c>
      <c r="B67" s="107" t="s">
        <v>104</v>
      </c>
      <c r="C67" s="107">
        <v>3349</v>
      </c>
      <c r="D67" s="108" t="s">
        <v>171</v>
      </c>
      <c r="E67" s="109">
        <v>9278</v>
      </c>
      <c r="F67" s="110">
        <v>11005</v>
      </c>
      <c r="G67" s="111">
        <v>10720</v>
      </c>
      <c r="H67" s="149">
        <f t="shared" si="0"/>
        <v>97.41026805997274</v>
      </c>
      <c r="I67" s="109"/>
      <c r="J67" s="110"/>
      <c r="K67" s="111"/>
      <c r="L67" s="149"/>
      <c r="M67" s="150">
        <f t="shared" si="12"/>
        <v>9278</v>
      </c>
      <c r="N67" s="151">
        <f t="shared" si="13"/>
        <v>11005</v>
      </c>
      <c r="O67" s="152">
        <f t="shared" si="14"/>
        <v>10720</v>
      </c>
      <c r="P67" s="149">
        <f t="shared" si="2"/>
        <v>97.41026805997274</v>
      </c>
    </row>
    <row r="68" spans="1:16" s="105" customFormat="1" ht="23.25" outlineLevel="3">
      <c r="A68" s="106" t="s">
        <v>102</v>
      </c>
      <c r="B68" s="107" t="s">
        <v>104</v>
      </c>
      <c r="C68" s="107">
        <v>3392</v>
      </c>
      <c r="D68" s="108" t="s">
        <v>35</v>
      </c>
      <c r="E68" s="109">
        <v>2976</v>
      </c>
      <c r="F68" s="110">
        <v>3280</v>
      </c>
      <c r="G68" s="111">
        <v>3182</v>
      </c>
      <c r="H68" s="149">
        <f t="shared" si="0"/>
        <v>97.01219512195122</v>
      </c>
      <c r="I68" s="109"/>
      <c r="J68" s="110">
        <v>20</v>
      </c>
      <c r="K68" s="111">
        <v>20</v>
      </c>
      <c r="L68" s="149">
        <f>+K68/J68*100</f>
        <v>100</v>
      </c>
      <c r="M68" s="150">
        <f t="shared" si="12"/>
        <v>2976</v>
      </c>
      <c r="N68" s="151">
        <f t="shared" si="13"/>
        <v>3300</v>
      </c>
      <c r="O68" s="152">
        <f t="shared" si="14"/>
        <v>3202</v>
      </c>
      <c r="P68" s="149">
        <f t="shared" si="2"/>
        <v>97.03030303030303</v>
      </c>
    </row>
    <row r="69" spans="1:16" s="105" customFormat="1" ht="23.25" outlineLevel="3">
      <c r="A69" s="106" t="s">
        <v>102</v>
      </c>
      <c r="B69" s="107" t="s">
        <v>104</v>
      </c>
      <c r="C69" s="107">
        <v>3399</v>
      </c>
      <c r="D69" s="108" t="s">
        <v>172</v>
      </c>
      <c r="E69" s="109">
        <v>1342</v>
      </c>
      <c r="F69" s="110">
        <v>1414</v>
      </c>
      <c r="G69" s="111">
        <v>1650</v>
      </c>
      <c r="H69" s="149">
        <f t="shared" si="0"/>
        <v>116.69024045261669</v>
      </c>
      <c r="I69" s="109"/>
      <c r="J69" s="110"/>
      <c r="K69" s="111"/>
      <c r="L69" s="149"/>
      <c r="M69" s="150">
        <f t="shared" si="12"/>
        <v>1342</v>
      </c>
      <c r="N69" s="151">
        <f t="shared" si="13"/>
        <v>1414</v>
      </c>
      <c r="O69" s="152">
        <f t="shared" si="14"/>
        <v>1650</v>
      </c>
      <c r="P69" s="149">
        <f t="shared" si="2"/>
        <v>116.69024045261669</v>
      </c>
    </row>
    <row r="70" spans="1:16" s="105" customFormat="1" ht="23.25" outlineLevel="2">
      <c r="A70" s="112">
        <v>3</v>
      </c>
      <c r="B70" s="113">
        <v>33</v>
      </c>
      <c r="C70" s="114"/>
      <c r="D70" s="115" t="s">
        <v>36</v>
      </c>
      <c r="E70" s="116">
        <f>SUM(E56:E69)</f>
        <v>440731</v>
      </c>
      <c r="F70" s="117">
        <f>SUM(F56:F69)</f>
        <v>505655</v>
      </c>
      <c r="G70" s="118">
        <f>SUM(G56:G69)</f>
        <v>504272</v>
      </c>
      <c r="H70" s="119">
        <f t="shared" si="0"/>
        <v>99.72649336009731</v>
      </c>
      <c r="I70" s="116">
        <f>SUM(I56:I69)</f>
        <v>202988</v>
      </c>
      <c r="J70" s="117">
        <f>SUM(J56:J69)</f>
        <v>435564</v>
      </c>
      <c r="K70" s="118">
        <f>SUM(K56:K69)</f>
        <v>384365</v>
      </c>
      <c r="L70" s="119">
        <f>+K70/J70*100</f>
        <v>88.2453554471903</v>
      </c>
      <c r="M70" s="116">
        <f>SUM(M56:M69)</f>
        <v>643719</v>
      </c>
      <c r="N70" s="117">
        <f>SUM(N56:N69)</f>
        <v>941219</v>
      </c>
      <c r="O70" s="118">
        <f>SUM(O56:O69)</f>
        <v>888637</v>
      </c>
      <c r="P70" s="119">
        <f t="shared" si="2"/>
        <v>94.41341494381223</v>
      </c>
    </row>
    <row r="71" spans="1:16" s="105" customFormat="1" ht="23.25" outlineLevel="2">
      <c r="A71" s="106"/>
      <c r="B71" s="153"/>
      <c r="C71" s="107"/>
      <c r="D71" s="108"/>
      <c r="E71" s="154"/>
      <c r="F71" s="155"/>
      <c r="G71" s="156"/>
      <c r="H71" s="157"/>
      <c r="I71" s="154"/>
      <c r="J71" s="155"/>
      <c r="K71" s="156"/>
      <c r="L71" s="157"/>
      <c r="M71" s="158"/>
      <c r="N71" s="159"/>
      <c r="O71" s="160"/>
      <c r="P71" s="157"/>
    </row>
    <row r="72" spans="1:16" s="105" customFormat="1" ht="23.25" outlineLevel="3">
      <c r="A72" s="106" t="s">
        <v>102</v>
      </c>
      <c r="B72" s="107" t="s">
        <v>105</v>
      </c>
      <c r="C72" s="107">
        <v>3419</v>
      </c>
      <c r="D72" s="108" t="s">
        <v>173</v>
      </c>
      <c r="E72" s="109">
        <v>67483</v>
      </c>
      <c r="F72" s="110">
        <v>72915</v>
      </c>
      <c r="G72" s="111">
        <v>72173</v>
      </c>
      <c r="H72" s="149">
        <f aca="true" t="shared" si="15" ref="H72:H133">+G72/F72*100</f>
        <v>98.98237674003977</v>
      </c>
      <c r="I72" s="109">
        <v>133681</v>
      </c>
      <c r="J72" s="110">
        <v>186986</v>
      </c>
      <c r="K72" s="111">
        <v>116394</v>
      </c>
      <c r="L72" s="149">
        <f>+K72/J72*100</f>
        <v>62.24744098488657</v>
      </c>
      <c r="M72" s="150">
        <f aca="true" t="shared" si="16" ref="M72:O74">+E72+I72</f>
        <v>201164</v>
      </c>
      <c r="N72" s="151">
        <f t="shared" si="16"/>
        <v>259901</v>
      </c>
      <c r="O72" s="152">
        <f t="shared" si="16"/>
        <v>188567</v>
      </c>
      <c r="P72" s="149">
        <f aca="true" t="shared" si="17" ref="P72:P132">+O72/N72*100</f>
        <v>72.55339533129923</v>
      </c>
    </row>
    <row r="73" spans="1:16" s="105" customFormat="1" ht="23.25" outlineLevel="3">
      <c r="A73" s="106" t="s">
        <v>102</v>
      </c>
      <c r="B73" s="107" t="s">
        <v>105</v>
      </c>
      <c r="C73" s="107">
        <v>3421</v>
      </c>
      <c r="D73" s="108" t="s">
        <v>37</v>
      </c>
      <c r="E73" s="109">
        <v>12938</v>
      </c>
      <c r="F73" s="110">
        <v>13232</v>
      </c>
      <c r="G73" s="111">
        <v>12648</v>
      </c>
      <c r="H73" s="149">
        <f t="shared" si="15"/>
        <v>95.58645707376058</v>
      </c>
      <c r="I73" s="109">
        <v>2818</v>
      </c>
      <c r="J73" s="110">
        <v>2379</v>
      </c>
      <c r="K73" s="111">
        <v>2484</v>
      </c>
      <c r="L73" s="149">
        <f>+K73/J73*100</f>
        <v>104.41361916771751</v>
      </c>
      <c r="M73" s="150">
        <f t="shared" si="16"/>
        <v>15756</v>
      </c>
      <c r="N73" s="151">
        <f t="shared" si="16"/>
        <v>15611</v>
      </c>
      <c r="O73" s="152">
        <f t="shared" si="16"/>
        <v>15132</v>
      </c>
      <c r="P73" s="149">
        <f t="shared" si="17"/>
        <v>96.93165075908013</v>
      </c>
    </row>
    <row r="74" spans="1:16" s="105" customFormat="1" ht="23.25" outlineLevel="3">
      <c r="A74" s="106" t="s">
        <v>102</v>
      </c>
      <c r="B74" s="107" t="s">
        <v>105</v>
      </c>
      <c r="C74" s="107">
        <v>3429</v>
      </c>
      <c r="D74" s="108" t="s">
        <v>174</v>
      </c>
      <c r="E74" s="109">
        <v>587</v>
      </c>
      <c r="F74" s="110">
        <v>880</v>
      </c>
      <c r="G74" s="111">
        <v>693</v>
      </c>
      <c r="H74" s="149">
        <f t="shared" si="15"/>
        <v>78.75</v>
      </c>
      <c r="I74" s="109"/>
      <c r="J74" s="110">
        <v>147</v>
      </c>
      <c r="K74" s="111">
        <v>146</v>
      </c>
      <c r="L74" s="149">
        <f>+K74/J74*100</f>
        <v>99.31972789115646</v>
      </c>
      <c r="M74" s="150">
        <f t="shared" si="16"/>
        <v>587</v>
      </c>
      <c r="N74" s="151">
        <f t="shared" si="16"/>
        <v>1027</v>
      </c>
      <c r="O74" s="152">
        <f t="shared" si="16"/>
        <v>839</v>
      </c>
      <c r="P74" s="149">
        <f t="shared" si="17"/>
        <v>81.69425511197663</v>
      </c>
    </row>
    <row r="75" spans="1:16" s="105" customFormat="1" ht="23.25" outlineLevel="2">
      <c r="A75" s="112">
        <v>3</v>
      </c>
      <c r="B75" s="113">
        <v>34</v>
      </c>
      <c r="C75" s="114"/>
      <c r="D75" s="115" t="s">
        <v>38</v>
      </c>
      <c r="E75" s="116">
        <f>SUM(E72:E74)</f>
        <v>81008</v>
      </c>
      <c r="F75" s="117">
        <f>SUM(F72:F74)</f>
        <v>87027</v>
      </c>
      <c r="G75" s="118">
        <f>SUM(G72:G74)</f>
        <v>85514</v>
      </c>
      <c r="H75" s="119">
        <f t="shared" si="15"/>
        <v>98.26145908740965</v>
      </c>
      <c r="I75" s="116">
        <f>SUM(I72:I74)</f>
        <v>136499</v>
      </c>
      <c r="J75" s="117">
        <f>SUM(J72:J74)</f>
        <v>189512</v>
      </c>
      <c r="K75" s="118">
        <f>SUM(K72:K74)</f>
        <v>119024</v>
      </c>
      <c r="L75" s="119">
        <f>+K75/J75*100</f>
        <v>62.80552155008654</v>
      </c>
      <c r="M75" s="116">
        <f>SUM(M72:M74)</f>
        <v>217507</v>
      </c>
      <c r="N75" s="117">
        <f>SUM(N72:N74)</f>
        <v>276539</v>
      </c>
      <c r="O75" s="118">
        <f>SUM(O72:O74)</f>
        <v>204538</v>
      </c>
      <c r="P75" s="119">
        <f t="shared" si="17"/>
        <v>73.96352774834652</v>
      </c>
    </row>
    <row r="76" spans="1:16" s="105" customFormat="1" ht="23.25" outlineLevel="2">
      <c r="A76" s="106"/>
      <c r="B76" s="153"/>
      <c r="C76" s="107"/>
      <c r="D76" s="108"/>
      <c r="E76" s="154"/>
      <c r="F76" s="155"/>
      <c r="G76" s="156"/>
      <c r="H76" s="157"/>
      <c r="I76" s="154"/>
      <c r="J76" s="155"/>
      <c r="K76" s="156"/>
      <c r="L76" s="157"/>
      <c r="M76" s="158"/>
      <c r="N76" s="159"/>
      <c r="O76" s="160"/>
      <c r="P76" s="157"/>
    </row>
    <row r="77" spans="1:16" s="105" customFormat="1" ht="23.25" outlineLevel="3">
      <c r="A77" s="106" t="s">
        <v>102</v>
      </c>
      <c r="B77" s="107" t="s">
        <v>106</v>
      </c>
      <c r="C77" s="107">
        <v>3511</v>
      </c>
      <c r="D77" s="108" t="s">
        <v>39</v>
      </c>
      <c r="E77" s="109">
        <v>4413</v>
      </c>
      <c r="F77" s="110">
        <v>20289</v>
      </c>
      <c r="G77" s="111">
        <v>20386</v>
      </c>
      <c r="H77" s="149">
        <f t="shared" si="15"/>
        <v>100.47809157671645</v>
      </c>
      <c r="I77" s="109">
        <v>18748</v>
      </c>
      <c r="J77" s="110">
        <v>14358</v>
      </c>
      <c r="K77" s="111">
        <v>11490</v>
      </c>
      <c r="L77" s="149">
        <f>+K77/J77*100</f>
        <v>80.0250731299624</v>
      </c>
      <c r="M77" s="150">
        <f aca="true" t="shared" si="18" ref="M77:M88">+E77+I77</f>
        <v>23161</v>
      </c>
      <c r="N77" s="151">
        <f aca="true" t="shared" si="19" ref="N77:N88">+F77+J77</f>
        <v>34647</v>
      </c>
      <c r="O77" s="152">
        <f aca="true" t="shared" si="20" ref="O77:O88">+G77+K77</f>
        <v>31876</v>
      </c>
      <c r="P77" s="149">
        <f t="shared" si="17"/>
        <v>92.0021935521113</v>
      </c>
    </row>
    <row r="78" spans="1:16" s="105" customFormat="1" ht="23.25" outlineLevel="3">
      <c r="A78" s="106" t="s">
        <v>102</v>
      </c>
      <c r="B78" s="107" t="s">
        <v>106</v>
      </c>
      <c r="C78" s="107">
        <v>3513</v>
      </c>
      <c r="D78" s="108" t="s">
        <v>40</v>
      </c>
      <c r="E78" s="109">
        <v>19376</v>
      </c>
      <c r="F78" s="110">
        <v>23121</v>
      </c>
      <c r="G78" s="111">
        <v>23100</v>
      </c>
      <c r="H78" s="149">
        <f t="shared" si="15"/>
        <v>99.90917347865576</v>
      </c>
      <c r="I78" s="109"/>
      <c r="J78" s="110"/>
      <c r="K78" s="111"/>
      <c r="L78" s="149"/>
      <c r="M78" s="150">
        <f t="shared" si="18"/>
        <v>19376</v>
      </c>
      <c r="N78" s="151">
        <f t="shared" si="19"/>
        <v>23121</v>
      </c>
      <c r="O78" s="152">
        <f t="shared" si="20"/>
        <v>23100</v>
      </c>
      <c r="P78" s="149">
        <f t="shared" si="17"/>
        <v>99.90917347865576</v>
      </c>
    </row>
    <row r="79" spans="1:16" s="105" customFormat="1" ht="23.25" outlineLevel="3">
      <c r="A79" s="106" t="s">
        <v>102</v>
      </c>
      <c r="B79" s="107" t="s">
        <v>106</v>
      </c>
      <c r="C79" s="107">
        <v>3519</v>
      </c>
      <c r="D79" s="108" t="s">
        <v>175</v>
      </c>
      <c r="E79" s="109">
        <v>35</v>
      </c>
      <c r="F79" s="110">
        <v>81</v>
      </c>
      <c r="G79" s="111">
        <v>75</v>
      </c>
      <c r="H79" s="149">
        <f t="shared" si="15"/>
        <v>92.5925925925926</v>
      </c>
      <c r="I79" s="109"/>
      <c r="J79" s="110"/>
      <c r="K79" s="111"/>
      <c r="L79" s="149"/>
      <c r="M79" s="150">
        <f t="shared" si="18"/>
        <v>35</v>
      </c>
      <c r="N79" s="151">
        <f t="shared" si="19"/>
        <v>81</v>
      </c>
      <c r="O79" s="152">
        <f t="shared" si="20"/>
        <v>75</v>
      </c>
      <c r="P79" s="149">
        <f t="shared" si="17"/>
        <v>92.5925925925926</v>
      </c>
    </row>
    <row r="80" spans="1:16" s="105" customFormat="1" ht="23.25" outlineLevel="3">
      <c r="A80" s="106" t="s">
        <v>102</v>
      </c>
      <c r="B80" s="107" t="s">
        <v>106</v>
      </c>
      <c r="C80" s="107">
        <v>3522</v>
      </c>
      <c r="D80" s="108" t="s">
        <v>41</v>
      </c>
      <c r="E80" s="109"/>
      <c r="F80" s="110"/>
      <c r="G80" s="111"/>
      <c r="H80" s="149"/>
      <c r="I80" s="109">
        <v>50040</v>
      </c>
      <c r="J80" s="110">
        <v>62740</v>
      </c>
      <c r="K80" s="111">
        <v>32482</v>
      </c>
      <c r="L80" s="149">
        <f>+K80/J80*100</f>
        <v>51.77239400701307</v>
      </c>
      <c r="M80" s="150">
        <f t="shared" si="18"/>
        <v>50040</v>
      </c>
      <c r="N80" s="151">
        <f t="shared" si="19"/>
        <v>62740</v>
      </c>
      <c r="O80" s="152">
        <f t="shared" si="20"/>
        <v>32482</v>
      </c>
      <c r="P80" s="149">
        <f t="shared" si="17"/>
        <v>51.77239400701307</v>
      </c>
    </row>
    <row r="81" spans="1:16" s="105" customFormat="1" ht="23.25" outlineLevel="3">
      <c r="A81" s="106" t="s">
        <v>102</v>
      </c>
      <c r="B81" s="107" t="s">
        <v>106</v>
      </c>
      <c r="C81" s="107">
        <v>3523</v>
      </c>
      <c r="D81" s="108" t="s">
        <v>42</v>
      </c>
      <c r="E81" s="109">
        <v>18817</v>
      </c>
      <c r="F81" s="110">
        <v>20027</v>
      </c>
      <c r="G81" s="111">
        <v>20027</v>
      </c>
      <c r="H81" s="149">
        <f t="shared" si="15"/>
        <v>100</v>
      </c>
      <c r="I81" s="109"/>
      <c r="J81" s="110"/>
      <c r="K81" s="111"/>
      <c r="L81" s="149"/>
      <c r="M81" s="150">
        <f t="shared" si="18"/>
        <v>18817</v>
      </c>
      <c r="N81" s="151">
        <f t="shared" si="19"/>
        <v>20027</v>
      </c>
      <c r="O81" s="152">
        <f t="shared" si="20"/>
        <v>20027</v>
      </c>
      <c r="P81" s="149">
        <f t="shared" si="17"/>
        <v>100</v>
      </c>
    </row>
    <row r="82" spans="1:16" s="105" customFormat="1" ht="23.25" outlineLevel="3">
      <c r="A82" s="106" t="s">
        <v>102</v>
      </c>
      <c r="B82" s="107" t="s">
        <v>106</v>
      </c>
      <c r="C82" s="107">
        <v>3529</v>
      </c>
      <c r="D82" s="108" t="s">
        <v>43</v>
      </c>
      <c r="E82" s="109">
        <v>36999</v>
      </c>
      <c r="F82" s="110">
        <v>39751</v>
      </c>
      <c r="G82" s="111">
        <v>39751</v>
      </c>
      <c r="H82" s="149">
        <f t="shared" si="15"/>
        <v>100</v>
      </c>
      <c r="I82" s="109"/>
      <c r="J82" s="110"/>
      <c r="K82" s="111"/>
      <c r="L82" s="149"/>
      <c r="M82" s="150">
        <f t="shared" si="18"/>
        <v>36999</v>
      </c>
      <c r="N82" s="151">
        <f t="shared" si="19"/>
        <v>39751</v>
      </c>
      <c r="O82" s="152">
        <f t="shared" si="20"/>
        <v>39751</v>
      </c>
      <c r="P82" s="149">
        <f t="shared" si="17"/>
        <v>100</v>
      </c>
    </row>
    <row r="83" spans="1:16" s="105" customFormat="1" ht="23.25" outlineLevel="3">
      <c r="A83" s="106" t="s">
        <v>102</v>
      </c>
      <c r="B83" s="107" t="s">
        <v>106</v>
      </c>
      <c r="C83" s="107">
        <v>3531</v>
      </c>
      <c r="D83" s="108" t="s">
        <v>129</v>
      </c>
      <c r="E83" s="109">
        <v>29797</v>
      </c>
      <c r="F83" s="110">
        <v>33368</v>
      </c>
      <c r="G83" s="111">
        <v>33368</v>
      </c>
      <c r="H83" s="149">
        <f t="shared" si="15"/>
        <v>100</v>
      </c>
      <c r="I83" s="109"/>
      <c r="J83" s="110"/>
      <c r="K83" s="111"/>
      <c r="L83" s="149"/>
      <c r="M83" s="150">
        <f t="shared" si="18"/>
        <v>29797</v>
      </c>
      <c r="N83" s="151">
        <f t="shared" si="19"/>
        <v>33368</v>
      </c>
      <c r="O83" s="152">
        <f t="shared" si="20"/>
        <v>33368</v>
      </c>
      <c r="P83" s="149">
        <f t="shared" si="17"/>
        <v>100</v>
      </c>
    </row>
    <row r="84" spans="1:16" s="105" customFormat="1" ht="23.25" outlineLevel="3">
      <c r="A84" s="106" t="s">
        <v>102</v>
      </c>
      <c r="B84" s="107" t="s">
        <v>106</v>
      </c>
      <c r="C84" s="107">
        <v>3532</v>
      </c>
      <c r="D84" s="108" t="s">
        <v>44</v>
      </c>
      <c r="E84" s="109">
        <v>1800</v>
      </c>
      <c r="F84" s="110">
        <v>1890</v>
      </c>
      <c r="G84" s="111">
        <v>1890</v>
      </c>
      <c r="H84" s="149">
        <f t="shared" si="15"/>
        <v>100</v>
      </c>
      <c r="I84" s="109"/>
      <c r="J84" s="110"/>
      <c r="K84" s="111"/>
      <c r="L84" s="149"/>
      <c r="M84" s="150">
        <f t="shared" si="18"/>
        <v>1800</v>
      </c>
      <c r="N84" s="151">
        <f t="shared" si="19"/>
        <v>1890</v>
      </c>
      <c r="O84" s="152">
        <f t="shared" si="20"/>
        <v>1890</v>
      </c>
      <c r="P84" s="149">
        <f t="shared" si="17"/>
        <v>100</v>
      </c>
    </row>
    <row r="85" spans="1:16" s="105" customFormat="1" ht="23.25" outlineLevel="3">
      <c r="A85" s="106">
        <v>3</v>
      </c>
      <c r="B85" s="107">
        <v>35</v>
      </c>
      <c r="C85" s="107">
        <v>3533</v>
      </c>
      <c r="D85" s="108" t="s">
        <v>93</v>
      </c>
      <c r="E85" s="109"/>
      <c r="F85" s="110">
        <v>9</v>
      </c>
      <c r="G85" s="111">
        <v>9</v>
      </c>
      <c r="H85" s="149">
        <f t="shared" si="15"/>
        <v>100</v>
      </c>
      <c r="I85" s="109"/>
      <c r="J85" s="110"/>
      <c r="K85" s="111"/>
      <c r="L85" s="149"/>
      <c r="M85" s="150"/>
      <c r="N85" s="151">
        <f t="shared" si="19"/>
        <v>9</v>
      </c>
      <c r="O85" s="152">
        <f t="shared" si="20"/>
        <v>9</v>
      </c>
      <c r="P85" s="149">
        <f t="shared" si="17"/>
        <v>100</v>
      </c>
    </row>
    <row r="86" spans="1:16" s="105" customFormat="1" ht="23.25" outlineLevel="3">
      <c r="A86" s="106">
        <v>3</v>
      </c>
      <c r="B86" s="107">
        <v>35</v>
      </c>
      <c r="C86" s="107">
        <v>3539</v>
      </c>
      <c r="D86" s="108" t="s">
        <v>137</v>
      </c>
      <c r="E86" s="109">
        <v>4186</v>
      </c>
      <c r="F86" s="110">
        <v>6170</v>
      </c>
      <c r="G86" s="111">
        <v>6170</v>
      </c>
      <c r="H86" s="149">
        <f t="shared" si="15"/>
        <v>100</v>
      </c>
      <c r="I86" s="109"/>
      <c r="J86" s="110"/>
      <c r="K86" s="111"/>
      <c r="L86" s="149"/>
      <c r="M86" s="150">
        <f>+E86+I86</f>
        <v>4186</v>
      </c>
      <c r="N86" s="151">
        <f>+F86+J86</f>
        <v>6170</v>
      </c>
      <c r="O86" s="152">
        <f>+G86+K86</f>
        <v>6170</v>
      </c>
      <c r="P86" s="149">
        <f>+O86/N86*100</f>
        <v>100</v>
      </c>
    </row>
    <row r="87" spans="1:16" s="105" customFormat="1" ht="23.25" outlineLevel="3">
      <c r="A87" s="106" t="s">
        <v>102</v>
      </c>
      <c r="B87" s="107" t="s">
        <v>106</v>
      </c>
      <c r="C87" s="107">
        <v>3541</v>
      </c>
      <c r="D87" s="108" t="s">
        <v>221</v>
      </c>
      <c r="E87" s="109">
        <v>2000</v>
      </c>
      <c r="F87" s="110">
        <v>2000</v>
      </c>
      <c r="G87" s="111">
        <v>2000</v>
      </c>
      <c r="H87" s="149">
        <f t="shared" si="15"/>
        <v>100</v>
      </c>
      <c r="I87" s="109"/>
      <c r="J87" s="110"/>
      <c r="K87" s="111"/>
      <c r="L87" s="149"/>
      <c r="M87" s="150">
        <f t="shared" si="18"/>
        <v>2000</v>
      </c>
      <c r="N87" s="151">
        <f t="shared" si="19"/>
        <v>2000</v>
      </c>
      <c r="O87" s="152">
        <f t="shared" si="20"/>
        <v>2000</v>
      </c>
      <c r="P87" s="149">
        <f t="shared" si="17"/>
        <v>100</v>
      </c>
    </row>
    <row r="88" spans="1:16" s="105" customFormat="1" ht="23.25" outlineLevel="3">
      <c r="A88" s="106" t="s">
        <v>102</v>
      </c>
      <c r="B88" s="107" t="s">
        <v>106</v>
      </c>
      <c r="C88" s="107">
        <v>3599</v>
      </c>
      <c r="D88" s="108" t="s">
        <v>45</v>
      </c>
      <c r="E88" s="109">
        <v>11058</v>
      </c>
      <c r="F88" s="110">
        <v>8088</v>
      </c>
      <c r="G88" s="111">
        <v>7799</v>
      </c>
      <c r="H88" s="149">
        <f t="shared" si="15"/>
        <v>96.42680514342236</v>
      </c>
      <c r="I88" s="109">
        <v>221</v>
      </c>
      <c r="J88" s="110">
        <v>221</v>
      </c>
      <c r="K88" s="111">
        <v>218</v>
      </c>
      <c r="L88" s="149">
        <f>+K88/J88*100</f>
        <v>98.64253393665159</v>
      </c>
      <c r="M88" s="150">
        <f t="shared" si="18"/>
        <v>11279</v>
      </c>
      <c r="N88" s="151">
        <f t="shared" si="19"/>
        <v>8309</v>
      </c>
      <c r="O88" s="152">
        <f t="shared" si="20"/>
        <v>8017</v>
      </c>
      <c r="P88" s="149">
        <f t="shared" si="17"/>
        <v>96.48573835599952</v>
      </c>
    </row>
    <row r="89" spans="1:16" s="105" customFormat="1" ht="23.25" outlineLevel="2">
      <c r="A89" s="112">
        <v>3</v>
      </c>
      <c r="B89" s="113">
        <v>35</v>
      </c>
      <c r="C89" s="114"/>
      <c r="D89" s="115" t="s">
        <v>46</v>
      </c>
      <c r="E89" s="116">
        <f>SUM(E77:E88)</f>
        <v>128481</v>
      </c>
      <c r="F89" s="117">
        <f>SUM(F77:F88)</f>
        <v>154794</v>
      </c>
      <c r="G89" s="118">
        <f>SUM(G77:G88)</f>
        <v>154575</v>
      </c>
      <c r="H89" s="119">
        <f t="shared" si="15"/>
        <v>99.8585216481259</v>
      </c>
      <c r="I89" s="116">
        <f>SUM(I77:I88)</f>
        <v>69009</v>
      </c>
      <c r="J89" s="117">
        <f>SUM(J77:J88)</f>
        <v>77319</v>
      </c>
      <c r="K89" s="118">
        <f>SUM(K77:K88)</f>
        <v>44190</v>
      </c>
      <c r="L89" s="119">
        <f>+K89/J89*100</f>
        <v>57.15283436154115</v>
      </c>
      <c r="M89" s="116">
        <f>SUM(M77:M88)</f>
        <v>197490</v>
      </c>
      <c r="N89" s="117">
        <f>SUM(N77:N88)</f>
        <v>232113</v>
      </c>
      <c r="O89" s="118">
        <f>SUM(O77:O88)</f>
        <v>198765</v>
      </c>
      <c r="P89" s="119">
        <f t="shared" si="17"/>
        <v>85.63285985705238</v>
      </c>
    </row>
    <row r="90" spans="1:16" s="105" customFormat="1" ht="23.25" outlineLevel="2">
      <c r="A90" s="174"/>
      <c r="B90" s="175"/>
      <c r="C90" s="176"/>
      <c r="D90" s="177"/>
      <c r="E90" s="158"/>
      <c r="F90" s="159"/>
      <c r="G90" s="160"/>
      <c r="H90" s="178"/>
      <c r="I90" s="158"/>
      <c r="J90" s="159"/>
      <c r="K90" s="160"/>
      <c r="L90" s="178"/>
      <c r="M90" s="158"/>
      <c r="N90" s="159"/>
      <c r="O90" s="160"/>
      <c r="P90" s="178"/>
    </row>
    <row r="91" spans="1:16" s="105" customFormat="1" ht="23.25" outlineLevel="3">
      <c r="A91" s="106" t="s">
        <v>102</v>
      </c>
      <c r="B91" s="107" t="s">
        <v>107</v>
      </c>
      <c r="C91" s="107">
        <v>3612</v>
      </c>
      <c r="D91" s="108" t="s">
        <v>126</v>
      </c>
      <c r="E91" s="109">
        <v>109114</v>
      </c>
      <c r="F91" s="110">
        <v>179957</v>
      </c>
      <c r="G91" s="111">
        <v>163215</v>
      </c>
      <c r="H91" s="149">
        <f t="shared" si="15"/>
        <v>90.6966664258684</v>
      </c>
      <c r="I91" s="109">
        <v>218966</v>
      </c>
      <c r="J91" s="110">
        <f>1062807-53610</f>
        <v>1009197</v>
      </c>
      <c r="K91" s="111">
        <f>862426-53610</f>
        <v>808816</v>
      </c>
      <c r="L91" s="149">
        <f>+K91/J91*100</f>
        <v>80.14451093294966</v>
      </c>
      <c r="M91" s="150">
        <f aca="true" t="shared" si="21" ref="M91:M98">+E91+I91</f>
        <v>328080</v>
      </c>
      <c r="N91" s="151">
        <f aca="true" t="shared" si="22" ref="N91:N98">+F91+J91</f>
        <v>1189154</v>
      </c>
      <c r="O91" s="152">
        <f aca="true" t="shared" si="23" ref="O91:O98">+G91+K91</f>
        <v>972031</v>
      </c>
      <c r="P91" s="149">
        <f t="shared" si="17"/>
        <v>81.7413892565639</v>
      </c>
    </row>
    <row r="92" spans="1:16" s="105" customFormat="1" ht="23.25" outlineLevel="3">
      <c r="A92" s="106" t="s">
        <v>102</v>
      </c>
      <c r="B92" s="107" t="s">
        <v>107</v>
      </c>
      <c r="C92" s="107">
        <v>3619</v>
      </c>
      <c r="D92" s="108" t="s">
        <v>176</v>
      </c>
      <c r="E92" s="109">
        <v>35000</v>
      </c>
      <c r="F92" s="110">
        <v>26350</v>
      </c>
      <c r="G92" s="111">
        <v>10400</v>
      </c>
      <c r="H92" s="149">
        <f t="shared" si="15"/>
        <v>39.46869070208729</v>
      </c>
      <c r="I92" s="109"/>
      <c r="J92" s="110">
        <v>8650</v>
      </c>
      <c r="K92" s="111">
        <v>6830</v>
      </c>
      <c r="L92" s="149">
        <f>+K92/J92*100</f>
        <v>78.95953757225433</v>
      </c>
      <c r="M92" s="150">
        <f t="shared" si="21"/>
        <v>35000</v>
      </c>
      <c r="N92" s="151">
        <f t="shared" si="22"/>
        <v>35000</v>
      </c>
      <c r="O92" s="152">
        <f t="shared" si="23"/>
        <v>17230</v>
      </c>
      <c r="P92" s="149">
        <f t="shared" si="17"/>
        <v>49.22857142857143</v>
      </c>
    </row>
    <row r="93" spans="1:16" s="105" customFormat="1" ht="23.25" outlineLevel="3">
      <c r="A93" s="106" t="s">
        <v>102</v>
      </c>
      <c r="B93" s="107" t="s">
        <v>107</v>
      </c>
      <c r="C93" s="107">
        <v>3631</v>
      </c>
      <c r="D93" s="108" t="s">
        <v>47</v>
      </c>
      <c r="E93" s="109">
        <v>63721</v>
      </c>
      <c r="F93" s="110">
        <v>63721</v>
      </c>
      <c r="G93" s="111">
        <v>63679</v>
      </c>
      <c r="H93" s="149">
        <f t="shared" si="15"/>
        <v>99.93408766340767</v>
      </c>
      <c r="I93" s="109"/>
      <c r="J93" s="110">
        <v>50</v>
      </c>
      <c r="K93" s="111">
        <v>48</v>
      </c>
      <c r="L93" s="149">
        <f aca="true" t="shared" si="24" ref="L93:L98">+K93/J93*100</f>
        <v>96</v>
      </c>
      <c r="M93" s="150">
        <f t="shared" si="21"/>
        <v>63721</v>
      </c>
      <c r="N93" s="151">
        <f t="shared" si="22"/>
        <v>63771</v>
      </c>
      <c r="O93" s="152">
        <f t="shared" si="23"/>
        <v>63727</v>
      </c>
      <c r="P93" s="149">
        <f t="shared" si="17"/>
        <v>99.93100312054068</v>
      </c>
    </row>
    <row r="94" spans="1:16" s="105" customFormat="1" ht="23.25" outlineLevel="3">
      <c r="A94" s="106" t="s">
        <v>102</v>
      </c>
      <c r="B94" s="107" t="s">
        <v>107</v>
      </c>
      <c r="C94" s="107">
        <v>3632</v>
      </c>
      <c r="D94" s="108" t="s">
        <v>48</v>
      </c>
      <c r="E94" s="109">
        <v>20652</v>
      </c>
      <c r="F94" s="110">
        <v>21249</v>
      </c>
      <c r="G94" s="111">
        <v>21081</v>
      </c>
      <c r="H94" s="149">
        <f t="shared" si="15"/>
        <v>99.20937455880276</v>
      </c>
      <c r="I94" s="109">
        <v>24519</v>
      </c>
      <c r="J94" s="110">
        <v>29098</v>
      </c>
      <c r="K94" s="111">
        <v>13264</v>
      </c>
      <c r="L94" s="149">
        <f t="shared" si="24"/>
        <v>45.58388892707402</v>
      </c>
      <c r="M94" s="150">
        <f t="shared" si="21"/>
        <v>45171</v>
      </c>
      <c r="N94" s="151">
        <f t="shared" si="22"/>
        <v>50347</v>
      </c>
      <c r="O94" s="152">
        <f t="shared" si="23"/>
        <v>34345</v>
      </c>
      <c r="P94" s="149">
        <f t="shared" si="17"/>
        <v>68.21657695592587</v>
      </c>
    </row>
    <row r="95" spans="1:16" s="105" customFormat="1" ht="23.25" outlineLevel="3">
      <c r="A95" s="106" t="s">
        <v>102</v>
      </c>
      <c r="B95" s="107" t="s">
        <v>107</v>
      </c>
      <c r="C95" s="107">
        <v>3633</v>
      </c>
      <c r="D95" s="108" t="s">
        <v>130</v>
      </c>
      <c r="E95" s="109">
        <v>12457</v>
      </c>
      <c r="F95" s="110">
        <v>12607</v>
      </c>
      <c r="G95" s="111">
        <v>11933</v>
      </c>
      <c r="H95" s="149">
        <f t="shared" si="15"/>
        <v>94.65376378202586</v>
      </c>
      <c r="I95" s="109">
        <v>125200</v>
      </c>
      <c r="J95" s="110">
        <v>143744</v>
      </c>
      <c r="K95" s="111">
        <v>134070</v>
      </c>
      <c r="L95" s="149">
        <f t="shared" si="24"/>
        <v>93.26997996438112</v>
      </c>
      <c r="M95" s="150">
        <f t="shared" si="21"/>
        <v>137657</v>
      </c>
      <c r="N95" s="151">
        <f t="shared" si="22"/>
        <v>156351</v>
      </c>
      <c r="O95" s="152">
        <f t="shared" si="23"/>
        <v>146003</v>
      </c>
      <c r="P95" s="149">
        <f t="shared" si="17"/>
        <v>93.38155816080486</v>
      </c>
    </row>
    <row r="96" spans="1:16" s="105" customFormat="1" ht="23.25" outlineLevel="3">
      <c r="A96" s="106" t="s">
        <v>102</v>
      </c>
      <c r="B96" s="107" t="s">
        <v>107</v>
      </c>
      <c r="C96" s="107">
        <v>3634</v>
      </c>
      <c r="D96" s="108" t="s">
        <v>49</v>
      </c>
      <c r="E96" s="109">
        <v>2169</v>
      </c>
      <c r="F96" s="110">
        <v>1824</v>
      </c>
      <c r="G96" s="111">
        <v>1842</v>
      </c>
      <c r="H96" s="149">
        <f t="shared" si="15"/>
        <v>100.98684210526316</v>
      </c>
      <c r="I96" s="109"/>
      <c r="J96" s="110"/>
      <c r="K96" s="111"/>
      <c r="L96" s="149"/>
      <c r="M96" s="150">
        <f t="shared" si="21"/>
        <v>2169</v>
      </c>
      <c r="N96" s="151">
        <f t="shared" si="22"/>
        <v>1824</v>
      </c>
      <c r="O96" s="152">
        <f t="shared" si="23"/>
        <v>1842</v>
      </c>
      <c r="P96" s="149">
        <f t="shared" si="17"/>
        <v>100.98684210526316</v>
      </c>
    </row>
    <row r="97" spans="1:16" s="105" customFormat="1" ht="23.25" outlineLevel="3">
      <c r="A97" s="106" t="s">
        <v>102</v>
      </c>
      <c r="B97" s="107" t="s">
        <v>107</v>
      </c>
      <c r="C97" s="107">
        <v>3635</v>
      </c>
      <c r="D97" s="108" t="s">
        <v>50</v>
      </c>
      <c r="E97" s="109">
        <v>11240</v>
      </c>
      <c r="F97" s="110">
        <v>12053</v>
      </c>
      <c r="G97" s="111">
        <v>9960</v>
      </c>
      <c r="H97" s="149">
        <f t="shared" si="15"/>
        <v>82.63502862357919</v>
      </c>
      <c r="I97" s="109">
        <v>750</v>
      </c>
      <c r="J97" s="110">
        <v>540</v>
      </c>
      <c r="K97" s="111">
        <v>430</v>
      </c>
      <c r="L97" s="149">
        <f t="shared" si="24"/>
        <v>79.62962962962963</v>
      </c>
      <c r="M97" s="150">
        <f t="shared" si="21"/>
        <v>11990</v>
      </c>
      <c r="N97" s="151">
        <f t="shared" si="22"/>
        <v>12593</v>
      </c>
      <c r="O97" s="152">
        <f t="shared" si="23"/>
        <v>10390</v>
      </c>
      <c r="P97" s="149">
        <f t="shared" si="17"/>
        <v>82.50615421265782</v>
      </c>
    </row>
    <row r="98" spans="1:16" s="105" customFormat="1" ht="23.25" outlineLevel="3">
      <c r="A98" s="106" t="s">
        <v>102</v>
      </c>
      <c r="B98" s="107" t="s">
        <v>107</v>
      </c>
      <c r="C98" s="107">
        <v>3639</v>
      </c>
      <c r="D98" s="108" t="s">
        <v>51</v>
      </c>
      <c r="E98" s="109">
        <v>58814</v>
      </c>
      <c r="F98" s="110">
        <v>78578</v>
      </c>
      <c r="G98" s="111">
        <v>65132</v>
      </c>
      <c r="H98" s="149">
        <f t="shared" si="15"/>
        <v>82.88834024790653</v>
      </c>
      <c r="I98" s="109">
        <v>262208</v>
      </c>
      <c r="J98" s="110">
        <v>262629</v>
      </c>
      <c r="K98" s="111">
        <v>178873</v>
      </c>
      <c r="L98" s="149">
        <f t="shared" si="24"/>
        <v>68.10862471395009</v>
      </c>
      <c r="M98" s="150">
        <f t="shared" si="21"/>
        <v>321022</v>
      </c>
      <c r="N98" s="151">
        <f t="shared" si="22"/>
        <v>341207</v>
      </c>
      <c r="O98" s="152">
        <f t="shared" si="23"/>
        <v>244005</v>
      </c>
      <c r="P98" s="149">
        <f t="shared" si="17"/>
        <v>71.51230777797642</v>
      </c>
    </row>
    <row r="99" spans="1:16" s="105" customFormat="1" ht="23.25" outlineLevel="3">
      <c r="A99" s="106" t="s">
        <v>102</v>
      </c>
      <c r="B99" s="107" t="s">
        <v>107</v>
      </c>
      <c r="C99" s="107">
        <v>3699</v>
      </c>
      <c r="D99" s="213" t="s">
        <v>177</v>
      </c>
      <c r="E99" s="109">
        <v>23898</v>
      </c>
      <c r="F99" s="110">
        <v>23881</v>
      </c>
      <c r="G99" s="111">
        <v>23729</v>
      </c>
      <c r="H99" s="149">
        <f t="shared" si="15"/>
        <v>99.36351074075624</v>
      </c>
      <c r="I99" s="109">
        <v>290</v>
      </c>
      <c r="J99" s="110">
        <v>1340</v>
      </c>
      <c r="K99" s="111">
        <v>767</v>
      </c>
      <c r="L99" s="149">
        <f>+K99/J99*100</f>
        <v>57.23880597014925</v>
      </c>
      <c r="M99" s="150">
        <f>+E99+I99</f>
        <v>24188</v>
      </c>
      <c r="N99" s="151">
        <f>+F99+J99</f>
        <v>25221</v>
      </c>
      <c r="O99" s="152">
        <f>+G99+K99</f>
        <v>24496</v>
      </c>
      <c r="P99" s="149">
        <f>+O99/N99*100</f>
        <v>97.12541136354625</v>
      </c>
    </row>
    <row r="100" spans="1:16" s="105" customFormat="1" ht="23.25" outlineLevel="2">
      <c r="A100" s="112">
        <v>3</v>
      </c>
      <c r="B100" s="113">
        <v>36</v>
      </c>
      <c r="C100" s="114"/>
      <c r="D100" s="115" t="s">
        <v>52</v>
      </c>
      <c r="E100" s="116">
        <f>SUM(E91:E99)</f>
        <v>337065</v>
      </c>
      <c r="F100" s="117">
        <f>SUM(F91:F99)</f>
        <v>420220</v>
      </c>
      <c r="G100" s="118">
        <f>SUM(G91:G99)</f>
        <v>370971</v>
      </c>
      <c r="H100" s="119">
        <f t="shared" si="15"/>
        <v>88.28018656894008</v>
      </c>
      <c r="I100" s="116">
        <f>SUM(I91:I99)</f>
        <v>631933</v>
      </c>
      <c r="J100" s="117">
        <f>SUM(J91:J99)</f>
        <v>1455248</v>
      </c>
      <c r="K100" s="118">
        <f>SUM(K91:K99)</f>
        <v>1143098</v>
      </c>
      <c r="L100" s="119">
        <f>+K100/J100*100</f>
        <v>78.5500478268996</v>
      </c>
      <c r="M100" s="116">
        <f>SUM(M91:M99)</f>
        <v>968998</v>
      </c>
      <c r="N100" s="117">
        <f>SUM(N91:N99)</f>
        <v>1875468</v>
      </c>
      <c r="O100" s="118">
        <f>SUM(O91:O99)</f>
        <v>1514069</v>
      </c>
      <c r="P100" s="119">
        <f t="shared" si="17"/>
        <v>80.73019640964282</v>
      </c>
    </row>
    <row r="101" spans="1:16" s="105" customFormat="1" ht="23.25" outlineLevel="2">
      <c r="A101" s="106"/>
      <c r="B101" s="153"/>
      <c r="C101" s="107"/>
      <c r="D101" s="108"/>
      <c r="E101" s="154"/>
      <c r="F101" s="155"/>
      <c r="G101" s="156"/>
      <c r="H101" s="157"/>
      <c r="I101" s="154"/>
      <c r="J101" s="155"/>
      <c r="K101" s="156"/>
      <c r="L101" s="157"/>
      <c r="M101" s="158"/>
      <c r="N101" s="159"/>
      <c r="O101" s="160"/>
      <c r="P101" s="157"/>
    </row>
    <row r="102" spans="1:16" s="105" customFormat="1" ht="23.25" outlineLevel="3">
      <c r="A102" s="106" t="s">
        <v>102</v>
      </c>
      <c r="B102" s="107" t="s">
        <v>108</v>
      </c>
      <c r="C102" s="107">
        <v>3716</v>
      </c>
      <c r="D102" s="108" t="s">
        <v>53</v>
      </c>
      <c r="E102" s="109">
        <v>2530</v>
      </c>
      <c r="F102" s="110">
        <v>2530</v>
      </c>
      <c r="G102" s="111">
        <v>2183</v>
      </c>
      <c r="H102" s="149">
        <f t="shared" si="15"/>
        <v>86.28458498023716</v>
      </c>
      <c r="I102" s="109"/>
      <c r="J102" s="110"/>
      <c r="K102" s="111"/>
      <c r="L102" s="149"/>
      <c r="M102" s="150">
        <f aca="true" t="shared" si="25" ref="M102:M115">+E102+I102</f>
        <v>2530</v>
      </c>
      <c r="N102" s="151">
        <f aca="true" t="shared" si="26" ref="N102:N115">+F102+J102</f>
        <v>2530</v>
      </c>
      <c r="O102" s="152">
        <f aca="true" t="shared" si="27" ref="O102:O115">+G102+K102</f>
        <v>2183</v>
      </c>
      <c r="P102" s="149">
        <f t="shared" si="17"/>
        <v>86.28458498023716</v>
      </c>
    </row>
    <row r="103" spans="1:16" s="105" customFormat="1" ht="23.25" outlineLevel="3">
      <c r="A103" s="106" t="s">
        <v>102</v>
      </c>
      <c r="B103" s="107" t="s">
        <v>108</v>
      </c>
      <c r="C103" s="107">
        <v>3722</v>
      </c>
      <c r="D103" s="108" t="s">
        <v>54</v>
      </c>
      <c r="E103" s="109">
        <v>114309</v>
      </c>
      <c r="F103" s="110">
        <v>159496</v>
      </c>
      <c r="G103" s="111">
        <v>159193</v>
      </c>
      <c r="H103" s="149">
        <f t="shared" si="15"/>
        <v>99.81002658373878</v>
      </c>
      <c r="I103" s="109"/>
      <c r="J103" s="110">
        <v>21</v>
      </c>
      <c r="K103" s="111">
        <v>21</v>
      </c>
      <c r="L103" s="149">
        <f>+K103/J103*100</f>
        <v>100</v>
      </c>
      <c r="M103" s="150">
        <f t="shared" si="25"/>
        <v>114309</v>
      </c>
      <c r="N103" s="151">
        <f t="shared" si="26"/>
        <v>159517</v>
      </c>
      <c r="O103" s="152">
        <f t="shared" si="27"/>
        <v>159214</v>
      </c>
      <c r="P103" s="149">
        <f t="shared" si="17"/>
        <v>99.81005159324712</v>
      </c>
    </row>
    <row r="104" spans="1:16" s="105" customFormat="1" ht="23.25" outlineLevel="3">
      <c r="A104" s="106" t="s">
        <v>102</v>
      </c>
      <c r="B104" s="107" t="s">
        <v>108</v>
      </c>
      <c r="C104" s="107">
        <v>3723</v>
      </c>
      <c r="D104" s="108" t="s">
        <v>55</v>
      </c>
      <c r="E104" s="109">
        <v>280</v>
      </c>
      <c r="F104" s="110">
        <v>63</v>
      </c>
      <c r="G104" s="111">
        <v>47</v>
      </c>
      <c r="H104" s="149">
        <f t="shared" si="15"/>
        <v>74.60317460317461</v>
      </c>
      <c r="I104" s="109"/>
      <c r="J104" s="110"/>
      <c r="K104" s="111"/>
      <c r="L104" s="149"/>
      <c r="M104" s="150">
        <f t="shared" si="25"/>
        <v>280</v>
      </c>
      <c r="N104" s="151">
        <f t="shared" si="26"/>
        <v>63</v>
      </c>
      <c r="O104" s="152">
        <f t="shared" si="27"/>
        <v>47</v>
      </c>
      <c r="P104" s="149">
        <f t="shared" si="17"/>
        <v>74.60317460317461</v>
      </c>
    </row>
    <row r="105" spans="1:16" s="105" customFormat="1" ht="23.25" outlineLevel="3">
      <c r="A105" s="106" t="s">
        <v>102</v>
      </c>
      <c r="B105" s="107" t="s">
        <v>108</v>
      </c>
      <c r="C105" s="107">
        <v>3725</v>
      </c>
      <c r="D105" s="108" t="s">
        <v>131</v>
      </c>
      <c r="E105" s="109">
        <v>132370</v>
      </c>
      <c r="F105" s="110">
        <v>160306</v>
      </c>
      <c r="G105" s="111">
        <v>159025</v>
      </c>
      <c r="H105" s="149">
        <f t="shared" si="15"/>
        <v>99.20090327249136</v>
      </c>
      <c r="I105" s="109">
        <v>200</v>
      </c>
      <c r="J105" s="110">
        <v>470</v>
      </c>
      <c r="K105" s="111">
        <v>376</v>
      </c>
      <c r="L105" s="149">
        <f aca="true" t="shared" si="28" ref="L105:L115">+K105/J105*100</f>
        <v>80</v>
      </c>
      <c r="M105" s="150">
        <f t="shared" si="25"/>
        <v>132570</v>
      </c>
      <c r="N105" s="151">
        <f t="shared" si="26"/>
        <v>160776</v>
      </c>
      <c r="O105" s="152">
        <f t="shared" si="27"/>
        <v>159401</v>
      </c>
      <c r="P105" s="149">
        <f t="shared" si="17"/>
        <v>99.1447728516694</v>
      </c>
    </row>
    <row r="106" spans="1:16" s="105" customFormat="1" ht="23.25" outlineLevel="3">
      <c r="A106" s="106" t="s">
        <v>102</v>
      </c>
      <c r="B106" s="107" t="s">
        <v>108</v>
      </c>
      <c r="C106" s="107">
        <v>3729</v>
      </c>
      <c r="D106" s="108" t="s">
        <v>56</v>
      </c>
      <c r="E106" s="109">
        <v>8850</v>
      </c>
      <c r="F106" s="110">
        <v>6382</v>
      </c>
      <c r="G106" s="111">
        <v>6371</v>
      </c>
      <c r="H106" s="149">
        <f t="shared" si="15"/>
        <v>99.82764023816986</v>
      </c>
      <c r="I106" s="109"/>
      <c r="J106" s="110"/>
      <c r="K106" s="111"/>
      <c r="L106" s="149"/>
      <c r="M106" s="150">
        <f t="shared" si="25"/>
        <v>8850</v>
      </c>
      <c r="N106" s="151">
        <f t="shared" si="26"/>
        <v>6382</v>
      </c>
      <c r="O106" s="152">
        <f t="shared" si="27"/>
        <v>6371</v>
      </c>
      <c r="P106" s="149">
        <f t="shared" si="17"/>
        <v>99.82764023816986</v>
      </c>
    </row>
    <row r="107" spans="1:16" s="105" customFormat="1" ht="23.25" outlineLevel="3">
      <c r="A107" s="106">
        <v>3</v>
      </c>
      <c r="B107" s="107">
        <v>37</v>
      </c>
      <c r="C107" s="107">
        <v>3732</v>
      </c>
      <c r="D107" s="108" t="s">
        <v>139</v>
      </c>
      <c r="E107" s="109"/>
      <c r="F107" s="110"/>
      <c r="G107" s="111"/>
      <c r="H107" s="149"/>
      <c r="I107" s="109">
        <v>5000</v>
      </c>
      <c r="J107" s="110">
        <v>5000</v>
      </c>
      <c r="K107" s="111"/>
      <c r="L107" s="149"/>
      <c r="M107" s="150">
        <f>+E107+I107</f>
        <v>5000</v>
      </c>
      <c r="N107" s="151">
        <f>+F107+J107</f>
        <v>5000</v>
      </c>
      <c r="O107" s="152"/>
      <c r="P107" s="149"/>
    </row>
    <row r="108" spans="1:16" s="105" customFormat="1" ht="23.25" outlineLevel="3">
      <c r="A108" s="106" t="s">
        <v>102</v>
      </c>
      <c r="B108" s="107" t="s">
        <v>108</v>
      </c>
      <c r="C108" s="107">
        <v>3733</v>
      </c>
      <c r="D108" s="108" t="s">
        <v>57</v>
      </c>
      <c r="E108" s="109">
        <v>340</v>
      </c>
      <c r="F108" s="110">
        <v>340</v>
      </c>
      <c r="G108" s="111">
        <v>329</v>
      </c>
      <c r="H108" s="149">
        <f t="shared" si="15"/>
        <v>96.76470588235294</v>
      </c>
      <c r="I108" s="109"/>
      <c r="J108" s="110"/>
      <c r="K108" s="111"/>
      <c r="L108" s="149"/>
      <c r="M108" s="150">
        <f t="shared" si="25"/>
        <v>340</v>
      </c>
      <c r="N108" s="151">
        <f t="shared" si="26"/>
        <v>340</v>
      </c>
      <c r="O108" s="152">
        <f t="shared" si="27"/>
        <v>329</v>
      </c>
      <c r="P108" s="149">
        <f t="shared" si="17"/>
        <v>96.76470588235294</v>
      </c>
    </row>
    <row r="109" spans="1:16" s="105" customFormat="1" ht="23.25" outlineLevel="3">
      <c r="A109" s="106" t="s">
        <v>102</v>
      </c>
      <c r="B109" s="107" t="s">
        <v>108</v>
      </c>
      <c r="C109" s="107">
        <v>3739</v>
      </c>
      <c r="D109" s="108" t="s">
        <v>132</v>
      </c>
      <c r="E109" s="109">
        <v>2460</v>
      </c>
      <c r="F109" s="110">
        <v>2460</v>
      </c>
      <c r="G109" s="111">
        <v>808</v>
      </c>
      <c r="H109" s="149">
        <f t="shared" si="15"/>
        <v>32.84552845528455</v>
      </c>
      <c r="I109" s="109"/>
      <c r="J109" s="110"/>
      <c r="K109" s="111"/>
      <c r="L109" s="149"/>
      <c r="M109" s="150">
        <f t="shared" si="25"/>
        <v>2460</v>
      </c>
      <c r="N109" s="151">
        <f t="shared" si="26"/>
        <v>2460</v>
      </c>
      <c r="O109" s="152">
        <f t="shared" si="27"/>
        <v>808</v>
      </c>
      <c r="P109" s="149">
        <f t="shared" si="17"/>
        <v>32.84552845528455</v>
      </c>
    </row>
    <row r="110" spans="1:16" s="105" customFormat="1" ht="23.25" outlineLevel="3">
      <c r="A110" s="106" t="s">
        <v>102</v>
      </c>
      <c r="B110" s="107" t="s">
        <v>108</v>
      </c>
      <c r="C110" s="107">
        <v>3741</v>
      </c>
      <c r="D110" s="108" t="s">
        <v>58</v>
      </c>
      <c r="E110" s="109">
        <v>32116</v>
      </c>
      <c r="F110" s="110">
        <v>39069</v>
      </c>
      <c r="G110" s="111">
        <v>38986</v>
      </c>
      <c r="H110" s="149">
        <f t="shared" si="15"/>
        <v>99.78755535078963</v>
      </c>
      <c r="I110" s="109">
        <v>20602</v>
      </c>
      <c r="J110" s="110">
        <v>23195</v>
      </c>
      <c r="K110" s="111">
        <v>11763</v>
      </c>
      <c r="L110" s="149">
        <f t="shared" si="28"/>
        <v>50.71351584393188</v>
      </c>
      <c r="M110" s="150">
        <f t="shared" si="25"/>
        <v>52718</v>
      </c>
      <c r="N110" s="151">
        <f t="shared" si="26"/>
        <v>62264</v>
      </c>
      <c r="O110" s="152">
        <f t="shared" si="27"/>
        <v>50749</v>
      </c>
      <c r="P110" s="149">
        <f t="shared" si="17"/>
        <v>81.50616728767828</v>
      </c>
    </row>
    <row r="111" spans="1:16" s="105" customFormat="1" ht="23.25" outlineLevel="3">
      <c r="A111" s="106" t="s">
        <v>102</v>
      </c>
      <c r="B111" s="107" t="s">
        <v>108</v>
      </c>
      <c r="C111" s="107">
        <v>3742</v>
      </c>
      <c r="D111" s="108" t="s">
        <v>59</v>
      </c>
      <c r="E111" s="109">
        <v>1520</v>
      </c>
      <c r="F111" s="110">
        <v>1520</v>
      </c>
      <c r="G111" s="111">
        <v>1457</v>
      </c>
      <c r="H111" s="149">
        <f t="shared" si="15"/>
        <v>95.85526315789473</v>
      </c>
      <c r="I111" s="109">
        <v>900</v>
      </c>
      <c r="J111" s="110">
        <v>1720</v>
      </c>
      <c r="K111" s="111">
        <v>881</v>
      </c>
      <c r="L111" s="149">
        <f t="shared" si="28"/>
        <v>51.22093023255814</v>
      </c>
      <c r="M111" s="150">
        <f t="shared" si="25"/>
        <v>2420</v>
      </c>
      <c r="N111" s="151">
        <f t="shared" si="26"/>
        <v>3240</v>
      </c>
      <c r="O111" s="152">
        <f t="shared" si="27"/>
        <v>2338</v>
      </c>
      <c r="P111" s="149">
        <f t="shared" si="17"/>
        <v>72.1604938271605</v>
      </c>
    </row>
    <row r="112" spans="1:16" s="105" customFormat="1" ht="23.25" outlineLevel="3">
      <c r="A112" s="106" t="s">
        <v>102</v>
      </c>
      <c r="B112" s="107" t="s">
        <v>108</v>
      </c>
      <c r="C112" s="107">
        <v>3744</v>
      </c>
      <c r="D112" s="108" t="s">
        <v>60</v>
      </c>
      <c r="E112" s="109">
        <v>500</v>
      </c>
      <c r="F112" s="110">
        <v>500</v>
      </c>
      <c r="G112" s="111">
        <v>95</v>
      </c>
      <c r="H112" s="149">
        <f t="shared" si="15"/>
        <v>19</v>
      </c>
      <c r="I112" s="109"/>
      <c r="J112" s="110"/>
      <c r="K112" s="111"/>
      <c r="L112" s="149"/>
      <c r="M112" s="150">
        <f t="shared" si="25"/>
        <v>500</v>
      </c>
      <c r="N112" s="151">
        <f t="shared" si="26"/>
        <v>500</v>
      </c>
      <c r="O112" s="152">
        <f t="shared" si="27"/>
        <v>95</v>
      </c>
      <c r="P112" s="149">
        <f t="shared" si="17"/>
        <v>19</v>
      </c>
    </row>
    <row r="113" spans="1:16" s="105" customFormat="1" ht="23.25" outlineLevel="3">
      <c r="A113" s="106" t="s">
        <v>102</v>
      </c>
      <c r="B113" s="107" t="s">
        <v>108</v>
      </c>
      <c r="C113" s="107">
        <v>3745</v>
      </c>
      <c r="D113" s="108" t="s">
        <v>61</v>
      </c>
      <c r="E113" s="109">
        <v>121549</v>
      </c>
      <c r="F113" s="110">
        <v>132982</v>
      </c>
      <c r="G113" s="111">
        <v>127720</v>
      </c>
      <c r="H113" s="149">
        <f t="shared" si="15"/>
        <v>96.043073498669</v>
      </c>
      <c r="I113" s="109">
        <v>38402</v>
      </c>
      <c r="J113" s="110">
        <v>50096</v>
      </c>
      <c r="K113" s="111">
        <v>45844</v>
      </c>
      <c r="L113" s="149">
        <f t="shared" si="28"/>
        <v>91.51229639092942</v>
      </c>
      <c r="M113" s="150">
        <f t="shared" si="25"/>
        <v>159951</v>
      </c>
      <c r="N113" s="151">
        <f t="shared" si="26"/>
        <v>183078</v>
      </c>
      <c r="O113" s="152">
        <f t="shared" si="27"/>
        <v>173564</v>
      </c>
      <c r="P113" s="149">
        <f t="shared" si="17"/>
        <v>94.80330787970155</v>
      </c>
    </row>
    <row r="114" spans="1:16" s="105" customFormat="1" ht="23.25" outlineLevel="3">
      <c r="A114" s="106" t="s">
        <v>102</v>
      </c>
      <c r="B114" s="107" t="s">
        <v>108</v>
      </c>
      <c r="C114" s="107">
        <v>3749</v>
      </c>
      <c r="D114" s="108" t="s">
        <v>62</v>
      </c>
      <c r="E114" s="109">
        <v>485</v>
      </c>
      <c r="F114" s="110">
        <v>422</v>
      </c>
      <c r="G114" s="111">
        <v>393</v>
      </c>
      <c r="H114" s="149">
        <f t="shared" si="15"/>
        <v>93.12796208530806</v>
      </c>
      <c r="I114" s="109"/>
      <c r="J114" s="110"/>
      <c r="K114" s="111"/>
      <c r="L114" s="149"/>
      <c r="M114" s="150">
        <f t="shared" si="25"/>
        <v>485</v>
      </c>
      <c r="N114" s="151">
        <f t="shared" si="26"/>
        <v>422</v>
      </c>
      <c r="O114" s="152">
        <f t="shared" si="27"/>
        <v>393</v>
      </c>
      <c r="P114" s="149">
        <f t="shared" si="17"/>
        <v>93.12796208530806</v>
      </c>
    </row>
    <row r="115" spans="1:16" s="105" customFormat="1" ht="23.25" outlineLevel="3">
      <c r="A115" s="106" t="s">
        <v>102</v>
      </c>
      <c r="B115" s="107" t="s">
        <v>108</v>
      </c>
      <c r="C115" s="107">
        <v>3792</v>
      </c>
      <c r="D115" s="108" t="s">
        <v>63</v>
      </c>
      <c r="E115" s="109">
        <v>890</v>
      </c>
      <c r="F115" s="110">
        <v>847</v>
      </c>
      <c r="G115" s="111">
        <v>817</v>
      </c>
      <c r="H115" s="149">
        <f t="shared" si="15"/>
        <v>96.45808736717828</v>
      </c>
      <c r="I115" s="109"/>
      <c r="J115" s="110">
        <v>43</v>
      </c>
      <c r="K115" s="111">
        <v>43</v>
      </c>
      <c r="L115" s="149">
        <f t="shared" si="28"/>
        <v>100</v>
      </c>
      <c r="M115" s="150">
        <f t="shared" si="25"/>
        <v>890</v>
      </c>
      <c r="N115" s="151">
        <f t="shared" si="26"/>
        <v>890</v>
      </c>
      <c r="O115" s="152">
        <f t="shared" si="27"/>
        <v>860</v>
      </c>
      <c r="P115" s="149">
        <f t="shared" si="17"/>
        <v>96.62921348314607</v>
      </c>
    </row>
    <row r="116" spans="1:16" s="105" customFormat="1" ht="23.25" outlineLevel="2">
      <c r="A116" s="112">
        <v>3</v>
      </c>
      <c r="B116" s="113">
        <v>37</v>
      </c>
      <c r="C116" s="114"/>
      <c r="D116" s="115" t="s">
        <v>64</v>
      </c>
      <c r="E116" s="116">
        <f>SUM(E102:E115)</f>
        <v>418199</v>
      </c>
      <c r="F116" s="117">
        <f>SUM(F102:F115)</f>
        <v>506917</v>
      </c>
      <c r="G116" s="118">
        <f>SUM(G102:G115)</f>
        <v>497424</v>
      </c>
      <c r="H116" s="119">
        <f t="shared" si="15"/>
        <v>98.12730683721398</v>
      </c>
      <c r="I116" s="116">
        <f>SUM(I102:I115)</f>
        <v>65104</v>
      </c>
      <c r="J116" s="117">
        <f>SUM(J102:J115)</f>
        <v>80545</v>
      </c>
      <c r="K116" s="118">
        <f>SUM(K102:K115)</f>
        <v>58928</v>
      </c>
      <c r="L116" s="119">
        <f>+K116/J116*100</f>
        <v>73.16158669066981</v>
      </c>
      <c r="M116" s="116">
        <f>SUM(M102:M115)</f>
        <v>483303</v>
      </c>
      <c r="N116" s="117">
        <f>SUM(N102:N115)</f>
        <v>587462</v>
      </c>
      <c r="O116" s="118">
        <f>SUM(O102:O115)</f>
        <v>556352</v>
      </c>
      <c r="P116" s="119">
        <f t="shared" si="17"/>
        <v>94.70433832315962</v>
      </c>
    </row>
    <row r="117" spans="1:16" s="105" customFormat="1" ht="24" outlineLevel="2" thickBot="1">
      <c r="A117" s="120"/>
      <c r="B117" s="121"/>
      <c r="C117" s="122"/>
      <c r="D117" s="123"/>
      <c r="E117" s="124"/>
      <c r="F117" s="125"/>
      <c r="G117" s="126"/>
      <c r="H117" s="127"/>
      <c r="I117" s="124"/>
      <c r="J117" s="125"/>
      <c r="K117" s="126"/>
      <c r="L117" s="127"/>
      <c r="M117" s="128"/>
      <c r="N117" s="129"/>
      <c r="O117" s="130"/>
      <c r="P117" s="127"/>
    </row>
    <row r="118" spans="1:16" s="105" customFormat="1" ht="27.75" customHeight="1" outlineLevel="1" thickBot="1" thickTop="1">
      <c r="A118" s="131">
        <v>3</v>
      </c>
      <c r="B118" s="132"/>
      <c r="C118" s="132"/>
      <c r="D118" s="133" t="s">
        <v>65</v>
      </c>
      <c r="E118" s="134">
        <f>+E116+E100+E89+E75+E70+E54+E49</f>
        <v>1713114</v>
      </c>
      <c r="F118" s="135">
        <f>+F116+F100+F89+F75+F70+F54+F49</f>
        <v>3008572</v>
      </c>
      <c r="G118" s="136">
        <f>+G116+G100+G89+G75+G70+G54+G49</f>
        <v>2945564</v>
      </c>
      <c r="H118" s="137">
        <f t="shared" si="15"/>
        <v>97.90571739682481</v>
      </c>
      <c r="I118" s="134">
        <f>+I116+I100+I89+I75+I70+I54+I49</f>
        <v>1289803</v>
      </c>
      <c r="J118" s="135">
        <f>+J116+J100+J89+J75+J70+J54+J49</f>
        <v>2497791</v>
      </c>
      <c r="K118" s="136">
        <f>+K116+K100+K89+K75+K70+K54+K49</f>
        <v>1987848</v>
      </c>
      <c r="L118" s="137">
        <f>+K118/J118*100</f>
        <v>79.58424063502511</v>
      </c>
      <c r="M118" s="134">
        <f>+M116+M100+M89+M75+M70+M54+M49</f>
        <v>3002917</v>
      </c>
      <c r="N118" s="135">
        <f>+N116+N100+N89+N75+N70+N54+N49</f>
        <v>5506363</v>
      </c>
      <c r="O118" s="136">
        <f>+O116+O100+O89+O75+O70+O54+O49</f>
        <v>4933412</v>
      </c>
      <c r="P118" s="137">
        <f t="shared" si="17"/>
        <v>89.59474702267177</v>
      </c>
    </row>
    <row r="119" spans="1:16" s="105" customFormat="1" ht="24" outlineLevel="1" thickTop="1">
      <c r="A119" s="141"/>
      <c r="B119" s="99"/>
      <c r="C119" s="99"/>
      <c r="D119" s="100"/>
      <c r="E119" s="142"/>
      <c r="F119" s="143"/>
      <c r="G119" s="144"/>
      <c r="H119" s="145"/>
      <c r="I119" s="142"/>
      <c r="J119" s="143"/>
      <c r="K119" s="144"/>
      <c r="L119" s="145"/>
      <c r="M119" s="146"/>
      <c r="N119" s="147"/>
      <c r="O119" s="148"/>
      <c r="P119" s="145"/>
    </row>
    <row r="120" spans="1:16" s="105" customFormat="1" ht="23.25" outlineLevel="3">
      <c r="A120" s="106" t="s">
        <v>109</v>
      </c>
      <c r="B120" s="107" t="s">
        <v>110</v>
      </c>
      <c r="C120" s="107">
        <v>4179</v>
      </c>
      <c r="D120" s="108" t="s">
        <v>66</v>
      </c>
      <c r="E120" s="109">
        <v>475579</v>
      </c>
      <c r="F120" s="110">
        <v>516034</v>
      </c>
      <c r="G120" s="111">
        <v>517141</v>
      </c>
      <c r="H120" s="149">
        <f t="shared" si="15"/>
        <v>100.21452074863284</v>
      </c>
      <c r="I120" s="109"/>
      <c r="J120" s="110"/>
      <c r="K120" s="111"/>
      <c r="L120" s="149"/>
      <c r="M120" s="150">
        <f aca="true" t="shared" si="29" ref="M120:O122">+E120+I120</f>
        <v>475579</v>
      </c>
      <c r="N120" s="151">
        <f t="shared" si="29"/>
        <v>516034</v>
      </c>
      <c r="O120" s="152">
        <f t="shared" si="29"/>
        <v>517141</v>
      </c>
      <c r="P120" s="149">
        <f t="shared" si="17"/>
        <v>100.21452074863284</v>
      </c>
    </row>
    <row r="121" spans="1:16" s="105" customFormat="1" ht="23.25" outlineLevel="3">
      <c r="A121" s="106" t="s">
        <v>109</v>
      </c>
      <c r="B121" s="107" t="s">
        <v>110</v>
      </c>
      <c r="C121" s="107">
        <v>4180</v>
      </c>
      <c r="D121" s="108" t="s">
        <v>67</v>
      </c>
      <c r="E121" s="109">
        <v>114361</v>
      </c>
      <c r="F121" s="110">
        <v>117576</v>
      </c>
      <c r="G121" s="111">
        <v>122739</v>
      </c>
      <c r="H121" s="149">
        <f t="shared" si="15"/>
        <v>104.39120228618086</v>
      </c>
      <c r="I121" s="109"/>
      <c r="J121" s="110"/>
      <c r="K121" s="111"/>
      <c r="L121" s="149"/>
      <c r="M121" s="150">
        <f t="shared" si="29"/>
        <v>114361</v>
      </c>
      <c r="N121" s="151">
        <f t="shared" si="29"/>
        <v>117576</v>
      </c>
      <c r="O121" s="152">
        <f t="shared" si="29"/>
        <v>122739</v>
      </c>
      <c r="P121" s="149">
        <f t="shared" si="17"/>
        <v>104.39120228618086</v>
      </c>
    </row>
    <row r="122" spans="1:16" s="105" customFormat="1" ht="23.25" outlineLevel="3">
      <c r="A122" s="106" t="s">
        <v>109</v>
      </c>
      <c r="B122" s="107" t="s">
        <v>110</v>
      </c>
      <c r="C122" s="107">
        <v>4199</v>
      </c>
      <c r="D122" s="108" t="s">
        <v>178</v>
      </c>
      <c r="E122" s="109">
        <v>60</v>
      </c>
      <c r="F122" s="110">
        <v>60</v>
      </c>
      <c r="G122" s="111"/>
      <c r="H122" s="149"/>
      <c r="I122" s="109"/>
      <c r="J122" s="110"/>
      <c r="K122" s="111"/>
      <c r="L122" s="149"/>
      <c r="M122" s="150">
        <f t="shared" si="29"/>
        <v>60</v>
      </c>
      <c r="N122" s="151">
        <f t="shared" si="29"/>
        <v>60</v>
      </c>
      <c r="O122" s="152"/>
      <c r="P122" s="149"/>
    </row>
    <row r="123" spans="1:16" s="105" customFormat="1" ht="23.25" outlineLevel="2">
      <c r="A123" s="112">
        <v>4</v>
      </c>
      <c r="B123" s="113">
        <v>41</v>
      </c>
      <c r="C123" s="114"/>
      <c r="D123" s="115" t="s">
        <v>68</v>
      </c>
      <c r="E123" s="116">
        <f>SUM(E120:E122)</f>
        <v>590000</v>
      </c>
      <c r="F123" s="117">
        <f>SUM(F120:F122)</f>
        <v>633670</v>
      </c>
      <c r="G123" s="118">
        <f>SUM(G120:G122)</f>
        <v>639880</v>
      </c>
      <c r="H123" s="119">
        <f t="shared" si="15"/>
        <v>100.98000536556884</v>
      </c>
      <c r="I123" s="116"/>
      <c r="J123" s="117"/>
      <c r="K123" s="118"/>
      <c r="L123" s="119"/>
      <c r="M123" s="116">
        <f>SUM(M120:M122)</f>
        <v>590000</v>
      </c>
      <c r="N123" s="117">
        <f>SUM(N120:N122)</f>
        <v>633670</v>
      </c>
      <c r="O123" s="118">
        <f>SUM(O120:O122)</f>
        <v>639880</v>
      </c>
      <c r="P123" s="119">
        <f t="shared" si="17"/>
        <v>100.98000536556884</v>
      </c>
    </row>
    <row r="124" spans="1:16" s="105" customFormat="1" ht="23.25" outlineLevel="2">
      <c r="A124" s="106"/>
      <c r="B124" s="153"/>
      <c r="C124" s="107"/>
      <c r="D124" s="108"/>
      <c r="E124" s="154"/>
      <c r="F124" s="155"/>
      <c r="G124" s="156"/>
      <c r="H124" s="157"/>
      <c r="I124" s="154"/>
      <c r="J124" s="155"/>
      <c r="K124" s="156"/>
      <c r="L124" s="157"/>
      <c r="M124" s="158"/>
      <c r="N124" s="159"/>
      <c r="O124" s="160"/>
      <c r="P124" s="157"/>
    </row>
    <row r="125" spans="1:16" s="105" customFormat="1" ht="23.25" outlineLevel="2">
      <c r="A125" s="106">
        <v>4</v>
      </c>
      <c r="B125" s="107">
        <v>43</v>
      </c>
      <c r="C125" s="107">
        <v>4311</v>
      </c>
      <c r="D125" s="108" t="s">
        <v>151</v>
      </c>
      <c r="E125" s="109"/>
      <c r="F125" s="110">
        <v>14</v>
      </c>
      <c r="G125" s="111">
        <v>12</v>
      </c>
      <c r="H125" s="149">
        <f t="shared" si="15"/>
        <v>85.71428571428571</v>
      </c>
      <c r="I125" s="109"/>
      <c r="J125" s="110"/>
      <c r="K125" s="111"/>
      <c r="L125" s="149"/>
      <c r="M125" s="150"/>
      <c r="N125" s="151">
        <f aca="true" t="shared" si="30" ref="N125:N143">+F125+J125</f>
        <v>14</v>
      </c>
      <c r="O125" s="152">
        <f aca="true" t="shared" si="31" ref="O125:O143">+G125+K125</f>
        <v>12</v>
      </c>
      <c r="P125" s="149">
        <f t="shared" si="17"/>
        <v>85.71428571428571</v>
      </c>
    </row>
    <row r="126" spans="1:16" s="105" customFormat="1" ht="23.25" outlineLevel="3">
      <c r="A126" s="106" t="s">
        <v>109</v>
      </c>
      <c r="B126" s="107" t="s">
        <v>111</v>
      </c>
      <c r="C126" s="107">
        <v>4312</v>
      </c>
      <c r="D126" s="213" t="s">
        <v>187</v>
      </c>
      <c r="E126" s="109">
        <v>32951</v>
      </c>
      <c r="F126" s="110">
        <v>34601</v>
      </c>
      <c r="G126" s="111">
        <v>34599</v>
      </c>
      <c r="H126" s="149">
        <f t="shared" si="15"/>
        <v>99.99421982023641</v>
      </c>
      <c r="I126" s="109">
        <v>2045</v>
      </c>
      <c r="J126" s="110">
        <v>1595</v>
      </c>
      <c r="K126" s="111">
        <v>1595</v>
      </c>
      <c r="L126" s="149">
        <f>+K126/J126*100</f>
        <v>100</v>
      </c>
      <c r="M126" s="150">
        <f aca="true" t="shared" si="32" ref="M126:M142">+E126+I126</f>
        <v>34996</v>
      </c>
      <c r="N126" s="151">
        <f t="shared" si="30"/>
        <v>36196</v>
      </c>
      <c r="O126" s="152">
        <f t="shared" si="31"/>
        <v>36194</v>
      </c>
      <c r="P126" s="149">
        <f t="shared" si="17"/>
        <v>99.99447452757211</v>
      </c>
    </row>
    <row r="127" spans="1:16" s="105" customFormat="1" ht="23.25" outlineLevel="3">
      <c r="A127" s="106" t="s">
        <v>109</v>
      </c>
      <c r="B127" s="107" t="s">
        <v>111</v>
      </c>
      <c r="C127" s="107">
        <v>4313</v>
      </c>
      <c r="D127" s="213" t="s">
        <v>188</v>
      </c>
      <c r="E127" s="109">
        <v>54669</v>
      </c>
      <c r="F127" s="110">
        <v>59624</v>
      </c>
      <c r="G127" s="111">
        <v>59624</v>
      </c>
      <c r="H127" s="149">
        <f t="shared" si="15"/>
        <v>100</v>
      </c>
      <c r="I127" s="109">
        <v>195</v>
      </c>
      <c r="J127" s="110">
        <v>195</v>
      </c>
      <c r="K127" s="111">
        <v>195</v>
      </c>
      <c r="L127" s="149">
        <f>+K127/J127*100</f>
        <v>100</v>
      </c>
      <c r="M127" s="150">
        <f t="shared" si="32"/>
        <v>54864</v>
      </c>
      <c r="N127" s="151">
        <f t="shared" si="30"/>
        <v>59819</v>
      </c>
      <c r="O127" s="152">
        <f t="shared" si="31"/>
        <v>59819</v>
      </c>
      <c r="P127" s="149">
        <f t="shared" si="17"/>
        <v>100</v>
      </c>
    </row>
    <row r="128" spans="1:16" s="105" customFormat="1" ht="23.25" outlineLevel="3">
      <c r="A128" s="106">
        <v>4</v>
      </c>
      <c r="B128" s="107">
        <v>43</v>
      </c>
      <c r="C128" s="107">
        <v>4314</v>
      </c>
      <c r="D128" s="108" t="s">
        <v>189</v>
      </c>
      <c r="E128" s="109">
        <v>72469</v>
      </c>
      <c r="F128" s="110">
        <v>73411</v>
      </c>
      <c r="G128" s="111">
        <v>73047</v>
      </c>
      <c r="H128" s="149">
        <f t="shared" si="15"/>
        <v>99.5041615016823</v>
      </c>
      <c r="I128" s="109">
        <v>27283</v>
      </c>
      <c r="J128" s="110">
        <v>39452</v>
      </c>
      <c r="K128" s="111">
        <v>38193</v>
      </c>
      <c r="L128" s="149">
        <f>+K128/J128*100</f>
        <v>96.80878028997263</v>
      </c>
      <c r="M128" s="150">
        <f t="shared" si="32"/>
        <v>99752</v>
      </c>
      <c r="N128" s="151">
        <f t="shared" si="30"/>
        <v>112863</v>
      </c>
      <c r="O128" s="152">
        <f t="shared" si="31"/>
        <v>111240</v>
      </c>
      <c r="P128" s="149">
        <f t="shared" si="17"/>
        <v>98.56197336593924</v>
      </c>
    </row>
    <row r="129" spans="1:16" s="105" customFormat="1" ht="23.25" outlineLevel="3">
      <c r="A129" s="106" t="s">
        <v>109</v>
      </c>
      <c r="B129" s="107" t="s">
        <v>111</v>
      </c>
      <c r="C129" s="107">
        <v>4315</v>
      </c>
      <c r="D129" s="108" t="s">
        <v>70</v>
      </c>
      <c r="E129" s="109">
        <v>100</v>
      </c>
      <c r="F129" s="110">
        <v>100</v>
      </c>
      <c r="G129" s="111">
        <v>36</v>
      </c>
      <c r="H129" s="149">
        <f t="shared" si="15"/>
        <v>36</v>
      </c>
      <c r="I129" s="109"/>
      <c r="J129" s="110"/>
      <c r="K129" s="111"/>
      <c r="L129" s="149"/>
      <c r="M129" s="150">
        <f t="shared" si="32"/>
        <v>100</v>
      </c>
      <c r="N129" s="151">
        <f t="shared" si="30"/>
        <v>100</v>
      </c>
      <c r="O129" s="152">
        <f t="shared" si="31"/>
        <v>36</v>
      </c>
      <c r="P129" s="149">
        <f t="shared" si="17"/>
        <v>36</v>
      </c>
    </row>
    <row r="130" spans="1:16" s="105" customFormat="1" ht="23.25" outlineLevel="3">
      <c r="A130" s="106" t="s">
        <v>109</v>
      </c>
      <c r="B130" s="107" t="s">
        <v>111</v>
      </c>
      <c r="C130" s="107">
        <v>4316</v>
      </c>
      <c r="D130" s="108" t="s">
        <v>71</v>
      </c>
      <c r="E130" s="109">
        <v>124735</v>
      </c>
      <c r="F130" s="110">
        <v>135085</v>
      </c>
      <c r="G130" s="111">
        <v>135085</v>
      </c>
      <c r="H130" s="149">
        <f t="shared" si="15"/>
        <v>100</v>
      </c>
      <c r="I130" s="109">
        <v>49687</v>
      </c>
      <c r="J130" s="110">
        <v>62298</v>
      </c>
      <c r="K130" s="111">
        <v>61939</v>
      </c>
      <c r="L130" s="149">
        <f>+K130/J130*100</f>
        <v>99.42373751966356</v>
      </c>
      <c r="M130" s="150">
        <f t="shared" si="32"/>
        <v>174422</v>
      </c>
      <c r="N130" s="151">
        <f t="shared" si="30"/>
        <v>197383</v>
      </c>
      <c r="O130" s="152">
        <f t="shared" si="31"/>
        <v>197024</v>
      </c>
      <c r="P130" s="149">
        <f t="shared" si="17"/>
        <v>99.81812010152849</v>
      </c>
    </row>
    <row r="131" spans="1:16" s="105" customFormat="1" ht="23.25" outlineLevel="3">
      <c r="A131" s="106" t="s">
        <v>109</v>
      </c>
      <c r="B131" s="107" t="s">
        <v>111</v>
      </c>
      <c r="C131" s="107">
        <v>4319</v>
      </c>
      <c r="D131" s="108" t="s">
        <v>190</v>
      </c>
      <c r="E131" s="109">
        <v>13161</v>
      </c>
      <c r="F131" s="110">
        <v>13603</v>
      </c>
      <c r="G131" s="111">
        <v>13445</v>
      </c>
      <c r="H131" s="149">
        <f t="shared" si="15"/>
        <v>98.8384915092259</v>
      </c>
      <c r="I131" s="109"/>
      <c r="J131" s="110">
        <v>4360</v>
      </c>
      <c r="K131" s="111">
        <v>107</v>
      </c>
      <c r="L131" s="149">
        <f>+K131/J131*100</f>
        <v>2.4541284403669725</v>
      </c>
      <c r="M131" s="150">
        <f t="shared" si="32"/>
        <v>13161</v>
      </c>
      <c r="N131" s="151">
        <f t="shared" si="30"/>
        <v>17963</v>
      </c>
      <c r="O131" s="152">
        <f t="shared" si="31"/>
        <v>13552</v>
      </c>
      <c r="P131" s="149">
        <f t="shared" si="17"/>
        <v>75.44396815676669</v>
      </c>
    </row>
    <row r="132" spans="1:16" s="105" customFormat="1" ht="23.25" outlineLevel="3">
      <c r="A132" s="106">
        <v>4</v>
      </c>
      <c r="B132" s="107">
        <v>43</v>
      </c>
      <c r="C132" s="107">
        <v>4322</v>
      </c>
      <c r="D132" s="108" t="s">
        <v>91</v>
      </c>
      <c r="E132" s="109">
        <v>4</v>
      </c>
      <c r="F132" s="110">
        <v>76</v>
      </c>
      <c r="G132" s="111">
        <v>75</v>
      </c>
      <c r="H132" s="149">
        <f t="shared" si="15"/>
        <v>98.68421052631578</v>
      </c>
      <c r="I132" s="109">
        <v>5000</v>
      </c>
      <c r="J132" s="110">
        <v>5000</v>
      </c>
      <c r="K132" s="111">
        <v>5000</v>
      </c>
      <c r="L132" s="149">
        <f>+K132/J132*100</f>
        <v>100</v>
      </c>
      <c r="M132" s="150">
        <f t="shared" si="32"/>
        <v>5004</v>
      </c>
      <c r="N132" s="151">
        <f t="shared" si="30"/>
        <v>5076</v>
      </c>
      <c r="O132" s="152">
        <f t="shared" si="31"/>
        <v>5075</v>
      </c>
      <c r="P132" s="149">
        <f t="shared" si="17"/>
        <v>99.98029944838456</v>
      </c>
    </row>
    <row r="133" spans="1:16" s="105" customFormat="1" ht="23.25" outlineLevel="3">
      <c r="A133" s="106" t="s">
        <v>109</v>
      </c>
      <c r="B133" s="107" t="s">
        <v>111</v>
      </c>
      <c r="C133" s="107">
        <v>4323</v>
      </c>
      <c r="D133" s="108" t="s">
        <v>179</v>
      </c>
      <c r="E133" s="109">
        <v>201</v>
      </c>
      <c r="F133" s="110">
        <v>206</v>
      </c>
      <c r="G133" s="111">
        <v>173</v>
      </c>
      <c r="H133" s="149">
        <f t="shared" si="15"/>
        <v>83.98058252427184</v>
      </c>
      <c r="I133" s="109"/>
      <c r="J133" s="110"/>
      <c r="K133" s="111"/>
      <c r="L133" s="149"/>
      <c r="M133" s="150">
        <f t="shared" si="32"/>
        <v>201</v>
      </c>
      <c r="N133" s="151">
        <f t="shared" si="30"/>
        <v>206</v>
      </c>
      <c r="O133" s="152">
        <f t="shared" si="31"/>
        <v>173</v>
      </c>
      <c r="P133" s="149">
        <f aca="true" t="shared" si="33" ref="P133:P189">+O133/N133*100</f>
        <v>83.98058252427184</v>
      </c>
    </row>
    <row r="134" spans="1:16" s="105" customFormat="1" ht="23.25" outlineLevel="3">
      <c r="A134" s="106" t="s">
        <v>109</v>
      </c>
      <c r="B134" s="107" t="s">
        <v>111</v>
      </c>
      <c r="C134" s="107">
        <v>4329</v>
      </c>
      <c r="D134" s="108" t="s">
        <v>180</v>
      </c>
      <c r="E134" s="109">
        <v>37</v>
      </c>
      <c r="F134" s="110">
        <v>37</v>
      </c>
      <c r="G134" s="111">
        <v>25</v>
      </c>
      <c r="H134" s="149">
        <f aca="true" t="shared" si="34" ref="H134:H189">+G134/F134*100</f>
        <v>67.56756756756756</v>
      </c>
      <c r="I134" s="109"/>
      <c r="J134" s="110"/>
      <c r="K134" s="111"/>
      <c r="L134" s="149"/>
      <c r="M134" s="150">
        <f t="shared" si="32"/>
        <v>37</v>
      </c>
      <c r="N134" s="151">
        <f t="shared" si="30"/>
        <v>37</v>
      </c>
      <c r="O134" s="152">
        <f t="shared" si="31"/>
        <v>25</v>
      </c>
      <c r="P134" s="149">
        <f t="shared" si="33"/>
        <v>67.56756756756756</v>
      </c>
    </row>
    <row r="135" spans="1:16" s="105" customFormat="1" ht="23.25" outlineLevel="3">
      <c r="A135" s="106" t="s">
        <v>109</v>
      </c>
      <c r="B135" s="107" t="s">
        <v>111</v>
      </c>
      <c r="C135" s="107">
        <v>4332</v>
      </c>
      <c r="D135" s="108" t="s">
        <v>133</v>
      </c>
      <c r="E135" s="109">
        <v>20</v>
      </c>
      <c r="F135" s="110">
        <v>59</v>
      </c>
      <c r="G135" s="111">
        <v>55</v>
      </c>
      <c r="H135" s="149">
        <f t="shared" si="34"/>
        <v>93.22033898305084</v>
      </c>
      <c r="I135" s="109"/>
      <c r="J135" s="110"/>
      <c r="K135" s="111"/>
      <c r="L135" s="149"/>
      <c r="M135" s="150">
        <f t="shared" si="32"/>
        <v>20</v>
      </c>
      <c r="N135" s="151">
        <f t="shared" si="30"/>
        <v>59</v>
      </c>
      <c r="O135" s="152">
        <f t="shared" si="31"/>
        <v>55</v>
      </c>
      <c r="P135" s="149">
        <f t="shared" si="33"/>
        <v>93.22033898305084</v>
      </c>
    </row>
    <row r="136" spans="1:16" s="105" customFormat="1" ht="23.25" outlineLevel="3">
      <c r="A136" s="106">
        <v>4</v>
      </c>
      <c r="B136" s="107">
        <v>43</v>
      </c>
      <c r="C136" s="107">
        <v>4333</v>
      </c>
      <c r="D136" s="108" t="s">
        <v>143</v>
      </c>
      <c r="E136" s="109"/>
      <c r="F136" s="110">
        <v>8</v>
      </c>
      <c r="G136" s="111">
        <v>8</v>
      </c>
      <c r="H136" s="149">
        <f t="shared" si="34"/>
        <v>100</v>
      </c>
      <c r="I136" s="109"/>
      <c r="J136" s="110"/>
      <c r="K136" s="111"/>
      <c r="L136" s="149"/>
      <c r="M136" s="150"/>
      <c r="N136" s="151">
        <f>+F136+J136</f>
        <v>8</v>
      </c>
      <c r="O136" s="152">
        <f>+G136+K136</f>
        <v>8</v>
      </c>
      <c r="P136" s="149">
        <f t="shared" si="33"/>
        <v>100</v>
      </c>
    </row>
    <row r="137" spans="1:16" s="105" customFormat="1" ht="23.25" outlineLevel="3">
      <c r="A137" s="106" t="s">
        <v>109</v>
      </c>
      <c r="B137" s="107" t="s">
        <v>111</v>
      </c>
      <c r="C137" s="107">
        <v>4339</v>
      </c>
      <c r="D137" s="108" t="s">
        <v>134</v>
      </c>
      <c r="E137" s="109">
        <v>20</v>
      </c>
      <c r="F137" s="110">
        <v>20</v>
      </c>
      <c r="G137" s="111">
        <v>1</v>
      </c>
      <c r="H137" s="149">
        <f t="shared" si="34"/>
        <v>5</v>
      </c>
      <c r="I137" s="109">
        <v>7542</v>
      </c>
      <c r="J137" s="110">
        <v>7563</v>
      </c>
      <c r="K137" s="111">
        <v>7541</v>
      </c>
      <c r="L137" s="149">
        <f>+K137/J137*100</f>
        <v>99.70911014147825</v>
      </c>
      <c r="M137" s="150">
        <f t="shared" si="32"/>
        <v>7562</v>
      </c>
      <c r="N137" s="151">
        <f t="shared" si="30"/>
        <v>7583</v>
      </c>
      <c r="O137" s="152">
        <f t="shared" si="31"/>
        <v>7542</v>
      </c>
      <c r="P137" s="149">
        <f t="shared" si="33"/>
        <v>99.45931689305024</v>
      </c>
    </row>
    <row r="138" spans="1:16" s="105" customFormat="1" ht="23.25" outlineLevel="3">
      <c r="A138" s="106" t="s">
        <v>109</v>
      </c>
      <c r="B138" s="107" t="s">
        <v>111</v>
      </c>
      <c r="C138" s="107">
        <v>4341</v>
      </c>
      <c r="D138" s="108" t="s">
        <v>181</v>
      </c>
      <c r="E138" s="109">
        <v>5209</v>
      </c>
      <c r="F138" s="110">
        <v>5209</v>
      </c>
      <c r="G138" s="111">
        <v>4382</v>
      </c>
      <c r="H138" s="149">
        <f t="shared" si="34"/>
        <v>84.12363217508158</v>
      </c>
      <c r="I138" s="109">
        <v>700</v>
      </c>
      <c r="J138" s="110">
        <v>620</v>
      </c>
      <c r="K138" s="111">
        <v>619</v>
      </c>
      <c r="L138" s="149">
        <f>+K138/J138*100</f>
        <v>99.83870967741936</v>
      </c>
      <c r="M138" s="150">
        <f t="shared" si="32"/>
        <v>5909</v>
      </c>
      <c r="N138" s="151">
        <f t="shared" si="30"/>
        <v>5829</v>
      </c>
      <c r="O138" s="152">
        <f t="shared" si="31"/>
        <v>5001</v>
      </c>
      <c r="P138" s="149">
        <f t="shared" si="33"/>
        <v>85.79516212043232</v>
      </c>
    </row>
    <row r="139" spans="1:16" s="105" customFormat="1" ht="23.25" outlineLevel="3">
      <c r="A139" s="106" t="s">
        <v>109</v>
      </c>
      <c r="B139" s="107" t="s">
        <v>111</v>
      </c>
      <c r="C139" s="107">
        <v>4342</v>
      </c>
      <c r="D139" s="108" t="s">
        <v>135</v>
      </c>
      <c r="E139" s="109">
        <v>4383</v>
      </c>
      <c r="F139" s="110">
        <v>6253</v>
      </c>
      <c r="G139" s="111">
        <v>6107</v>
      </c>
      <c r="H139" s="149">
        <f t="shared" si="34"/>
        <v>97.66512074204383</v>
      </c>
      <c r="I139" s="109"/>
      <c r="J139" s="110"/>
      <c r="K139" s="111"/>
      <c r="L139" s="149"/>
      <c r="M139" s="150">
        <f t="shared" si="32"/>
        <v>4383</v>
      </c>
      <c r="N139" s="151">
        <f t="shared" si="30"/>
        <v>6253</v>
      </c>
      <c r="O139" s="152">
        <f t="shared" si="31"/>
        <v>6107</v>
      </c>
      <c r="P139" s="149">
        <f t="shared" si="33"/>
        <v>97.66512074204383</v>
      </c>
    </row>
    <row r="140" spans="1:16" s="105" customFormat="1" ht="23.25" outlineLevel="3">
      <c r="A140" s="106" t="s">
        <v>109</v>
      </c>
      <c r="B140" s="107" t="s">
        <v>111</v>
      </c>
      <c r="C140" s="107">
        <v>4345</v>
      </c>
      <c r="D140" s="108" t="s">
        <v>72</v>
      </c>
      <c r="E140" s="109">
        <v>90</v>
      </c>
      <c r="F140" s="110">
        <v>90</v>
      </c>
      <c r="G140" s="111">
        <v>90</v>
      </c>
      <c r="H140" s="149">
        <f t="shared" si="34"/>
        <v>100</v>
      </c>
      <c r="I140" s="109"/>
      <c r="J140" s="110"/>
      <c r="K140" s="111"/>
      <c r="L140" s="149"/>
      <c r="M140" s="150">
        <f t="shared" si="32"/>
        <v>90</v>
      </c>
      <c r="N140" s="151">
        <f t="shared" si="30"/>
        <v>90</v>
      </c>
      <c r="O140" s="152">
        <f t="shared" si="31"/>
        <v>90</v>
      </c>
      <c r="P140" s="149">
        <f t="shared" si="33"/>
        <v>100</v>
      </c>
    </row>
    <row r="141" spans="1:16" s="105" customFormat="1" ht="23.25" outlineLevel="3">
      <c r="A141" s="106" t="s">
        <v>109</v>
      </c>
      <c r="B141" s="107" t="s">
        <v>111</v>
      </c>
      <c r="C141" s="107">
        <v>4346</v>
      </c>
      <c r="D141" s="108" t="s">
        <v>73</v>
      </c>
      <c r="E141" s="109">
        <v>26600</v>
      </c>
      <c r="F141" s="110">
        <v>28250</v>
      </c>
      <c r="G141" s="111">
        <v>28250</v>
      </c>
      <c r="H141" s="149">
        <f t="shared" si="34"/>
        <v>100</v>
      </c>
      <c r="I141" s="109"/>
      <c r="J141" s="110"/>
      <c r="K141" s="111"/>
      <c r="L141" s="149"/>
      <c r="M141" s="150">
        <f t="shared" si="32"/>
        <v>26600</v>
      </c>
      <c r="N141" s="151">
        <f t="shared" si="30"/>
        <v>28250</v>
      </c>
      <c r="O141" s="152">
        <f t="shared" si="31"/>
        <v>28250</v>
      </c>
      <c r="P141" s="149">
        <f t="shared" si="33"/>
        <v>100</v>
      </c>
    </row>
    <row r="142" spans="1:16" s="105" customFormat="1" ht="23.25" outlineLevel="3">
      <c r="A142" s="106" t="s">
        <v>109</v>
      </c>
      <c r="B142" s="107" t="s">
        <v>111</v>
      </c>
      <c r="C142" s="107">
        <v>4349</v>
      </c>
      <c r="D142" s="108" t="s">
        <v>153</v>
      </c>
      <c r="E142" s="109">
        <v>775</v>
      </c>
      <c r="F142" s="110">
        <v>725</v>
      </c>
      <c r="G142" s="111">
        <v>716</v>
      </c>
      <c r="H142" s="149">
        <f t="shared" si="34"/>
        <v>98.75862068965517</v>
      </c>
      <c r="I142" s="109">
        <v>1050</v>
      </c>
      <c r="J142" s="110">
        <v>1050</v>
      </c>
      <c r="K142" s="111">
        <v>1050</v>
      </c>
      <c r="L142" s="149">
        <f>+K142/J142*100</f>
        <v>100</v>
      </c>
      <c r="M142" s="150">
        <f t="shared" si="32"/>
        <v>1825</v>
      </c>
      <c r="N142" s="151">
        <f t="shared" si="30"/>
        <v>1775</v>
      </c>
      <c r="O142" s="152">
        <f t="shared" si="31"/>
        <v>1766</v>
      </c>
      <c r="P142" s="149">
        <f t="shared" si="33"/>
        <v>99.49295774647887</v>
      </c>
    </row>
    <row r="143" spans="1:16" s="105" customFormat="1" ht="23.25" outlineLevel="3">
      <c r="A143" s="106">
        <v>4</v>
      </c>
      <c r="B143" s="107">
        <v>43</v>
      </c>
      <c r="C143" s="107">
        <v>4399</v>
      </c>
      <c r="D143" s="108" t="s">
        <v>152</v>
      </c>
      <c r="E143" s="109"/>
      <c r="F143" s="110">
        <v>1</v>
      </c>
      <c r="G143" s="111">
        <v>1</v>
      </c>
      <c r="H143" s="149">
        <f t="shared" si="34"/>
        <v>100</v>
      </c>
      <c r="I143" s="109"/>
      <c r="J143" s="110"/>
      <c r="K143" s="111"/>
      <c r="L143" s="149"/>
      <c r="M143" s="150"/>
      <c r="N143" s="151">
        <f t="shared" si="30"/>
        <v>1</v>
      </c>
      <c r="O143" s="152">
        <f t="shared" si="31"/>
        <v>1</v>
      </c>
      <c r="P143" s="149">
        <f t="shared" si="33"/>
        <v>100</v>
      </c>
    </row>
    <row r="144" spans="1:16" s="105" customFormat="1" ht="23.25" outlineLevel="2">
      <c r="A144" s="112">
        <v>4</v>
      </c>
      <c r="B144" s="113">
        <v>43</v>
      </c>
      <c r="C144" s="114"/>
      <c r="D144" s="115" t="s">
        <v>222</v>
      </c>
      <c r="E144" s="116">
        <f>SUM(E125:E143)</f>
        <v>335424</v>
      </c>
      <c r="F144" s="117">
        <f>SUM(F125:F143)</f>
        <v>357372</v>
      </c>
      <c r="G144" s="118">
        <f>SUM(G125:G143)</f>
        <v>355731</v>
      </c>
      <c r="H144" s="119">
        <f t="shared" si="34"/>
        <v>99.54081461334408</v>
      </c>
      <c r="I144" s="116">
        <f>SUM(I126:I142)</f>
        <v>93502</v>
      </c>
      <c r="J144" s="117">
        <f>SUM(J126:J142)</f>
        <v>122133</v>
      </c>
      <c r="K144" s="118">
        <f>SUM(K126:K142)</f>
        <v>116239</v>
      </c>
      <c r="L144" s="119">
        <f>+K144/J144*100</f>
        <v>95.17411346646688</v>
      </c>
      <c r="M144" s="116">
        <f>SUM(M125:M143)</f>
        <v>428926</v>
      </c>
      <c r="N144" s="117">
        <f>SUM(N125:N143)</f>
        <v>479505</v>
      </c>
      <c r="O144" s="118">
        <f>SUM(O125:O143)</f>
        <v>471970</v>
      </c>
      <c r="P144" s="119">
        <f t="shared" si="33"/>
        <v>98.42858781451706</v>
      </c>
    </row>
    <row r="145" spans="1:16" s="105" customFormat="1" ht="24" outlineLevel="2" thickBot="1">
      <c r="A145" s="120"/>
      <c r="B145" s="121"/>
      <c r="C145" s="122"/>
      <c r="D145" s="123"/>
      <c r="E145" s="124"/>
      <c r="F145" s="125"/>
      <c r="G145" s="126"/>
      <c r="H145" s="127"/>
      <c r="I145" s="124"/>
      <c r="J145" s="125"/>
      <c r="K145" s="126"/>
      <c r="L145" s="127"/>
      <c r="M145" s="128"/>
      <c r="N145" s="129"/>
      <c r="O145" s="130"/>
      <c r="P145" s="127"/>
    </row>
    <row r="146" spans="1:16" s="105" customFormat="1" ht="27.75" customHeight="1" outlineLevel="1" thickBot="1" thickTop="1">
      <c r="A146" s="131">
        <v>4</v>
      </c>
      <c r="B146" s="132"/>
      <c r="C146" s="132"/>
      <c r="D146" s="133" t="s">
        <v>69</v>
      </c>
      <c r="E146" s="134">
        <f>+E144+E123</f>
        <v>925424</v>
      </c>
      <c r="F146" s="135">
        <f>+F144+F123</f>
        <v>991042</v>
      </c>
      <c r="G146" s="136">
        <f>+G144+G123</f>
        <v>995611</v>
      </c>
      <c r="H146" s="137">
        <f t="shared" si="34"/>
        <v>100.46102990589702</v>
      </c>
      <c r="I146" s="138">
        <f>+I144+I123</f>
        <v>93502</v>
      </c>
      <c r="J146" s="139">
        <f>+J144+J123</f>
        <v>122133</v>
      </c>
      <c r="K146" s="140">
        <f>+K144+K123</f>
        <v>116239</v>
      </c>
      <c r="L146" s="179">
        <f>+K146/J146*100</f>
        <v>95.17411346646688</v>
      </c>
      <c r="M146" s="138">
        <f>+M144+M123</f>
        <v>1018926</v>
      </c>
      <c r="N146" s="139">
        <f>+N144+N123</f>
        <v>1113175</v>
      </c>
      <c r="O146" s="140">
        <f>+O144+O123</f>
        <v>1111850</v>
      </c>
      <c r="P146" s="179">
        <f t="shared" si="33"/>
        <v>99.88097109618883</v>
      </c>
    </row>
    <row r="147" spans="1:16" s="105" customFormat="1" ht="24" outlineLevel="1" thickTop="1">
      <c r="A147" s="180"/>
      <c r="B147" s="181"/>
      <c r="C147" s="181"/>
      <c r="D147" s="182"/>
      <c r="E147" s="183"/>
      <c r="F147" s="184"/>
      <c r="G147" s="185"/>
      <c r="H147" s="186"/>
      <c r="I147" s="187"/>
      <c r="J147" s="188"/>
      <c r="K147" s="189"/>
      <c r="L147" s="190"/>
      <c r="M147" s="187"/>
      <c r="N147" s="188"/>
      <c r="O147" s="189"/>
      <c r="P147" s="190"/>
    </row>
    <row r="148" spans="1:16" s="105" customFormat="1" ht="23.25" outlineLevel="3">
      <c r="A148" s="106" t="s">
        <v>112</v>
      </c>
      <c r="B148" s="107">
        <v>51</v>
      </c>
      <c r="C148" s="107">
        <v>5199</v>
      </c>
      <c r="D148" s="108" t="s">
        <v>155</v>
      </c>
      <c r="E148" s="109"/>
      <c r="F148" s="110">
        <v>1601</v>
      </c>
      <c r="G148" s="111">
        <v>1479</v>
      </c>
      <c r="H148" s="149">
        <f>+G148/F148*100</f>
        <v>92.3797626483448</v>
      </c>
      <c r="I148" s="109"/>
      <c r="J148" s="110"/>
      <c r="K148" s="111"/>
      <c r="L148" s="149"/>
      <c r="M148" s="150"/>
      <c r="N148" s="151">
        <f>+F148+J148</f>
        <v>1601</v>
      </c>
      <c r="O148" s="152">
        <f>+G148+K148</f>
        <v>1479</v>
      </c>
      <c r="P148" s="149">
        <f>+O148/N148*100</f>
        <v>92.3797626483448</v>
      </c>
    </row>
    <row r="149" spans="1:16" s="105" customFormat="1" ht="23.25" outlineLevel="2">
      <c r="A149" s="112">
        <v>5</v>
      </c>
      <c r="B149" s="113">
        <v>51</v>
      </c>
      <c r="C149" s="114"/>
      <c r="D149" s="115" t="s">
        <v>154</v>
      </c>
      <c r="E149" s="116"/>
      <c r="F149" s="117">
        <f>SUM(F148:F148)</f>
        <v>1601</v>
      </c>
      <c r="G149" s="118">
        <f>SUM(G148:G148)</f>
        <v>1479</v>
      </c>
      <c r="H149" s="119">
        <f>+G149/F149*100</f>
        <v>92.3797626483448</v>
      </c>
      <c r="I149" s="116"/>
      <c r="J149" s="118"/>
      <c r="K149" s="118"/>
      <c r="L149" s="119"/>
      <c r="M149" s="116"/>
      <c r="N149" s="117">
        <f>SUM(N148)</f>
        <v>1601</v>
      </c>
      <c r="O149" s="118">
        <f>SUM(O148)</f>
        <v>1479</v>
      </c>
      <c r="P149" s="119">
        <f>+O149/N149*100</f>
        <v>92.3797626483448</v>
      </c>
    </row>
    <row r="150" spans="1:16" s="105" customFormat="1" ht="23.25" outlineLevel="1">
      <c r="A150" s="180"/>
      <c r="B150" s="181"/>
      <c r="C150" s="181"/>
      <c r="D150" s="182"/>
      <c r="E150" s="183"/>
      <c r="F150" s="184"/>
      <c r="G150" s="185"/>
      <c r="H150" s="186"/>
      <c r="I150" s="187"/>
      <c r="J150" s="188"/>
      <c r="K150" s="189"/>
      <c r="L150" s="190"/>
      <c r="M150" s="187"/>
      <c r="N150" s="188"/>
      <c r="O150" s="189"/>
      <c r="P150" s="190"/>
    </row>
    <row r="151" spans="1:16" s="105" customFormat="1" ht="23.25" outlineLevel="3">
      <c r="A151" s="106" t="s">
        <v>112</v>
      </c>
      <c r="B151" s="107" t="s">
        <v>113</v>
      </c>
      <c r="C151" s="107">
        <v>5212</v>
      </c>
      <c r="D151" s="108" t="s">
        <v>156</v>
      </c>
      <c r="E151" s="109">
        <v>1051</v>
      </c>
      <c r="F151" s="110">
        <v>981</v>
      </c>
      <c r="G151" s="111">
        <v>445</v>
      </c>
      <c r="H151" s="149">
        <f t="shared" si="34"/>
        <v>45.361875637104994</v>
      </c>
      <c r="I151" s="109"/>
      <c r="J151" s="110"/>
      <c r="K151" s="111"/>
      <c r="L151" s="149"/>
      <c r="M151" s="150">
        <f aca="true" t="shared" si="35" ref="M151:O153">+E151+I151</f>
        <v>1051</v>
      </c>
      <c r="N151" s="151">
        <f t="shared" si="35"/>
        <v>981</v>
      </c>
      <c r="O151" s="152">
        <f t="shared" si="35"/>
        <v>445</v>
      </c>
      <c r="P151" s="149">
        <f t="shared" si="33"/>
        <v>45.361875637104994</v>
      </c>
    </row>
    <row r="152" spans="1:16" s="105" customFormat="1" ht="23.25" outlineLevel="3">
      <c r="A152" s="106">
        <v>5</v>
      </c>
      <c r="B152" s="107">
        <v>52</v>
      </c>
      <c r="C152" s="107">
        <v>5262</v>
      </c>
      <c r="D152" s="108" t="s">
        <v>157</v>
      </c>
      <c r="E152" s="109">
        <v>794</v>
      </c>
      <c r="F152" s="110">
        <v>794</v>
      </c>
      <c r="G152" s="111">
        <v>88</v>
      </c>
      <c r="H152" s="149">
        <f t="shared" si="34"/>
        <v>11.083123425692696</v>
      </c>
      <c r="I152" s="109"/>
      <c r="J152" s="110"/>
      <c r="K152" s="111"/>
      <c r="L152" s="149"/>
      <c r="M152" s="150">
        <f t="shared" si="35"/>
        <v>794</v>
      </c>
      <c r="N152" s="151">
        <f t="shared" si="35"/>
        <v>794</v>
      </c>
      <c r="O152" s="152">
        <f t="shared" si="35"/>
        <v>88</v>
      </c>
      <c r="P152" s="149">
        <f t="shared" si="33"/>
        <v>11.083123425692696</v>
      </c>
    </row>
    <row r="153" spans="1:16" s="105" customFormat="1" ht="23.25" outlineLevel="3">
      <c r="A153" s="106">
        <v>5</v>
      </c>
      <c r="B153" s="107">
        <v>52</v>
      </c>
      <c r="C153" s="107">
        <v>5299</v>
      </c>
      <c r="D153" s="108" t="s">
        <v>158</v>
      </c>
      <c r="E153" s="109"/>
      <c r="F153" s="110">
        <v>8811</v>
      </c>
      <c r="G153" s="111">
        <v>8831</v>
      </c>
      <c r="H153" s="149">
        <f t="shared" si="34"/>
        <v>100.22698899103392</v>
      </c>
      <c r="I153" s="109"/>
      <c r="J153" s="110">
        <v>100</v>
      </c>
      <c r="K153" s="111">
        <v>100</v>
      </c>
      <c r="L153" s="149">
        <f>+K153/J153*100</f>
        <v>100</v>
      </c>
      <c r="M153" s="150"/>
      <c r="N153" s="151">
        <f t="shared" si="35"/>
        <v>8911</v>
      </c>
      <c r="O153" s="152">
        <f t="shared" si="35"/>
        <v>8931</v>
      </c>
      <c r="P153" s="149">
        <f t="shared" si="33"/>
        <v>100.22444170126809</v>
      </c>
    </row>
    <row r="154" spans="1:16" s="105" customFormat="1" ht="23.25" outlineLevel="2">
      <c r="A154" s="112">
        <v>5</v>
      </c>
      <c r="B154" s="113">
        <v>52</v>
      </c>
      <c r="C154" s="114"/>
      <c r="D154" s="115" t="s">
        <v>74</v>
      </c>
      <c r="E154" s="116">
        <f>SUM(E151:E153)</f>
        <v>1845</v>
      </c>
      <c r="F154" s="117">
        <f>SUM(F151:F153)</f>
        <v>10586</v>
      </c>
      <c r="G154" s="118">
        <f>SUM(G151:G153)</f>
        <v>9364</v>
      </c>
      <c r="H154" s="119">
        <f t="shared" si="34"/>
        <v>88.45645191762705</v>
      </c>
      <c r="I154" s="116"/>
      <c r="J154" s="118">
        <f>SUM(J151:J153)</f>
        <v>100</v>
      </c>
      <c r="K154" s="118">
        <f>SUM(K151:K153)</f>
        <v>100</v>
      </c>
      <c r="L154" s="119">
        <f>+K154/J154*100</f>
        <v>100</v>
      </c>
      <c r="M154" s="116">
        <f>SUM(M151:M153)</f>
        <v>1845</v>
      </c>
      <c r="N154" s="117">
        <f>SUM(N151:N153)</f>
        <v>10686</v>
      </c>
      <c r="O154" s="118">
        <f>SUM(O151:O153)</f>
        <v>9464</v>
      </c>
      <c r="P154" s="119">
        <f t="shared" si="33"/>
        <v>88.56447688564477</v>
      </c>
    </row>
    <row r="155" spans="1:16" s="105" customFormat="1" ht="23.25" outlineLevel="2">
      <c r="A155" s="106"/>
      <c r="B155" s="153"/>
      <c r="C155" s="107"/>
      <c r="D155" s="108"/>
      <c r="E155" s="154"/>
      <c r="F155" s="155"/>
      <c r="G155" s="156"/>
      <c r="H155" s="157"/>
      <c r="I155" s="154"/>
      <c r="J155" s="155"/>
      <c r="K155" s="156"/>
      <c r="L155" s="157"/>
      <c r="M155" s="158"/>
      <c r="N155" s="159"/>
      <c r="O155" s="160"/>
      <c r="P155" s="157"/>
    </row>
    <row r="156" spans="1:16" s="105" customFormat="1" ht="23.25" outlineLevel="3">
      <c r="A156" s="106" t="s">
        <v>112</v>
      </c>
      <c r="B156" s="107" t="s">
        <v>114</v>
      </c>
      <c r="C156" s="107">
        <v>5311</v>
      </c>
      <c r="D156" s="108" t="s">
        <v>75</v>
      </c>
      <c r="E156" s="109">
        <v>198348</v>
      </c>
      <c r="F156" s="110">
        <v>205133</v>
      </c>
      <c r="G156" s="111">
        <v>204463</v>
      </c>
      <c r="H156" s="149">
        <f t="shared" si="34"/>
        <v>99.67338263468092</v>
      </c>
      <c r="I156" s="109">
        <v>53125</v>
      </c>
      <c r="J156" s="110">
        <v>68294</v>
      </c>
      <c r="K156" s="111">
        <v>67040</v>
      </c>
      <c r="L156" s="149">
        <f>+K156/J156*100</f>
        <v>98.16382112630684</v>
      </c>
      <c r="M156" s="150">
        <f>+E156+I156</f>
        <v>251473</v>
      </c>
      <c r="N156" s="151">
        <f>+F156+J156</f>
        <v>273427</v>
      </c>
      <c r="O156" s="152">
        <f>+G156+K156</f>
        <v>271503</v>
      </c>
      <c r="P156" s="149">
        <f t="shared" si="33"/>
        <v>99.29633869369155</v>
      </c>
    </row>
    <row r="157" spans="1:16" s="105" customFormat="1" ht="23.25" outlineLevel="2">
      <c r="A157" s="112">
        <v>5</v>
      </c>
      <c r="B157" s="113">
        <v>53</v>
      </c>
      <c r="C157" s="114"/>
      <c r="D157" s="115" t="s">
        <v>76</v>
      </c>
      <c r="E157" s="116">
        <f>SUM(E156)</f>
        <v>198348</v>
      </c>
      <c r="F157" s="117">
        <f>SUM(F156)</f>
        <v>205133</v>
      </c>
      <c r="G157" s="118">
        <f>SUM(G156)</f>
        <v>204463</v>
      </c>
      <c r="H157" s="119">
        <f t="shared" si="34"/>
        <v>99.67338263468092</v>
      </c>
      <c r="I157" s="116">
        <f>SUM(I156)</f>
        <v>53125</v>
      </c>
      <c r="J157" s="117">
        <f>SUM(J156)</f>
        <v>68294</v>
      </c>
      <c r="K157" s="118">
        <f>SUM(K156)</f>
        <v>67040</v>
      </c>
      <c r="L157" s="119">
        <f>+K157/J157*100</f>
        <v>98.16382112630684</v>
      </c>
      <c r="M157" s="116">
        <f>SUM(M156)</f>
        <v>251473</v>
      </c>
      <c r="N157" s="117">
        <f>SUM(N156)</f>
        <v>273427</v>
      </c>
      <c r="O157" s="118">
        <f>SUM(O156)</f>
        <v>271503</v>
      </c>
      <c r="P157" s="119">
        <f t="shared" si="33"/>
        <v>99.29633869369155</v>
      </c>
    </row>
    <row r="158" spans="1:16" s="105" customFormat="1" ht="23.25" outlineLevel="2">
      <c r="A158" s="106"/>
      <c r="B158" s="153"/>
      <c r="C158" s="107"/>
      <c r="D158" s="108"/>
      <c r="E158" s="154"/>
      <c r="F158" s="155"/>
      <c r="G158" s="156"/>
      <c r="H158" s="157"/>
      <c r="I158" s="154"/>
      <c r="J158" s="155"/>
      <c r="K158" s="156"/>
      <c r="L158" s="157"/>
      <c r="M158" s="158"/>
      <c r="N158" s="159"/>
      <c r="O158" s="160"/>
      <c r="P158" s="157"/>
    </row>
    <row r="159" spans="1:16" s="105" customFormat="1" ht="23.25" outlineLevel="3">
      <c r="A159" s="106" t="s">
        <v>112</v>
      </c>
      <c r="B159" s="107" t="s">
        <v>115</v>
      </c>
      <c r="C159" s="107">
        <v>5512</v>
      </c>
      <c r="D159" s="108" t="s">
        <v>77</v>
      </c>
      <c r="E159" s="109">
        <v>3772</v>
      </c>
      <c r="F159" s="110">
        <v>4522</v>
      </c>
      <c r="G159" s="111">
        <v>3968</v>
      </c>
      <c r="H159" s="149">
        <f t="shared" si="34"/>
        <v>87.74878372401592</v>
      </c>
      <c r="I159" s="109">
        <v>1300</v>
      </c>
      <c r="J159" s="110">
        <v>7890</v>
      </c>
      <c r="K159" s="111">
        <v>7893</v>
      </c>
      <c r="L159" s="149">
        <f>+K159/J159*100</f>
        <v>100.03802281368822</v>
      </c>
      <c r="M159" s="150">
        <f aca="true" t="shared" si="36" ref="M159:O161">+E159+I159</f>
        <v>5072</v>
      </c>
      <c r="N159" s="151">
        <f t="shared" si="36"/>
        <v>12412</v>
      </c>
      <c r="O159" s="152">
        <f t="shared" si="36"/>
        <v>11861</v>
      </c>
      <c r="P159" s="149">
        <f t="shared" si="33"/>
        <v>95.56074766355141</v>
      </c>
    </row>
    <row r="160" spans="1:16" s="105" customFormat="1" ht="23.25" outlineLevel="3">
      <c r="A160" s="106" t="s">
        <v>112</v>
      </c>
      <c r="B160" s="107" t="s">
        <v>115</v>
      </c>
      <c r="C160" s="107">
        <v>5519</v>
      </c>
      <c r="D160" s="108" t="s">
        <v>182</v>
      </c>
      <c r="E160" s="109">
        <v>272</v>
      </c>
      <c r="F160" s="110">
        <v>272</v>
      </c>
      <c r="G160" s="111">
        <v>212</v>
      </c>
      <c r="H160" s="149">
        <f t="shared" si="34"/>
        <v>77.94117647058823</v>
      </c>
      <c r="I160" s="109"/>
      <c r="J160" s="110"/>
      <c r="K160" s="111"/>
      <c r="L160" s="149"/>
      <c r="M160" s="150">
        <f t="shared" si="36"/>
        <v>272</v>
      </c>
      <c r="N160" s="151">
        <f t="shared" si="36"/>
        <v>272</v>
      </c>
      <c r="O160" s="152">
        <f t="shared" si="36"/>
        <v>212</v>
      </c>
      <c r="P160" s="149">
        <f t="shared" si="33"/>
        <v>77.94117647058823</v>
      </c>
    </row>
    <row r="161" spans="1:16" s="105" customFormat="1" ht="23.25" outlineLevel="3">
      <c r="A161" s="106">
        <v>5</v>
      </c>
      <c r="B161" s="107">
        <v>55</v>
      </c>
      <c r="C161" s="107">
        <v>5563</v>
      </c>
      <c r="D161" s="108" t="s">
        <v>183</v>
      </c>
      <c r="E161" s="109">
        <v>6162</v>
      </c>
      <c r="F161" s="110">
        <v>6162</v>
      </c>
      <c r="G161" s="111">
        <v>6000</v>
      </c>
      <c r="H161" s="149">
        <f t="shared" si="34"/>
        <v>97.37098344693281</v>
      </c>
      <c r="I161" s="109"/>
      <c r="J161" s="110"/>
      <c r="K161" s="111"/>
      <c r="L161" s="149"/>
      <c r="M161" s="150">
        <f t="shared" si="36"/>
        <v>6162</v>
      </c>
      <c r="N161" s="151">
        <f t="shared" si="36"/>
        <v>6162</v>
      </c>
      <c r="O161" s="152">
        <f t="shared" si="36"/>
        <v>6000</v>
      </c>
      <c r="P161" s="149">
        <f t="shared" si="33"/>
        <v>97.37098344693281</v>
      </c>
    </row>
    <row r="162" spans="1:16" s="105" customFormat="1" ht="23.25" outlineLevel="2">
      <c r="A162" s="112">
        <v>5</v>
      </c>
      <c r="B162" s="113">
        <v>55</v>
      </c>
      <c r="C162" s="114"/>
      <c r="D162" s="115" t="s">
        <v>87</v>
      </c>
      <c r="E162" s="116">
        <f>SUM(E159:E161)</f>
        <v>10206</v>
      </c>
      <c r="F162" s="117">
        <f>SUM(F159:F161)</f>
        <v>10956</v>
      </c>
      <c r="G162" s="118">
        <f>SUM(G159:G161)</f>
        <v>10180</v>
      </c>
      <c r="H162" s="119">
        <f t="shared" si="34"/>
        <v>92.91712303760497</v>
      </c>
      <c r="I162" s="116">
        <f>SUM(I159:I160)</f>
        <v>1300</v>
      </c>
      <c r="J162" s="117">
        <f>SUM(J159:J160)</f>
        <v>7890</v>
      </c>
      <c r="K162" s="118">
        <f>SUM(K159:K160)</f>
        <v>7893</v>
      </c>
      <c r="L162" s="119">
        <f>+K162/J162*100</f>
        <v>100.03802281368822</v>
      </c>
      <c r="M162" s="116">
        <f>SUM(M159:M161)</f>
        <v>11506</v>
      </c>
      <c r="N162" s="117">
        <f>SUM(N159:N161)</f>
        <v>18846</v>
      </c>
      <c r="O162" s="118">
        <f>SUM(O159:O161)</f>
        <v>18073</v>
      </c>
      <c r="P162" s="119">
        <f t="shared" si="33"/>
        <v>95.89833386394992</v>
      </c>
    </row>
    <row r="163" spans="1:16" s="105" customFormat="1" ht="24" outlineLevel="2" thickBot="1">
      <c r="A163" s="120"/>
      <c r="B163" s="121"/>
      <c r="C163" s="122"/>
      <c r="D163" s="123"/>
      <c r="E163" s="124"/>
      <c r="F163" s="125"/>
      <c r="G163" s="126"/>
      <c r="H163" s="127"/>
      <c r="I163" s="124"/>
      <c r="J163" s="125"/>
      <c r="K163" s="126"/>
      <c r="L163" s="127"/>
      <c r="M163" s="128"/>
      <c r="N163" s="129"/>
      <c r="O163" s="130"/>
      <c r="P163" s="127"/>
    </row>
    <row r="164" spans="1:16" s="105" customFormat="1" ht="27.75" customHeight="1" outlineLevel="1" thickBot="1" thickTop="1">
      <c r="A164" s="161">
        <v>5</v>
      </c>
      <c r="B164" s="162"/>
      <c r="C164" s="162"/>
      <c r="D164" s="163" t="s">
        <v>78</v>
      </c>
      <c r="E164" s="164">
        <f>+E149++E154+E157+E162</f>
        <v>210399</v>
      </c>
      <c r="F164" s="165">
        <f>+F149+F154+F157+F162</f>
        <v>228276</v>
      </c>
      <c r="G164" s="166">
        <f>+G149++G154+G157+G162</f>
        <v>225486</v>
      </c>
      <c r="H164" s="167">
        <f t="shared" si="34"/>
        <v>98.7777953004258</v>
      </c>
      <c r="I164" s="168">
        <f>+I154+I157+I162</f>
        <v>54425</v>
      </c>
      <c r="J164" s="169">
        <f>+J154+J157+J162</f>
        <v>76284</v>
      </c>
      <c r="K164" s="170">
        <f>+K154+K157+K162</f>
        <v>75033</v>
      </c>
      <c r="L164" s="191">
        <f>+K164/J164*100</f>
        <v>98.36007550731478</v>
      </c>
      <c r="M164" s="168">
        <f>+M149+M154+M157+M162</f>
        <v>264824</v>
      </c>
      <c r="N164" s="169">
        <f>+N149+N154+N157+N162</f>
        <v>304560</v>
      </c>
      <c r="O164" s="170">
        <f>+O149+O154+O157+O162</f>
        <v>300519</v>
      </c>
      <c r="P164" s="191">
        <f t="shared" si="33"/>
        <v>98.67316784869976</v>
      </c>
    </row>
    <row r="165" spans="1:16" s="105" customFormat="1" ht="24" outlineLevel="1" thickTop="1">
      <c r="A165" s="192"/>
      <c r="B165" s="181"/>
      <c r="C165" s="181"/>
      <c r="D165" s="193"/>
      <c r="E165" s="183"/>
      <c r="F165" s="184"/>
      <c r="G165" s="185"/>
      <c r="H165" s="186"/>
      <c r="I165" s="187"/>
      <c r="J165" s="188"/>
      <c r="K165" s="189"/>
      <c r="L165" s="190"/>
      <c r="M165" s="187"/>
      <c r="N165" s="188"/>
      <c r="O165" s="189"/>
      <c r="P165" s="190"/>
    </row>
    <row r="166" spans="1:16" s="105" customFormat="1" ht="23.25" outlineLevel="3">
      <c r="A166" s="106" t="s">
        <v>116</v>
      </c>
      <c r="B166" s="107" t="s">
        <v>117</v>
      </c>
      <c r="C166" s="107">
        <v>6112</v>
      </c>
      <c r="D166" s="108" t="s">
        <v>138</v>
      </c>
      <c r="E166" s="109">
        <v>49004</v>
      </c>
      <c r="F166" s="110">
        <v>48645</v>
      </c>
      <c r="G166" s="111">
        <v>43468</v>
      </c>
      <c r="H166" s="149">
        <f t="shared" si="34"/>
        <v>89.357590708192</v>
      </c>
      <c r="I166" s="109"/>
      <c r="J166" s="110"/>
      <c r="K166" s="111"/>
      <c r="L166" s="149"/>
      <c r="M166" s="150">
        <f aca="true" t="shared" si="37" ref="M166:O170">+E166+I166</f>
        <v>49004</v>
      </c>
      <c r="N166" s="151">
        <f t="shared" si="37"/>
        <v>48645</v>
      </c>
      <c r="O166" s="152">
        <f t="shared" si="37"/>
        <v>43468</v>
      </c>
      <c r="P166" s="149">
        <f t="shared" si="33"/>
        <v>89.357590708192</v>
      </c>
    </row>
    <row r="167" spans="1:16" s="105" customFormat="1" ht="23.25" outlineLevel="3">
      <c r="A167" s="106">
        <v>6</v>
      </c>
      <c r="B167" s="107">
        <v>61</v>
      </c>
      <c r="C167" s="107">
        <v>6114</v>
      </c>
      <c r="D167" s="108" t="s">
        <v>160</v>
      </c>
      <c r="E167" s="109"/>
      <c r="F167" s="110">
        <v>9759</v>
      </c>
      <c r="G167" s="111">
        <v>10636</v>
      </c>
      <c r="H167" s="149">
        <f t="shared" si="34"/>
        <v>108.98657649349319</v>
      </c>
      <c r="I167" s="109"/>
      <c r="J167" s="110"/>
      <c r="K167" s="111"/>
      <c r="L167" s="149"/>
      <c r="M167" s="150"/>
      <c r="N167" s="151">
        <f t="shared" si="37"/>
        <v>9759</v>
      </c>
      <c r="O167" s="152">
        <f t="shared" si="37"/>
        <v>10636</v>
      </c>
      <c r="P167" s="149">
        <f t="shared" si="33"/>
        <v>108.98657649349319</v>
      </c>
    </row>
    <row r="168" spans="1:16" s="105" customFormat="1" ht="23.25" outlineLevel="3">
      <c r="A168" s="106">
        <v>6</v>
      </c>
      <c r="B168" s="107">
        <v>61</v>
      </c>
      <c r="C168" s="107">
        <v>6115</v>
      </c>
      <c r="D168" s="108" t="s">
        <v>159</v>
      </c>
      <c r="E168" s="109"/>
      <c r="F168" s="110">
        <v>19100</v>
      </c>
      <c r="G168" s="111">
        <v>13378</v>
      </c>
      <c r="H168" s="149">
        <f t="shared" si="34"/>
        <v>70.04188481675394</v>
      </c>
      <c r="I168" s="109"/>
      <c r="J168" s="110"/>
      <c r="K168" s="111"/>
      <c r="L168" s="149"/>
      <c r="M168" s="150"/>
      <c r="N168" s="151">
        <f t="shared" si="37"/>
        <v>19100</v>
      </c>
      <c r="O168" s="152">
        <f t="shared" si="37"/>
        <v>13378</v>
      </c>
      <c r="P168" s="149">
        <f t="shared" si="33"/>
        <v>70.04188481675394</v>
      </c>
    </row>
    <row r="169" spans="1:16" s="105" customFormat="1" ht="23.25" outlineLevel="3">
      <c r="A169" s="106" t="s">
        <v>116</v>
      </c>
      <c r="B169" s="107" t="s">
        <v>117</v>
      </c>
      <c r="C169" s="107">
        <v>6171</v>
      </c>
      <c r="D169" s="108" t="s">
        <v>125</v>
      </c>
      <c r="E169" s="109">
        <f>876921-230</f>
        <v>876691</v>
      </c>
      <c r="F169" s="110">
        <f>981696-313</f>
        <v>981383</v>
      </c>
      <c r="G169" s="111">
        <f>945505-365</f>
        <v>945140</v>
      </c>
      <c r="H169" s="149">
        <f t="shared" si="34"/>
        <v>96.30694642152962</v>
      </c>
      <c r="I169" s="109">
        <v>104707</v>
      </c>
      <c r="J169" s="110">
        <v>256661</v>
      </c>
      <c r="K169" s="111">
        <v>239801</v>
      </c>
      <c r="L169" s="149">
        <f>+K169/J169*100</f>
        <v>93.4310238018242</v>
      </c>
      <c r="M169" s="150">
        <f t="shared" si="37"/>
        <v>981398</v>
      </c>
      <c r="N169" s="151">
        <f t="shared" si="37"/>
        <v>1238044</v>
      </c>
      <c r="O169" s="152">
        <f t="shared" si="37"/>
        <v>1184941</v>
      </c>
      <c r="P169" s="149">
        <f t="shared" si="33"/>
        <v>95.71073402883904</v>
      </c>
    </row>
    <row r="170" spans="1:16" s="105" customFormat="1" ht="23.25" outlineLevel="3">
      <c r="A170" s="106">
        <v>6</v>
      </c>
      <c r="B170" s="107">
        <v>61</v>
      </c>
      <c r="C170" s="107">
        <v>6172</v>
      </c>
      <c r="D170" s="108" t="s">
        <v>79</v>
      </c>
      <c r="E170" s="109">
        <v>262</v>
      </c>
      <c r="F170" s="110">
        <v>262</v>
      </c>
      <c r="G170" s="111">
        <v>155</v>
      </c>
      <c r="H170" s="149">
        <f t="shared" si="34"/>
        <v>59.16030534351145</v>
      </c>
      <c r="I170" s="109"/>
      <c r="J170" s="110"/>
      <c r="K170" s="111"/>
      <c r="L170" s="149"/>
      <c r="M170" s="150">
        <f t="shared" si="37"/>
        <v>262</v>
      </c>
      <c r="N170" s="151">
        <f t="shared" si="37"/>
        <v>262</v>
      </c>
      <c r="O170" s="152">
        <f t="shared" si="37"/>
        <v>155</v>
      </c>
      <c r="P170" s="149">
        <f t="shared" si="33"/>
        <v>59.16030534351145</v>
      </c>
    </row>
    <row r="171" spans="1:16" s="105" customFormat="1" ht="23.25" outlineLevel="2">
      <c r="A171" s="112">
        <v>6</v>
      </c>
      <c r="B171" s="113">
        <v>61</v>
      </c>
      <c r="C171" s="114"/>
      <c r="D171" s="115" t="s">
        <v>216</v>
      </c>
      <c r="E171" s="116">
        <f>SUM(E166:E170)</f>
        <v>925957</v>
      </c>
      <c r="F171" s="117">
        <f>SUM(F166:F170)</f>
        <v>1059149</v>
      </c>
      <c r="G171" s="118">
        <f>SUM(G166:G170)</f>
        <v>1012777</v>
      </c>
      <c r="H171" s="119">
        <f t="shared" si="34"/>
        <v>95.62176804207907</v>
      </c>
      <c r="I171" s="116">
        <f>SUM(I166:I170)</f>
        <v>104707</v>
      </c>
      <c r="J171" s="117">
        <f>SUM(J166:J170)</f>
        <v>256661</v>
      </c>
      <c r="K171" s="118">
        <f>SUM(K166:K170)</f>
        <v>239801</v>
      </c>
      <c r="L171" s="119">
        <f>+K171/J171*100</f>
        <v>93.4310238018242</v>
      </c>
      <c r="M171" s="116">
        <f>SUM(M166:M170)</f>
        <v>1030664</v>
      </c>
      <c r="N171" s="117">
        <f>SUM(N166:N170)</f>
        <v>1315810</v>
      </c>
      <c r="O171" s="118">
        <f>SUM(O166:O170)</f>
        <v>1252578</v>
      </c>
      <c r="P171" s="119">
        <f t="shared" si="33"/>
        <v>95.19444296668972</v>
      </c>
    </row>
    <row r="172" spans="1:16" s="105" customFormat="1" ht="23.25" outlineLevel="2">
      <c r="A172" s="106"/>
      <c r="B172" s="153"/>
      <c r="C172" s="107"/>
      <c r="D172" s="108"/>
      <c r="E172" s="154"/>
      <c r="F172" s="155"/>
      <c r="G172" s="156"/>
      <c r="H172" s="157"/>
      <c r="I172" s="154"/>
      <c r="J172" s="155"/>
      <c r="K172" s="156"/>
      <c r="L172" s="157"/>
      <c r="M172" s="158"/>
      <c r="N172" s="159"/>
      <c r="O172" s="160"/>
      <c r="P172" s="157"/>
    </row>
    <row r="173" spans="1:16" s="105" customFormat="1" ht="23.25" outlineLevel="3">
      <c r="A173" s="106" t="s">
        <v>116</v>
      </c>
      <c r="B173" s="107" t="s">
        <v>118</v>
      </c>
      <c r="C173" s="107">
        <v>6211</v>
      </c>
      <c r="D173" s="108" t="s">
        <v>80</v>
      </c>
      <c r="E173" s="109">
        <v>7573</v>
      </c>
      <c r="F173" s="110">
        <v>7971</v>
      </c>
      <c r="G173" s="111">
        <v>7496</v>
      </c>
      <c r="H173" s="149">
        <f t="shared" si="34"/>
        <v>94.04089825617865</v>
      </c>
      <c r="I173" s="109">
        <v>19200</v>
      </c>
      <c r="J173" s="110">
        <v>31100</v>
      </c>
      <c r="K173" s="111">
        <v>29484</v>
      </c>
      <c r="L173" s="149">
        <f>+K173/J173*100</f>
        <v>94.80385852090032</v>
      </c>
      <c r="M173" s="150">
        <f aca="true" t="shared" si="38" ref="M173:O174">+E173+I173</f>
        <v>26773</v>
      </c>
      <c r="N173" s="151">
        <f t="shared" si="38"/>
        <v>39071</v>
      </c>
      <c r="O173" s="152">
        <f t="shared" si="38"/>
        <v>36980</v>
      </c>
      <c r="P173" s="149">
        <f t="shared" si="33"/>
        <v>94.64820455068977</v>
      </c>
    </row>
    <row r="174" spans="1:16" s="105" customFormat="1" ht="23.25" outlineLevel="3">
      <c r="A174" s="106" t="s">
        <v>116</v>
      </c>
      <c r="B174" s="107" t="s">
        <v>118</v>
      </c>
      <c r="C174" s="107">
        <v>6223</v>
      </c>
      <c r="D174" s="108" t="s">
        <v>184</v>
      </c>
      <c r="E174" s="109">
        <v>5719</v>
      </c>
      <c r="F174" s="110">
        <v>7035</v>
      </c>
      <c r="G174" s="111">
        <v>5820</v>
      </c>
      <c r="H174" s="149">
        <f t="shared" si="34"/>
        <v>82.72921108742004</v>
      </c>
      <c r="I174" s="109"/>
      <c r="J174" s="110"/>
      <c r="K174" s="111"/>
      <c r="L174" s="149"/>
      <c r="M174" s="150">
        <f t="shared" si="38"/>
        <v>5719</v>
      </c>
      <c r="N174" s="151">
        <f t="shared" si="38"/>
        <v>7035</v>
      </c>
      <c r="O174" s="152">
        <f t="shared" si="38"/>
        <v>5820</v>
      </c>
      <c r="P174" s="149">
        <f t="shared" si="33"/>
        <v>82.72921108742004</v>
      </c>
    </row>
    <row r="175" spans="1:16" s="105" customFormat="1" ht="23.25" outlineLevel="2">
      <c r="A175" s="112">
        <v>6</v>
      </c>
      <c r="B175" s="113">
        <v>62</v>
      </c>
      <c r="C175" s="114"/>
      <c r="D175" s="115" t="s">
        <v>81</v>
      </c>
      <c r="E175" s="116">
        <f>SUM(E173:E174)</f>
        <v>13292</v>
      </c>
      <c r="F175" s="117">
        <f>SUM(F173:F174)</f>
        <v>15006</v>
      </c>
      <c r="G175" s="118">
        <f>SUM(G173:G174)</f>
        <v>13316</v>
      </c>
      <c r="H175" s="119">
        <f t="shared" si="34"/>
        <v>88.7378381980541</v>
      </c>
      <c r="I175" s="116">
        <f>SUM(I173:I174)</f>
        <v>19200</v>
      </c>
      <c r="J175" s="117">
        <f>SUM(J173:J174)</f>
        <v>31100</v>
      </c>
      <c r="K175" s="118">
        <f>SUM(K173:K174)</f>
        <v>29484</v>
      </c>
      <c r="L175" s="119">
        <f>+K175/J175*100</f>
        <v>94.80385852090032</v>
      </c>
      <c r="M175" s="116">
        <f>SUM(M173:M174)</f>
        <v>32492</v>
      </c>
      <c r="N175" s="117">
        <f>SUM(N173:N174)</f>
        <v>46106</v>
      </c>
      <c r="O175" s="118">
        <f>SUM(O173:O174)</f>
        <v>42800</v>
      </c>
      <c r="P175" s="119">
        <f t="shared" si="33"/>
        <v>92.82956665076128</v>
      </c>
    </row>
    <row r="176" spans="1:16" s="105" customFormat="1" ht="23.25" outlineLevel="2">
      <c r="A176" s="106"/>
      <c r="B176" s="153"/>
      <c r="C176" s="107"/>
      <c r="D176" s="108"/>
      <c r="E176" s="154"/>
      <c r="F176" s="155"/>
      <c r="G176" s="156"/>
      <c r="H176" s="157"/>
      <c r="I176" s="154"/>
      <c r="J176" s="155"/>
      <c r="K176" s="156"/>
      <c r="L176" s="157"/>
      <c r="M176" s="158"/>
      <c r="N176" s="159"/>
      <c r="O176" s="160"/>
      <c r="P176" s="157"/>
    </row>
    <row r="177" spans="1:16" s="105" customFormat="1" ht="23.25" outlineLevel="3">
      <c r="A177" s="106" t="s">
        <v>116</v>
      </c>
      <c r="B177" s="107" t="s">
        <v>119</v>
      </c>
      <c r="C177" s="107">
        <v>6310</v>
      </c>
      <c r="D177" s="108" t="s">
        <v>82</v>
      </c>
      <c r="E177" s="109">
        <v>106213</v>
      </c>
      <c r="F177" s="110">
        <v>158160</v>
      </c>
      <c r="G177" s="111">
        <v>137993</v>
      </c>
      <c r="H177" s="149">
        <f t="shared" si="34"/>
        <v>87.24898836621144</v>
      </c>
      <c r="I177" s="109"/>
      <c r="J177" s="110"/>
      <c r="K177" s="111"/>
      <c r="L177" s="149"/>
      <c r="M177" s="150">
        <f aca="true" t="shared" si="39" ref="M177:O178">+E177+I177</f>
        <v>106213</v>
      </c>
      <c r="N177" s="151">
        <f t="shared" si="39"/>
        <v>158160</v>
      </c>
      <c r="O177" s="152">
        <f t="shared" si="39"/>
        <v>137993</v>
      </c>
      <c r="P177" s="149">
        <f t="shared" si="33"/>
        <v>87.24898836621144</v>
      </c>
    </row>
    <row r="178" spans="1:16" s="105" customFormat="1" ht="23.25" outlineLevel="3">
      <c r="A178" s="106" t="s">
        <v>116</v>
      </c>
      <c r="B178" s="107" t="s">
        <v>119</v>
      </c>
      <c r="C178" s="107">
        <v>6399</v>
      </c>
      <c r="D178" s="108" t="s">
        <v>83</v>
      </c>
      <c r="E178" s="109">
        <f>252645-E188</f>
        <v>904</v>
      </c>
      <c r="F178" s="110">
        <f>208243-F188</f>
        <v>4508</v>
      </c>
      <c r="G178" s="111">
        <f>209539-G188</f>
        <v>4607</v>
      </c>
      <c r="H178" s="149">
        <f t="shared" si="34"/>
        <v>102.1960958296362</v>
      </c>
      <c r="I178" s="109"/>
      <c r="J178" s="110"/>
      <c r="K178" s="111"/>
      <c r="L178" s="149"/>
      <c r="M178" s="150">
        <f t="shared" si="39"/>
        <v>904</v>
      </c>
      <c r="N178" s="151">
        <f t="shared" si="39"/>
        <v>4508</v>
      </c>
      <c r="O178" s="152">
        <f t="shared" si="39"/>
        <v>4607</v>
      </c>
      <c r="P178" s="149">
        <f t="shared" si="33"/>
        <v>102.1960958296362</v>
      </c>
    </row>
    <row r="179" spans="1:16" s="105" customFormat="1" ht="23.25" outlineLevel="2">
      <c r="A179" s="112">
        <v>6</v>
      </c>
      <c r="B179" s="113">
        <v>63</v>
      </c>
      <c r="C179" s="114"/>
      <c r="D179" s="115" t="s">
        <v>84</v>
      </c>
      <c r="E179" s="116">
        <f>SUM(E177:E178)</f>
        <v>107117</v>
      </c>
      <c r="F179" s="117">
        <f>SUM(F177:F178)</f>
        <v>162668</v>
      </c>
      <c r="G179" s="118">
        <f>SUM(G177:G178)</f>
        <v>142600</v>
      </c>
      <c r="H179" s="119">
        <f t="shared" si="34"/>
        <v>87.6632158752797</v>
      </c>
      <c r="I179" s="116"/>
      <c r="J179" s="117"/>
      <c r="K179" s="118"/>
      <c r="L179" s="119"/>
      <c r="M179" s="116">
        <f>SUM(M177:M178)</f>
        <v>107117</v>
      </c>
      <c r="N179" s="117">
        <f>SUM(N177:N178)</f>
        <v>162668</v>
      </c>
      <c r="O179" s="118">
        <f>SUM(O177:O178)</f>
        <v>142600</v>
      </c>
      <c r="P179" s="119">
        <f t="shared" si="33"/>
        <v>87.6632158752797</v>
      </c>
    </row>
    <row r="180" spans="1:16" s="105" customFormat="1" ht="23.25" outlineLevel="2">
      <c r="A180" s="106"/>
      <c r="B180" s="153"/>
      <c r="C180" s="107"/>
      <c r="D180" s="108"/>
      <c r="E180" s="154"/>
      <c r="F180" s="155"/>
      <c r="G180" s="156"/>
      <c r="H180" s="157"/>
      <c r="I180" s="154"/>
      <c r="J180" s="155"/>
      <c r="K180" s="156"/>
      <c r="L180" s="157"/>
      <c r="M180" s="158"/>
      <c r="N180" s="159"/>
      <c r="O180" s="160"/>
      <c r="P180" s="157"/>
    </row>
    <row r="181" spans="1:16" s="105" customFormat="1" ht="23.25" outlineLevel="2">
      <c r="A181" s="106">
        <v>6</v>
      </c>
      <c r="B181" s="107">
        <v>64</v>
      </c>
      <c r="C181" s="107">
        <v>6402</v>
      </c>
      <c r="D181" s="108" t="s">
        <v>140</v>
      </c>
      <c r="E181" s="154"/>
      <c r="F181" s="110">
        <f>128840-114688</f>
        <v>14152</v>
      </c>
      <c r="G181" s="111">
        <f>128840-114688</f>
        <v>14152</v>
      </c>
      <c r="H181" s="149">
        <f t="shared" si="34"/>
        <v>100</v>
      </c>
      <c r="I181" s="154"/>
      <c r="J181" s="155"/>
      <c r="K181" s="156"/>
      <c r="L181" s="157"/>
      <c r="M181" s="150"/>
      <c r="N181" s="151">
        <f aca="true" t="shared" si="40" ref="M181:O182">+F181+J181</f>
        <v>14152</v>
      </c>
      <c r="O181" s="152">
        <f t="shared" si="40"/>
        <v>14152</v>
      </c>
      <c r="P181" s="149">
        <f>+O181/N181*100</f>
        <v>100</v>
      </c>
    </row>
    <row r="182" spans="1:16" s="105" customFormat="1" ht="23.25" outlineLevel="3">
      <c r="A182" s="106" t="s">
        <v>116</v>
      </c>
      <c r="B182" s="107" t="s">
        <v>120</v>
      </c>
      <c r="C182" s="107">
        <v>6409</v>
      </c>
      <c r="D182" s="108" t="s">
        <v>124</v>
      </c>
      <c r="E182" s="109">
        <f>841232-695064</f>
        <v>146168</v>
      </c>
      <c r="F182" s="110">
        <f>747869-707049</f>
        <v>40820</v>
      </c>
      <c r="G182" s="111">
        <f>709579-707049</f>
        <v>2530</v>
      </c>
      <c r="H182" s="149">
        <f t="shared" si="34"/>
        <v>6.197942185203332</v>
      </c>
      <c r="I182" s="109">
        <v>171111</v>
      </c>
      <c r="J182" s="110">
        <f>669935-485470-4893</f>
        <v>179572</v>
      </c>
      <c r="K182" s="111">
        <f>496013-481120-4893</f>
        <v>10000</v>
      </c>
      <c r="L182" s="149">
        <f>+K182/J182*100</f>
        <v>5.568796917114026</v>
      </c>
      <c r="M182" s="150">
        <f t="shared" si="40"/>
        <v>317279</v>
      </c>
      <c r="N182" s="151">
        <f t="shared" si="40"/>
        <v>220392</v>
      </c>
      <c r="O182" s="152">
        <f t="shared" si="40"/>
        <v>12530</v>
      </c>
      <c r="P182" s="149">
        <f t="shared" si="33"/>
        <v>5.685324331191695</v>
      </c>
    </row>
    <row r="183" spans="1:16" s="105" customFormat="1" ht="23.25" outlineLevel="2">
      <c r="A183" s="194">
        <v>6</v>
      </c>
      <c r="B183" s="113">
        <v>64</v>
      </c>
      <c r="C183" s="114"/>
      <c r="D183" s="115" t="s">
        <v>85</v>
      </c>
      <c r="E183" s="116">
        <f>SUM(E181:E182)</f>
        <v>146168</v>
      </c>
      <c r="F183" s="117">
        <f>SUM(F181:F182)</f>
        <v>54972</v>
      </c>
      <c r="G183" s="118">
        <f>SUM(G181:G182)</f>
        <v>16682</v>
      </c>
      <c r="H183" s="119">
        <f t="shared" si="34"/>
        <v>30.34635814596522</v>
      </c>
      <c r="I183" s="116">
        <f>SUM(I181:I182)</f>
        <v>171111</v>
      </c>
      <c r="J183" s="117">
        <f>SUM(J181:J182)</f>
        <v>179572</v>
      </c>
      <c r="K183" s="118">
        <f>SUM(K181:K182)</f>
        <v>10000</v>
      </c>
      <c r="L183" s="119">
        <f>+K183/J183*100</f>
        <v>5.568796917114026</v>
      </c>
      <c r="M183" s="116">
        <f>SUM(M181:M182)</f>
        <v>317279</v>
      </c>
      <c r="N183" s="117">
        <f>SUM(N181:N182)</f>
        <v>234544</v>
      </c>
      <c r="O183" s="118">
        <f>SUM(O181:O182)</f>
        <v>26682</v>
      </c>
      <c r="P183" s="119">
        <f t="shared" si="33"/>
        <v>11.376117061191076</v>
      </c>
    </row>
    <row r="184" spans="1:16" s="105" customFormat="1" ht="24" outlineLevel="2" thickBot="1">
      <c r="A184" s="120"/>
      <c r="B184" s="121"/>
      <c r="C184" s="122"/>
      <c r="D184" s="123"/>
      <c r="E184" s="124"/>
      <c r="F184" s="125"/>
      <c r="G184" s="126"/>
      <c r="H184" s="127"/>
      <c r="I184" s="124"/>
      <c r="J184" s="125"/>
      <c r="K184" s="126"/>
      <c r="L184" s="127"/>
      <c r="M184" s="128"/>
      <c r="N184" s="129"/>
      <c r="O184" s="130"/>
      <c r="P184" s="127"/>
    </row>
    <row r="185" spans="1:16" s="105" customFormat="1" ht="27.75" customHeight="1" outlineLevel="1" thickBot="1" thickTop="1">
      <c r="A185" s="131">
        <v>6</v>
      </c>
      <c r="B185" s="132"/>
      <c r="C185" s="132"/>
      <c r="D185" s="133" t="s">
        <v>86</v>
      </c>
      <c r="E185" s="134">
        <f>+E171+E175+E179+E183</f>
        <v>1192534</v>
      </c>
      <c r="F185" s="135">
        <f>+F171+F175+F179+F183</f>
        <v>1291795</v>
      </c>
      <c r="G185" s="136">
        <f>+G171+G175+G179+G183</f>
        <v>1185375</v>
      </c>
      <c r="H185" s="137">
        <f t="shared" si="34"/>
        <v>91.76185075805373</v>
      </c>
      <c r="I185" s="138">
        <f>+I171+I175+I179+I183</f>
        <v>295018</v>
      </c>
      <c r="J185" s="139">
        <f>+J171+J175+J179+J183</f>
        <v>467333</v>
      </c>
      <c r="K185" s="140">
        <f>+K171+K175+K179+K183</f>
        <v>279285</v>
      </c>
      <c r="L185" s="179">
        <f>+K185/J185*100</f>
        <v>59.761454894047716</v>
      </c>
      <c r="M185" s="138">
        <f>+M171+M175+M179+M183</f>
        <v>1487552</v>
      </c>
      <c r="N185" s="139">
        <f>+N171+N175+N179+N183</f>
        <v>1759128</v>
      </c>
      <c r="O185" s="140">
        <f>+O171+O175+O179+O183</f>
        <v>1464660</v>
      </c>
      <c r="P185" s="179">
        <f t="shared" si="33"/>
        <v>83.26057000968662</v>
      </c>
    </row>
    <row r="186" spans="1:16" s="105" customFormat="1" ht="24" outlineLevel="1" thickTop="1">
      <c r="A186" s="180"/>
      <c r="B186" s="181"/>
      <c r="C186" s="181"/>
      <c r="D186" s="182"/>
      <c r="E186" s="183"/>
      <c r="F186" s="184"/>
      <c r="G186" s="185"/>
      <c r="H186" s="186"/>
      <c r="I186" s="187"/>
      <c r="J186" s="188"/>
      <c r="K186" s="189"/>
      <c r="L186" s="190"/>
      <c r="M186" s="187"/>
      <c r="N186" s="188"/>
      <c r="O186" s="189"/>
      <c r="P186" s="190"/>
    </row>
    <row r="187" spans="1:16" s="105" customFormat="1" ht="33.75" customHeight="1" outlineLevel="1">
      <c r="A187" s="112"/>
      <c r="B187" s="114"/>
      <c r="C187" s="114"/>
      <c r="D187" s="115" t="s">
        <v>89</v>
      </c>
      <c r="E187" s="116">
        <f>+E185+E164+E146+E118+E35+E12</f>
        <v>5560816</v>
      </c>
      <c r="F187" s="117">
        <f>+F185+F164+F146+F118+F35+F12</f>
        <v>7185592</v>
      </c>
      <c r="G187" s="118">
        <f>+G185+G164+G146+G118+G35+G12</f>
        <v>6983834</v>
      </c>
      <c r="H187" s="119">
        <f t="shared" si="34"/>
        <v>97.19218680938188</v>
      </c>
      <c r="I187" s="116">
        <f>+I185+I164+I146+I118+I35+I12</f>
        <v>3548791</v>
      </c>
      <c r="J187" s="117">
        <f>+J185+J164+J146+J118+J35+J12</f>
        <v>4792611</v>
      </c>
      <c r="K187" s="118">
        <f>+K185+K164+K146+K118+K35+K12</f>
        <v>3911086</v>
      </c>
      <c r="L187" s="119">
        <f>+K187/J187*100</f>
        <v>81.60658146467551</v>
      </c>
      <c r="M187" s="116">
        <f>+M185+M164+M146+M118+M35+M12</f>
        <v>9109607</v>
      </c>
      <c r="N187" s="117">
        <f>+N185+N164+N146+N118+N35+N12</f>
        <v>11978203</v>
      </c>
      <c r="O187" s="118">
        <f>+O185+O164+O146+O118+O35+O12</f>
        <v>10894920</v>
      </c>
      <c r="P187" s="119">
        <f t="shared" si="33"/>
        <v>90.95621438374354</v>
      </c>
    </row>
    <row r="188" spans="1:16" s="105" customFormat="1" ht="32.25" customHeight="1" outlineLevel="1" thickBot="1">
      <c r="A188" s="192"/>
      <c r="B188" s="181"/>
      <c r="C188" s="181"/>
      <c r="D188" s="193" t="s">
        <v>185</v>
      </c>
      <c r="E188" s="195">
        <v>251741</v>
      </c>
      <c r="F188" s="196">
        <v>203735</v>
      </c>
      <c r="G188" s="197">
        <v>204932</v>
      </c>
      <c r="H188" s="198">
        <f t="shared" si="34"/>
        <v>100.58752791616561</v>
      </c>
      <c r="I188" s="183"/>
      <c r="J188" s="199"/>
      <c r="K188" s="200"/>
      <c r="L188" s="201"/>
      <c r="M188" s="202">
        <f>+E188+I188</f>
        <v>251741</v>
      </c>
      <c r="N188" s="203">
        <f>+F188+J188</f>
        <v>203735</v>
      </c>
      <c r="O188" s="204">
        <f>+G188+K188</f>
        <v>204932</v>
      </c>
      <c r="P188" s="201">
        <f t="shared" si="33"/>
        <v>100.58752791616561</v>
      </c>
    </row>
    <row r="189" spans="1:16" s="105" customFormat="1" ht="33.75" customHeight="1" thickBot="1">
      <c r="A189" s="205"/>
      <c r="B189" s="206"/>
      <c r="C189" s="206"/>
      <c r="D189" s="207" t="s">
        <v>88</v>
      </c>
      <c r="E189" s="208">
        <f>+E187+E188</f>
        <v>5812557</v>
      </c>
      <c r="F189" s="209">
        <f>+F187+F188</f>
        <v>7389327</v>
      </c>
      <c r="G189" s="210">
        <f>+G187+G188</f>
        <v>7188766</v>
      </c>
      <c r="H189" s="211">
        <f t="shared" si="34"/>
        <v>97.28580153510597</v>
      </c>
      <c r="I189" s="208">
        <f>+I187+I188</f>
        <v>3548791</v>
      </c>
      <c r="J189" s="209">
        <f>+J187+J188</f>
        <v>4792611</v>
      </c>
      <c r="K189" s="210">
        <f>+K187+K188</f>
        <v>3911086</v>
      </c>
      <c r="L189" s="211">
        <f>+K189/J189*100</f>
        <v>81.60658146467551</v>
      </c>
      <c r="M189" s="208">
        <f>+M187+M188</f>
        <v>9361348</v>
      </c>
      <c r="N189" s="209">
        <f>+N187+N188</f>
        <v>12181938</v>
      </c>
      <c r="O189" s="210">
        <f>+O187+O188</f>
        <v>11099852</v>
      </c>
      <c r="P189" s="211">
        <f t="shared" si="33"/>
        <v>91.11729184633842</v>
      </c>
    </row>
    <row r="190" spans="1:16" ht="15.75" outlineLevel="1">
      <c r="A190" s="5"/>
      <c r="B190" s="5"/>
      <c r="C190" s="6"/>
      <c r="D190" s="7"/>
      <c r="E190" s="13"/>
      <c r="F190" s="29"/>
      <c r="G190" s="29"/>
      <c r="H190" s="10"/>
      <c r="I190" s="13"/>
      <c r="J190" s="10"/>
      <c r="K190" s="13"/>
      <c r="L190" s="10"/>
      <c r="M190" s="13"/>
      <c r="N190" s="13"/>
      <c r="O190" s="13"/>
      <c r="P190" s="14"/>
    </row>
    <row r="191" spans="1:18" ht="15.75" outlineLevel="1">
      <c r="A191" s="5"/>
      <c r="B191" s="10"/>
      <c r="C191" s="11"/>
      <c r="D191" s="12"/>
      <c r="E191" s="13"/>
      <c r="F191" s="29"/>
      <c r="G191" s="29"/>
      <c r="H191" s="10"/>
      <c r="I191" s="13"/>
      <c r="J191" s="10"/>
      <c r="K191" s="13"/>
      <c r="L191" s="10"/>
      <c r="M191" s="13"/>
      <c r="N191" s="13"/>
      <c r="O191" s="13"/>
      <c r="P191" s="14"/>
      <c r="Q191" s="15"/>
      <c r="R191" s="15"/>
    </row>
    <row r="192" spans="1:16" ht="26.25">
      <c r="A192" s="80" t="s">
        <v>186</v>
      </c>
      <c r="B192" s="5"/>
      <c r="C192" s="6"/>
      <c r="D192" s="7"/>
      <c r="E192" s="8"/>
      <c r="F192" s="5"/>
      <c r="G192" s="8"/>
      <c r="H192" s="8"/>
      <c r="I192" s="5"/>
      <c r="J192" s="8"/>
      <c r="K192" s="5"/>
      <c r="L192" s="5"/>
      <c r="M192" s="8"/>
      <c r="N192" s="8"/>
      <c r="O192" s="8"/>
      <c r="P192" s="9"/>
    </row>
    <row r="193" spans="1:16" ht="12.75">
      <c r="A193" s="5"/>
      <c r="B193" s="5"/>
      <c r="C193" s="6"/>
      <c r="D193" s="7"/>
      <c r="E193" s="8"/>
      <c r="F193" s="5"/>
      <c r="G193" s="5"/>
      <c r="H193" s="5"/>
      <c r="I193" s="5"/>
      <c r="J193" s="5"/>
      <c r="K193" s="5"/>
      <c r="L193" s="5"/>
      <c r="M193" s="8"/>
      <c r="N193" s="8"/>
      <c r="O193" s="8"/>
      <c r="P193" s="9"/>
    </row>
    <row r="194" spans="1:16" ht="12.75">
      <c r="A194" s="5"/>
      <c r="B194" s="5"/>
      <c r="C194" s="6"/>
      <c r="D194" s="7"/>
      <c r="E194" s="8"/>
      <c r="F194" s="5"/>
      <c r="G194" s="5"/>
      <c r="H194" s="5"/>
      <c r="I194" s="5"/>
      <c r="J194" s="5"/>
      <c r="K194" s="5"/>
      <c r="L194" s="5"/>
      <c r="M194" s="8"/>
      <c r="N194" s="8"/>
      <c r="O194" s="8"/>
      <c r="P194" s="9"/>
    </row>
    <row r="195" spans="1:16" ht="12.75">
      <c r="A195" s="5"/>
      <c r="B195" s="5"/>
      <c r="C195" s="6"/>
      <c r="D195" s="7"/>
      <c r="E195" s="8"/>
      <c r="F195" s="8"/>
      <c r="G195" s="8"/>
      <c r="H195" s="5"/>
      <c r="I195" s="5"/>
      <c r="J195" s="5"/>
      <c r="K195" s="5"/>
      <c r="L195" s="5"/>
      <c r="M195" s="8"/>
      <c r="N195" s="8"/>
      <c r="O195" s="8"/>
      <c r="P195" s="9"/>
    </row>
    <row r="196" spans="1:16" ht="12.75">
      <c r="A196" s="5"/>
      <c r="B196" s="5"/>
      <c r="C196" s="6"/>
      <c r="D196" s="7"/>
      <c r="E196" s="8"/>
      <c r="F196" s="5"/>
      <c r="G196" s="5"/>
      <c r="H196" s="5"/>
      <c r="I196" s="5"/>
      <c r="J196" s="5"/>
      <c r="K196" s="5"/>
      <c r="L196" s="5"/>
      <c r="M196" s="8"/>
      <c r="N196" s="8"/>
      <c r="O196" s="8"/>
      <c r="P196" s="9"/>
    </row>
    <row r="197" spans="1:16" ht="12.75">
      <c r="A197" s="5"/>
      <c r="B197" s="5"/>
      <c r="C197" s="6"/>
      <c r="D197" s="7"/>
      <c r="E197" s="8"/>
      <c r="F197" s="5"/>
      <c r="G197" s="5"/>
      <c r="H197" s="5"/>
      <c r="I197" s="5"/>
      <c r="J197" s="5"/>
      <c r="K197" s="5"/>
      <c r="L197" s="5"/>
      <c r="M197" s="8"/>
      <c r="N197" s="8"/>
      <c r="O197" s="8"/>
      <c r="P197" s="9"/>
    </row>
    <row r="198" spans="1:16" ht="12.75">
      <c r="A198" s="5"/>
      <c r="B198" s="5"/>
      <c r="C198" s="6"/>
      <c r="D198" s="7"/>
      <c r="E198" s="8"/>
      <c r="F198" s="5"/>
      <c r="G198" s="5"/>
      <c r="H198" s="5"/>
      <c r="I198" s="5"/>
      <c r="J198" s="5"/>
      <c r="K198" s="5"/>
      <c r="L198" s="5"/>
      <c r="M198" s="8"/>
      <c r="N198" s="8"/>
      <c r="O198" s="8"/>
      <c r="P198" s="9"/>
    </row>
    <row r="199" spans="1:16" ht="12.75">
      <c r="A199" s="5"/>
      <c r="B199" s="5"/>
      <c r="C199" s="6"/>
      <c r="D199" s="7"/>
      <c r="E199" s="8"/>
      <c r="F199" s="5"/>
      <c r="G199" s="5"/>
      <c r="H199" s="5"/>
      <c r="I199" s="5"/>
      <c r="J199" s="5"/>
      <c r="K199" s="5"/>
      <c r="L199" s="5"/>
      <c r="M199" s="8"/>
      <c r="N199" s="8"/>
      <c r="O199" s="8"/>
      <c r="P199" s="5"/>
    </row>
    <row r="200" spans="1:16" ht="12.75">
      <c r="A200" s="5"/>
      <c r="B200" s="5"/>
      <c r="C200" s="6"/>
      <c r="D200" s="7"/>
      <c r="E200" s="8"/>
      <c r="F200" s="5"/>
      <c r="G200" s="5"/>
      <c r="H200" s="5"/>
      <c r="I200" s="5"/>
      <c r="J200" s="5"/>
      <c r="K200" s="5"/>
      <c r="L200" s="5"/>
      <c r="M200" s="8"/>
      <c r="N200" s="8"/>
      <c r="O200" s="8"/>
      <c r="P200" s="5"/>
    </row>
    <row r="201" spans="1:16" ht="12.75">
      <c r="A201" s="5"/>
      <c r="B201" s="5"/>
      <c r="C201" s="6"/>
      <c r="D201" s="7"/>
      <c r="E201" s="8"/>
      <c r="F201" s="5"/>
      <c r="G201" s="5"/>
      <c r="H201" s="5"/>
      <c r="I201" s="5"/>
      <c r="J201" s="5"/>
      <c r="K201" s="5"/>
      <c r="L201" s="5"/>
      <c r="M201" s="8"/>
      <c r="N201" s="8"/>
      <c r="O201" s="8"/>
      <c r="P201" s="5"/>
    </row>
    <row r="202" spans="1:16" ht="12.75">
      <c r="A202" s="5"/>
      <c r="B202" s="5"/>
      <c r="C202" s="6"/>
      <c r="D202" s="7"/>
      <c r="E202" s="8"/>
      <c r="F202" s="5"/>
      <c r="G202" s="5"/>
      <c r="H202" s="5"/>
      <c r="I202" s="5"/>
      <c r="J202" s="5"/>
      <c r="K202" s="5"/>
      <c r="L202" s="5"/>
      <c r="M202" s="8"/>
      <c r="N202" s="8"/>
      <c r="O202" s="8"/>
      <c r="P202" s="5"/>
    </row>
    <row r="203" spans="1:16" ht="12.75">
      <c r="A203" s="5"/>
      <c r="B203" s="5"/>
      <c r="C203" s="6"/>
      <c r="D203" s="7"/>
      <c r="E203" s="8"/>
      <c r="F203" s="5"/>
      <c r="G203" s="5"/>
      <c r="H203" s="5"/>
      <c r="I203" s="5"/>
      <c r="J203" s="5"/>
      <c r="K203" s="5"/>
      <c r="L203" s="5"/>
      <c r="M203" s="8"/>
      <c r="N203" s="8"/>
      <c r="O203" s="8"/>
      <c r="P203" s="5"/>
    </row>
    <row r="204" spans="1:16" ht="12.75">
      <c r="A204" s="5"/>
      <c r="B204" s="5"/>
      <c r="C204" s="6"/>
      <c r="D204" s="7"/>
      <c r="E204" s="8"/>
      <c r="F204" s="5"/>
      <c r="G204" s="5"/>
      <c r="H204" s="5"/>
      <c r="I204" s="5"/>
      <c r="J204" s="5"/>
      <c r="K204" s="5"/>
      <c r="L204" s="5"/>
      <c r="M204" s="8"/>
      <c r="N204" s="8"/>
      <c r="O204" s="8"/>
      <c r="P204" s="5"/>
    </row>
    <row r="205" spans="1:16" ht="12.75">
      <c r="A205" s="5"/>
      <c r="B205" s="5"/>
      <c r="C205" s="6"/>
      <c r="D205" s="7"/>
      <c r="E205" s="8"/>
      <c r="F205" s="5"/>
      <c r="G205" s="5"/>
      <c r="H205" s="5"/>
      <c r="I205" s="5"/>
      <c r="J205" s="5"/>
      <c r="K205" s="5"/>
      <c r="L205" s="5"/>
      <c r="M205" s="8"/>
      <c r="N205" s="8"/>
      <c r="O205" s="8"/>
      <c r="P205" s="5"/>
    </row>
    <row r="206" spans="1:16" ht="12.75">
      <c r="A206" s="5"/>
      <c r="B206" s="5"/>
      <c r="C206" s="6"/>
      <c r="D206" s="7"/>
      <c r="E206" s="8"/>
      <c r="F206" s="5"/>
      <c r="G206" s="5"/>
      <c r="H206" s="5"/>
      <c r="I206" s="5"/>
      <c r="J206" s="5"/>
      <c r="K206" s="5"/>
      <c r="L206" s="5"/>
      <c r="M206" s="8"/>
      <c r="N206" s="8"/>
      <c r="O206" s="8"/>
      <c r="P206" s="5"/>
    </row>
    <row r="207" spans="1:16" ht="12.75">
      <c r="A207" s="5"/>
      <c r="B207" s="5"/>
      <c r="C207" s="6"/>
      <c r="D207" s="7"/>
      <c r="E207" s="8"/>
      <c r="F207" s="5"/>
      <c r="G207" s="5"/>
      <c r="H207" s="5"/>
      <c r="I207" s="5"/>
      <c r="J207" s="5"/>
      <c r="K207" s="5"/>
      <c r="L207" s="5"/>
      <c r="M207" s="8"/>
      <c r="N207" s="8"/>
      <c r="O207" s="8"/>
      <c r="P207" s="5"/>
    </row>
    <row r="208" spans="1:16" ht="12.75">
      <c r="A208" s="5"/>
      <c r="B208" s="5"/>
      <c r="C208" s="6"/>
      <c r="D208" s="7"/>
      <c r="E208" s="8"/>
      <c r="F208" s="5"/>
      <c r="G208" s="5"/>
      <c r="H208" s="5"/>
      <c r="I208" s="5"/>
      <c r="J208" s="5"/>
      <c r="K208" s="5"/>
      <c r="L208" s="5"/>
      <c r="M208" s="8"/>
      <c r="N208" s="8"/>
      <c r="O208" s="8"/>
      <c r="P208" s="5"/>
    </row>
    <row r="209" spans="1:16" ht="12.75">
      <c r="A209" s="5"/>
      <c r="B209" s="5"/>
      <c r="C209" s="6"/>
      <c r="D209" s="7"/>
      <c r="E209" s="8"/>
      <c r="F209" s="5"/>
      <c r="G209" s="5"/>
      <c r="H209" s="5"/>
      <c r="I209" s="5"/>
      <c r="J209" s="5"/>
      <c r="K209" s="5"/>
      <c r="L209" s="5"/>
      <c r="M209" s="8"/>
      <c r="N209" s="8"/>
      <c r="O209" s="8"/>
      <c r="P209" s="5"/>
    </row>
    <row r="210" spans="1:16" ht="12.75">
      <c r="A210" s="5"/>
      <c r="B210" s="5"/>
      <c r="C210" s="6"/>
      <c r="D210" s="7"/>
      <c r="E210" s="8"/>
      <c r="F210" s="5"/>
      <c r="G210" s="5"/>
      <c r="H210" s="5"/>
      <c r="I210" s="5"/>
      <c r="J210" s="5"/>
      <c r="K210" s="5"/>
      <c r="L210" s="5"/>
      <c r="M210" s="8"/>
      <c r="N210" s="8"/>
      <c r="O210" s="8"/>
      <c r="P210" s="5"/>
    </row>
    <row r="211" spans="1:16" ht="12.75">
      <c r="A211" s="5"/>
      <c r="B211" s="5"/>
      <c r="C211" s="6"/>
      <c r="D211" s="7"/>
      <c r="E211" s="8"/>
      <c r="F211" s="5"/>
      <c r="G211" s="5"/>
      <c r="H211" s="5"/>
      <c r="I211" s="5"/>
      <c r="J211" s="5"/>
      <c r="K211" s="5"/>
      <c r="L211" s="5"/>
      <c r="M211" s="8"/>
      <c r="N211" s="8"/>
      <c r="O211" s="8"/>
      <c r="P211" s="5"/>
    </row>
    <row r="212" spans="1:16" ht="12.75">
      <c r="A212" s="5"/>
      <c r="B212" s="5"/>
      <c r="C212" s="6"/>
      <c r="D212" s="7"/>
      <c r="E212" s="8"/>
      <c r="F212" s="5"/>
      <c r="G212" s="5"/>
      <c r="H212" s="5"/>
      <c r="I212" s="5"/>
      <c r="J212" s="5"/>
      <c r="K212" s="5"/>
      <c r="L212" s="5"/>
      <c r="M212" s="8"/>
      <c r="N212" s="8"/>
      <c r="O212" s="8"/>
      <c r="P212" s="5"/>
    </row>
    <row r="213" spans="1:16" ht="12.75">
      <c r="A213" s="5"/>
      <c r="B213" s="5"/>
      <c r="C213" s="6"/>
      <c r="D213" s="7"/>
      <c r="E213" s="8"/>
      <c r="F213" s="5"/>
      <c r="G213" s="5"/>
      <c r="H213" s="5"/>
      <c r="I213" s="5"/>
      <c r="J213" s="5"/>
      <c r="K213" s="5"/>
      <c r="L213" s="5"/>
      <c r="M213" s="8"/>
      <c r="N213" s="8"/>
      <c r="O213" s="8"/>
      <c r="P213" s="5"/>
    </row>
    <row r="214" spans="1:16" ht="12.75">
      <c r="A214" s="5"/>
      <c r="B214" s="5"/>
      <c r="C214" s="6"/>
      <c r="D214" s="7"/>
      <c r="E214" s="8"/>
      <c r="F214" s="5"/>
      <c r="G214" s="5"/>
      <c r="H214" s="5"/>
      <c r="I214" s="5"/>
      <c r="J214" s="5"/>
      <c r="K214" s="5"/>
      <c r="L214" s="5"/>
      <c r="M214" s="8"/>
      <c r="N214" s="8"/>
      <c r="O214" s="8"/>
      <c r="P214" s="5"/>
    </row>
    <row r="215" spans="1:16" ht="12.75">
      <c r="A215" s="5"/>
      <c r="B215" s="5"/>
      <c r="C215" s="6"/>
      <c r="D215" s="7"/>
      <c r="E215" s="8"/>
      <c r="F215" s="5"/>
      <c r="G215" s="5"/>
      <c r="H215" s="5"/>
      <c r="I215" s="5"/>
      <c r="J215" s="5"/>
      <c r="K215" s="5"/>
      <c r="L215" s="5"/>
      <c r="M215" s="8"/>
      <c r="N215" s="8"/>
      <c r="O215" s="8"/>
      <c r="P215" s="5"/>
    </row>
    <row r="216" spans="1:16" ht="12.75">
      <c r="A216" s="5"/>
      <c r="B216" s="5"/>
      <c r="C216" s="6"/>
      <c r="D216" s="7"/>
      <c r="E216" s="8"/>
      <c r="F216" s="5"/>
      <c r="G216" s="5"/>
      <c r="H216" s="5"/>
      <c r="I216" s="5"/>
      <c r="J216" s="5"/>
      <c r="K216" s="5"/>
      <c r="L216" s="5"/>
      <c r="M216" s="8"/>
      <c r="N216" s="8"/>
      <c r="O216" s="8"/>
      <c r="P216" s="5"/>
    </row>
    <row r="217" spans="1:16" ht="12.75">
      <c r="A217" s="5"/>
      <c r="B217" s="5"/>
      <c r="C217" s="6"/>
      <c r="D217" s="7"/>
      <c r="E217" s="8"/>
      <c r="F217" s="5"/>
      <c r="G217" s="5"/>
      <c r="H217" s="5"/>
      <c r="I217" s="5"/>
      <c r="J217" s="5"/>
      <c r="K217" s="5"/>
      <c r="L217" s="5"/>
      <c r="M217" s="8"/>
      <c r="N217" s="8"/>
      <c r="O217" s="8"/>
      <c r="P217" s="5"/>
    </row>
    <row r="218" spans="1:16" ht="12.75">
      <c r="A218" s="5"/>
      <c r="B218" s="5"/>
      <c r="C218" s="6"/>
      <c r="D218" s="7"/>
      <c r="E218" s="8"/>
      <c r="F218" s="5"/>
      <c r="G218" s="5"/>
      <c r="H218" s="5"/>
      <c r="I218" s="5"/>
      <c r="J218" s="5"/>
      <c r="K218" s="5"/>
      <c r="L218" s="5"/>
      <c r="M218" s="8"/>
      <c r="N218" s="8"/>
      <c r="O218" s="8"/>
      <c r="P218" s="5"/>
    </row>
    <row r="219" spans="1:16" ht="12.75">
      <c r="A219" s="5"/>
      <c r="B219" s="5"/>
      <c r="C219" s="6"/>
      <c r="D219" s="7"/>
      <c r="E219" s="8"/>
      <c r="F219" s="5"/>
      <c r="G219" s="5"/>
      <c r="H219" s="5"/>
      <c r="I219" s="5"/>
      <c r="J219" s="5"/>
      <c r="K219" s="5"/>
      <c r="L219" s="5"/>
      <c r="M219" s="8"/>
      <c r="N219" s="8"/>
      <c r="O219" s="8"/>
      <c r="P219" s="5"/>
    </row>
    <row r="220" spans="1:16" ht="12.75">
      <c r="A220" s="5"/>
      <c r="B220" s="5"/>
      <c r="C220" s="6"/>
      <c r="D220" s="7"/>
      <c r="E220" s="8"/>
      <c r="F220" s="5"/>
      <c r="G220" s="5"/>
      <c r="H220" s="5"/>
      <c r="I220" s="5"/>
      <c r="J220" s="5"/>
      <c r="K220" s="5"/>
      <c r="L220" s="5"/>
      <c r="M220" s="8"/>
      <c r="N220" s="8"/>
      <c r="O220" s="8"/>
      <c r="P220" s="5"/>
    </row>
    <row r="221" spans="1:16" ht="12.75">
      <c r="A221" s="5"/>
      <c r="B221" s="5"/>
      <c r="C221" s="6"/>
      <c r="D221" s="7"/>
      <c r="E221" s="8"/>
      <c r="F221" s="5"/>
      <c r="G221" s="5"/>
      <c r="H221" s="5"/>
      <c r="I221" s="5"/>
      <c r="J221" s="5"/>
      <c r="K221" s="5"/>
      <c r="L221" s="5"/>
      <c r="M221" s="8"/>
      <c r="N221" s="8"/>
      <c r="O221" s="8"/>
      <c r="P221" s="5"/>
    </row>
    <row r="222" spans="1:16" ht="12.75">
      <c r="A222" s="5"/>
      <c r="B222" s="5"/>
      <c r="C222" s="6"/>
      <c r="D222" s="7"/>
      <c r="E222" s="8"/>
      <c r="F222" s="5"/>
      <c r="G222" s="5"/>
      <c r="H222" s="5"/>
      <c r="I222" s="5"/>
      <c r="J222" s="5"/>
      <c r="K222" s="5"/>
      <c r="L222" s="5"/>
      <c r="M222" s="8"/>
      <c r="N222" s="8"/>
      <c r="O222" s="8"/>
      <c r="P222" s="5"/>
    </row>
    <row r="223" spans="1:16" ht="12.75">
      <c r="A223" s="5"/>
      <c r="B223" s="5"/>
      <c r="C223" s="6"/>
      <c r="D223" s="7"/>
      <c r="E223" s="8"/>
      <c r="F223" s="5"/>
      <c r="G223" s="5"/>
      <c r="H223" s="5"/>
      <c r="I223" s="5"/>
      <c r="J223" s="5"/>
      <c r="K223" s="5"/>
      <c r="L223" s="5"/>
      <c r="M223" s="8"/>
      <c r="N223" s="8"/>
      <c r="O223" s="8"/>
      <c r="P223" s="5"/>
    </row>
    <row r="224" spans="1:16" ht="12.75">
      <c r="A224" s="5"/>
      <c r="B224" s="5"/>
      <c r="C224" s="6"/>
      <c r="D224" s="7"/>
      <c r="E224" s="8"/>
      <c r="F224" s="5"/>
      <c r="G224" s="5"/>
      <c r="H224" s="5"/>
      <c r="I224" s="5"/>
      <c r="J224" s="5"/>
      <c r="K224" s="5"/>
      <c r="L224" s="5"/>
      <c r="M224" s="8"/>
      <c r="N224" s="8"/>
      <c r="O224" s="8"/>
      <c r="P224" s="5"/>
    </row>
    <row r="225" spans="1:16" ht="12.75">
      <c r="A225" s="5"/>
      <c r="B225" s="5"/>
      <c r="C225" s="6"/>
      <c r="D225" s="7"/>
      <c r="E225" s="8"/>
      <c r="F225" s="5"/>
      <c r="G225" s="5"/>
      <c r="H225" s="5"/>
      <c r="I225" s="5"/>
      <c r="J225" s="5"/>
      <c r="K225" s="5"/>
      <c r="L225" s="5"/>
      <c r="M225" s="8"/>
      <c r="N225" s="8"/>
      <c r="O225" s="8"/>
      <c r="P225" s="5"/>
    </row>
    <row r="226" spans="1:16" ht="12.75">
      <c r="A226" s="5"/>
      <c r="B226" s="5"/>
      <c r="C226" s="6"/>
      <c r="D226" s="7"/>
      <c r="E226" s="8"/>
      <c r="F226" s="5"/>
      <c r="G226" s="5"/>
      <c r="H226" s="5"/>
      <c r="I226" s="5"/>
      <c r="J226" s="5"/>
      <c r="K226" s="5"/>
      <c r="L226" s="5"/>
      <c r="M226" s="8"/>
      <c r="N226" s="8"/>
      <c r="O226" s="8"/>
      <c r="P226" s="5"/>
    </row>
    <row r="227" spans="1:16" ht="12.75">
      <c r="A227" s="5"/>
      <c r="B227" s="5"/>
      <c r="C227" s="6"/>
      <c r="D227" s="7"/>
      <c r="E227" s="8"/>
      <c r="F227" s="5"/>
      <c r="G227" s="5"/>
      <c r="H227" s="5"/>
      <c r="I227" s="5"/>
      <c r="J227" s="5"/>
      <c r="K227" s="5"/>
      <c r="L227" s="5"/>
      <c r="M227" s="8"/>
      <c r="N227" s="8"/>
      <c r="O227" s="8"/>
      <c r="P227" s="5"/>
    </row>
    <row r="228" spans="1:16" ht="12.75">
      <c r="A228" s="5"/>
      <c r="B228" s="5"/>
      <c r="C228" s="6"/>
      <c r="D228" s="7"/>
      <c r="E228" s="8"/>
      <c r="F228" s="5"/>
      <c r="G228" s="5"/>
      <c r="H228" s="5"/>
      <c r="I228" s="5"/>
      <c r="J228" s="5"/>
      <c r="K228" s="5"/>
      <c r="L228" s="5"/>
      <c r="M228" s="8"/>
      <c r="N228" s="8"/>
      <c r="O228" s="8"/>
      <c r="P228" s="5"/>
    </row>
    <row r="229" spans="1:16" ht="12.75">
      <c r="A229" s="5"/>
      <c r="B229" s="5"/>
      <c r="C229" s="6"/>
      <c r="D229" s="7"/>
      <c r="E229" s="8"/>
      <c r="F229" s="5"/>
      <c r="G229" s="5"/>
      <c r="H229" s="5"/>
      <c r="I229" s="5"/>
      <c r="J229" s="5"/>
      <c r="K229" s="5"/>
      <c r="L229" s="5"/>
      <c r="M229" s="8"/>
      <c r="N229" s="8"/>
      <c r="O229" s="8"/>
      <c r="P229" s="5"/>
    </row>
    <row r="230" spans="1:16" ht="12.75">
      <c r="A230" s="5"/>
      <c r="B230" s="5"/>
      <c r="C230" s="6"/>
      <c r="D230" s="7"/>
      <c r="E230" s="8"/>
      <c r="F230" s="5"/>
      <c r="G230" s="5"/>
      <c r="H230" s="5"/>
      <c r="I230" s="5"/>
      <c r="J230" s="5"/>
      <c r="K230" s="5"/>
      <c r="L230" s="5"/>
      <c r="M230" s="8"/>
      <c r="N230" s="8"/>
      <c r="O230" s="8"/>
      <c r="P230" s="5"/>
    </row>
    <row r="231" spans="1:16" ht="12.75">
      <c r="A231" s="5"/>
      <c r="B231" s="5"/>
      <c r="C231" s="6"/>
      <c r="D231" s="7"/>
      <c r="E231" s="8"/>
      <c r="F231" s="5"/>
      <c r="G231" s="5"/>
      <c r="H231" s="5"/>
      <c r="I231" s="5"/>
      <c r="J231" s="5"/>
      <c r="K231" s="5"/>
      <c r="L231" s="5"/>
      <c r="M231" s="8"/>
      <c r="N231" s="8"/>
      <c r="O231" s="8"/>
      <c r="P231" s="5"/>
    </row>
    <row r="232" spans="1:16" ht="12.75">
      <c r="A232" s="5"/>
      <c r="B232" s="5"/>
      <c r="C232" s="6"/>
      <c r="D232" s="7"/>
      <c r="E232" s="8"/>
      <c r="F232" s="5"/>
      <c r="G232" s="5"/>
      <c r="H232" s="5"/>
      <c r="I232" s="5"/>
      <c r="J232" s="5"/>
      <c r="K232" s="5"/>
      <c r="L232" s="5"/>
      <c r="M232" s="8"/>
      <c r="N232" s="8"/>
      <c r="O232" s="8"/>
      <c r="P232" s="5"/>
    </row>
    <row r="233" spans="1:16" ht="12.75">
      <c r="A233" s="5"/>
      <c r="B233" s="5"/>
      <c r="C233" s="6"/>
      <c r="D233" s="7"/>
      <c r="E233" s="8"/>
      <c r="F233" s="5"/>
      <c r="G233" s="5"/>
      <c r="H233" s="5"/>
      <c r="I233" s="5"/>
      <c r="J233" s="5"/>
      <c r="K233" s="5"/>
      <c r="L233" s="5"/>
      <c r="M233" s="8"/>
      <c r="N233" s="8"/>
      <c r="O233" s="8"/>
      <c r="P233" s="5"/>
    </row>
    <row r="234" spans="1:16" ht="12.75">
      <c r="A234" s="5"/>
      <c r="B234" s="5"/>
      <c r="C234" s="6"/>
      <c r="D234" s="7"/>
      <c r="E234" s="8"/>
      <c r="F234" s="5"/>
      <c r="G234" s="5"/>
      <c r="H234" s="5"/>
      <c r="I234" s="5"/>
      <c r="J234" s="5"/>
      <c r="K234" s="5"/>
      <c r="L234" s="5"/>
      <c r="M234" s="8"/>
      <c r="N234" s="8"/>
      <c r="O234" s="8"/>
      <c r="P234" s="5"/>
    </row>
    <row r="235" spans="1:16" ht="12.75">
      <c r="A235" s="5"/>
      <c r="B235" s="5"/>
      <c r="C235" s="6"/>
      <c r="D235" s="7"/>
      <c r="E235" s="8"/>
      <c r="F235" s="5"/>
      <c r="G235" s="5"/>
      <c r="H235" s="5"/>
      <c r="I235" s="5"/>
      <c r="J235" s="5"/>
      <c r="K235" s="5"/>
      <c r="L235" s="5"/>
      <c r="M235" s="8"/>
      <c r="N235" s="8"/>
      <c r="O235" s="8"/>
      <c r="P235" s="5"/>
    </row>
    <row r="236" spans="1:16" ht="12.75">
      <c r="A236" s="5"/>
      <c r="B236" s="5"/>
      <c r="C236" s="6"/>
      <c r="D236" s="7"/>
      <c r="E236" s="8"/>
      <c r="F236" s="5"/>
      <c r="G236" s="5"/>
      <c r="H236" s="5"/>
      <c r="I236" s="5"/>
      <c r="J236" s="5"/>
      <c r="K236" s="5"/>
      <c r="L236" s="5"/>
      <c r="M236" s="8"/>
      <c r="N236" s="8"/>
      <c r="O236" s="8"/>
      <c r="P236" s="5"/>
    </row>
    <row r="237" spans="1:16" ht="12.75">
      <c r="A237" s="5"/>
      <c r="B237" s="5"/>
      <c r="C237" s="6"/>
      <c r="D237" s="7"/>
      <c r="E237" s="8"/>
      <c r="F237" s="5"/>
      <c r="G237" s="5"/>
      <c r="H237" s="5"/>
      <c r="I237" s="5"/>
      <c r="J237" s="5"/>
      <c r="K237" s="5"/>
      <c r="L237" s="5"/>
      <c r="M237" s="8"/>
      <c r="N237" s="8"/>
      <c r="O237" s="8"/>
      <c r="P237" s="5"/>
    </row>
    <row r="238" spans="1:16" ht="12.75">
      <c r="A238" s="5"/>
      <c r="B238" s="5"/>
      <c r="C238" s="6"/>
      <c r="D238" s="7"/>
      <c r="E238" s="8"/>
      <c r="F238" s="5"/>
      <c r="G238" s="5"/>
      <c r="H238" s="5"/>
      <c r="I238" s="5"/>
      <c r="J238" s="5"/>
      <c r="K238" s="5"/>
      <c r="L238" s="5"/>
      <c r="M238" s="8"/>
      <c r="N238" s="8"/>
      <c r="O238" s="8"/>
      <c r="P238" s="5"/>
    </row>
    <row r="239" spans="1:16" ht="12.75">
      <c r="A239" s="5"/>
      <c r="B239" s="5"/>
      <c r="C239" s="6"/>
      <c r="D239" s="7"/>
      <c r="E239" s="8"/>
      <c r="F239" s="5"/>
      <c r="G239" s="5"/>
      <c r="H239" s="5"/>
      <c r="I239" s="5"/>
      <c r="J239" s="5"/>
      <c r="K239" s="5"/>
      <c r="L239" s="5"/>
      <c r="M239" s="8"/>
      <c r="N239" s="8"/>
      <c r="O239" s="8"/>
      <c r="P239" s="5"/>
    </row>
    <row r="240" spans="1:16" ht="12.75">
      <c r="A240" s="5"/>
      <c r="B240" s="5"/>
      <c r="C240" s="6"/>
      <c r="D240" s="7"/>
      <c r="E240" s="8"/>
      <c r="F240" s="5"/>
      <c r="G240" s="5"/>
      <c r="H240" s="5"/>
      <c r="I240" s="5"/>
      <c r="J240" s="5"/>
      <c r="K240" s="5"/>
      <c r="L240" s="5"/>
      <c r="M240" s="8"/>
      <c r="N240" s="8"/>
      <c r="O240" s="8"/>
      <c r="P240" s="5"/>
    </row>
    <row r="241" spans="1:16" ht="12.75">
      <c r="A241" s="5"/>
      <c r="B241" s="5"/>
      <c r="C241" s="6"/>
      <c r="D241" s="7"/>
      <c r="E241" s="8"/>
      <c r="F241" s="5"/>
      <c r="G241" s="5"/>
      <c r="H241" s="5"/>
      <c r="I241" s="5"/>
      <c r="J241" s="5"/>
      <c r="K241" s="5"/>
      <c r="L241" s="5"/>
      <c r="M241" s="8"/>
      <c r="N241" s="8"/>
      <c r="O241" s="8"/>
      <c r="P241" s="5"/>
    </row>
    <row r="242" spans="1:16" ht="12.75">
      <c r="A242" s="5"/>
      <c r="B242" s="5"/>
      <c r="C242" s="6"/>
      <c r="D242" s="7"/>
      <c r="E242" s="8"/>
      <c r="F242" s="5"/>
      <c r="G242" s="5"/>
      <c r="H242" s="5"/>
      <c r="I242" s="5"/>
      <c r="J242" s="5"/>
      <c r="K242" s="5"/>
      <c r="L242" s="5"/>
      <c r="M242" s="8"/>
      <c r="N242" s="8"/>
      <c r="O242" s="8"/>
      <c r="P242" s="5"/>
    </row>
    <row r="243" spans="1:16" ht="12.75">
      <c r="A243" s="5"/>
      <c r="B243" s="5"/>
      <c r="C243" s="6"/>
      <c r="D243" s="7"/>
      <c r="E243" s="8"/>
      <c r="F243" s="5"/>
      <c r="G243" s="5"/>
      <c r="H243" s="5"/>
      <c r="I243" s="5"/>
      <c r="J243" s="5"/>
      <c r="K243" s="5"/>
      <c r="L243" s="5"/>
      <c r="M243" s="8"/>
      <c r="N243" s="8"/>
      <c r="O243" s="8"/>
      <c r="P243" s="5"/>
    </row>
    <row r="244" spans="1:16" ht="12.75">
      <c r="A244" s="5"/>
      <c r="B244" s="5"/>
      <c r="C244" s="6"/>
      <c r="D244" s="7"/>
      <c r="E244" s="8"/>
      <c r="F244" s="5"/>
      <c r="G244" s="5"/>
      <c r="H244" s="5"/>
      <c r="I244" s="5"/>
      <c r="J244" s="5"/>
      <c r="K244" s="5"/>
      <c r="L244" s="5"/>
      <c r="M244" s="8"/>
      <c r="N244" s="8"/>
      <c r="O244" s="8"/>
      <c r="P244" s="5"/>
    </row>
    <row r="245" spans="1:16" ht="12.75">
      <c r="A245" s="5"/>
      <c r="B245" s="5"/>
      <c r="C245" s="6"/>
      <c r="D245" s="7"/>
      <c r="E245" s="8"/>
      <c r="F245" s="5"/>
      <c r="G245" s="5"/>
      <c r="H245" s="5"/>
      <c r="I245" s="5"/>
      <c r="J245" s="5"/>
      <c r="K245" s="5"/>
      <c r="L245" s="5"/>
      <c r="M245" s="8"/>
      <c r="N245" s="8"/>
      <c r="O245" s="8"/>
      <c r="P245" s="5"/>
    </row>
    <row r="246" spans="1:16" ht="12.75">
      <c r="A246" s="5"/>
      <c r="B246" s="5"/>
      <c r="C246" s="6"/>
      <c r="D246" s="7"/>
      <c r="E246" s="8"/>
      <c r="F246" s="5"/>
      <c r="G246" s="5"/>
      <c r="H246" s="5"/>
      <c r="I246" s="5"/>
      <c r="J246" s="5"/>
      <c r="K246" s="5"/>
      <c r="L246" s="5"/>
      <c r="M246" s="8"/>
      <c r="N246" s="8"/>
      <c r="O246" s="8"/>
      <c r="P246" s="5"/>
    </row>
    <row r="247" spans="1:16" ht="12.75">
      <c r="A247" s="5"/>
      <c r="B247" s="5"/>
      <c r="C247" s="6"/>
      <c r="D247" s="7"/>
      <c r="E247" s="8"/>
      <c r="F247" s="5"/>
      <c r="G247" s="5"/>
      <c r="H247" s="5"/>
      <c r="I247" s="5"/>
      <c r="J247" s="5"/>
      <c r="K247" s="5"/>
      <c r="L247" s="5"/>
      <c r="M247" s="8"/>
      <c r="N247" s="8"/>
      <c r="O247" s="8"/>
      <c r="P247" s="5"/>
    </row>
    <row r="248" spans="1:16" ht="12.75">
      <c r="A248" s="5"/>
      <c r="B248" s="5"/>
      <c r="C248" s="6"/>
      <c r="D248" s="7"/>
      <c r="E248" s="8"/>
      <c r="F248" s="5"/>
      <c r="G248" s="5"/>
      <c r="H248" s="5"/>
      <c r="I248" s="5"/>
      <c r="J248" s="5"/>
      <c r="K248" s="5"/>
      <c r="L248" s="5"/>
      <c r="M248" s="8"/>
      <c r="N248" s="8"/>
      <c r="O248" s="8"/>
      <c r="P248" s="5"/>
    </row>
    <row r="249" spans="1:16" ht="12.75">
      <c r="A249" s="5"/>
      <c r="B249" s="5"/>
      <c r="C249" s="6"/>
      <c r="D249" s="7"/>
      <c r="E249" s="8"/>
      <c r="F249" s="5"/>
      <c r="G249" s="5"/>
      <c r="H249" s="5"/>
      <c r="I249" s="5"/>
      <c r="J249" s="5"/>
      <c r="K249" s="5"/>
      <c r="L249" s="5"/>
      <c r="M249" s="8"/>
      <c r="N249" s="8"/>
      <c r="O249" s="8"/>
      <c r="P249" s="5"/>
    </row>
    <row r="250" spans="1:16" ht="12.75">
      <c r="A250" s="5"/>
      <c r="B250" s="5"/>
      <c r="C250" s="6"/>
      <c r="D250" s="7"/>
      <c r="E250" s="8"/>
      <c r="F250" s="5"/>
      <c r="G250" s="5"/>
      <c r="H250" s="5"/>
      <c r="I250" s="5"/>
      <c r="J250" s="5"/>
      <c r="K250" s="5"/>
      <c r="L250" s="5"/>
      <c r="M250" s="8"/>
      <c r="N250" s="8"/>
      <c r="O250" s="8"/>
      <c r="P250" s="5"/>
    </row>
    <row r="251" spans="1:16" ht="12.75">
      <c r="A251" s="5"/>
      <c r="B251" s="5"/>
      <c r="C251" s="6"/>
      <c r="D251" s="7"/>
      <c r="E251" s="8"/>
      <c r="F251" s="5"/>
      <c r="G251" s="5"/>
      <c r="H251" s="5"/>
      <c r="I251" s="5"/>
      <c r="J251" s="5"/>
      <c r="K251" s="5"/>
      <c r="L251" s="5"/>
      <c r="M251" s="8"/>
      <c r="N251" s="8"/>
      <c r="O251" s="8"/>
      <c r="P251" s="5"/>
    </row>
    <row r="252" spans="1:16" ht="12.75">
      <c r="A252" s="5"/>
      <c r="B252" s="5"/>
      <c r="C252" s="6"/>
      <c r="D252" s="7"/>
      <c r="E252" s="8"/>
      <c r="F252" s="5"/>
      <c r="G252" s="5"/>
      <c r="H252" s="5"/>
      <c r="I252" s="5"/>
      <c r="J252" s="5"/>
      <c r="K252" s="5"/>
      <c r="L252" s="5"/>
      <c r="M252" s="8"/>
      <c r="N252" s="8"/>
      <c r="O252" s="8"/>
      <c r="P252" s="5"/>
    </row>
    <row r="253" spans="1:16" ht="12.75">
      <c r="A253" s="5"/>
      <c r="B253" s="5"/>
      <c r="C253" s="6"/>
      <c r="D253" s="7"/>
      <c r="E253" s="8"/>
      <c r="F253" s="5"/>
      <c r="G253" s="5"/>
      <c r="H253" s="5"/>
      <c r="I253" s="5"/>
      <c r="J253" s="5"/>
      <c r="K253" s="5"/>
      <c r="L253" s="5"/>
      <c r="M253" s="8"/>
      <c r="N253" s="8"/>
      <c r="O253" s="8"/>
      <c r="P253" s="5"/>
    </row>
    <row r="254" spans="1:16" ht="12.75">
      <c r="A254" s="5"/>
      <c r="B254" s="5"/>
      <c r="C254" s="6"/>
      <c r="D254" s="7"/>
      <c r="E254" s="8"/>
      <c r="F254" s="5"/>
      <c r="G254" s="5"/>
      <c r="H254" s="5"/>
      <c r="I254" s="5"/>
      <c r="J254" s="5"/>
      <c r="K254" s="5"/>
      <c r="L254" s="5"/>
      <c r="M254" s="8"/>
      <c r="N254" s="8"/>
      <c r="O254" s="8"/>
      <c r="P254" s="5"/>
    </row>
    <row r="255" spans="1:16" ht="12.75">
      <c r="A255" s="5"/>
      <c r="B255" s="5"/>
      <c r="C255" s="6"/>
      <c r="D255" s="7"/>
      <c r="E255" s="8"/>
      <c r="F255" s="5"/>
      <c r="G255" s="5"/>
      <c r="H255" s="5"/>
      <c r="I255" s="5"/>
      <c r="J255" s="5"/>
      <c r="K255" s="5"/>
      <c r="L255" s="5"/>
      <c r="M255" s="8"/>
      <c r="N255" s="8"/>
      <c r="O255" s="8"/>
      <c r="P255" s="5"/>
    </row>
    <row r="256" spans="1:16" ht="12.75">
      <c r="A256" s="5"/>
      <c r="B256" s="5"/>
      <c r="C256" s="6"/>
      <c r="D256" s="7"/>
      <c r="E256" s="8"/>
      <c r="F256" s="5"/>
      <c r="G256" s="5"/>
      <c r="H256" s="5"/>
      <c r="I256" s="5"/>
      <c r="J256" s="5"/>
      <c r="K256" s="5"/>
      <c r="L256" s="5"/>
      <c r="M256" s="8"/>
      <c r="N256" s="8"/>
      <c r="O256" s="8"/>
      <c r="P256" s="5"/>
    </row>
    <row r="257" spans="1:16" ht="12.75">
      <c r="A257" s="5"/>
      <c r="B257" s="5"/>
      <c r="C257" s="6"/>
      <c r="D257" s="7"/>
      <c r="E257" s="8"/>
      <c r="F257" s="5"/>
      <c r="G257" s="5"/>
      <c r="H257" s="5"/>
      <c r="I257" s="5"/>
      <c r="J257" s="5"/>
      <c r="K257" s="5"/>
      <c r="L257" s="5"/>
      <c r="M257" s="8"/>
      <c r="N257" s="8"/>
      <c r="O257" s="8"/>
      <c r="P257" s="5"/>
    </row>
    <row r="258" spans="1:16" ht="12.75">
      <c r="A258" s="5"/>
      <c r="B258" s="5"/>
      <c r="C258" s="6"/>
      <c r="D258" s="7"/>
      <c r="E258" s="8"/>
      <c r="F258" s="5"/>
      <c r="G258" s="5"/>
      <c r="H258" s="5"/>
      <c r="I258" s="5"/>
      <c r="J258" s="5"/>
      <c r="K258" s="5"/>
      <c r="L258" s="5"/>
      <c r="M258" s="8"/>
      <c r="N258" s="8"/>
      <c r="O258" s="8"/>
      <c r="P258" s="5"/>
    </row>
    <row r="259" spans="1:16" ht="12.75">
      <c r="A259" s="5"/>
      <c r="B259" s="5"/>
      <c r="C259" s="6"/>
      <c r="D259" s="7"/>
      <c r="E259" s="8"/>
      <c r="F259" s="5"/>
      <c r="G259" s="5"/>
      <c r="H259" s="5"/>
      <c r="I259" s="5"/>
      <c r="J259" s="5"/>
      <c r="K259" s="5"/>
      <c r="L259" s="5"/>
      <c r="M259" s="8"/>
      <c r="N259" s="8"/>
      <c r="O259" s="8"/>
      <c r="P259" s="5"/>
    </row>
    <row r="260" spans="13:15" ht="12.75">
      <c r="M260" s="4"/>
      <c r="N260" s="4"/>
      <c r="O260" s="4"/>
    </row>
    <row r="261" spans="13:15" ht="12.75">
      <c r="M261" s="4"/>
      <c r="N261" s="4"/>
      <c r="O261" s="4"/>
    </row>
    <row r="262" spans="13:15" ht="12.75">
      <c r="M262" s="4"/>
      <c r="N262" s="4"/>
      <c r="O262" s="4"/>
    </row>
    <row r="263" spans="13:15" ht="12.75">
      <c r="M263" s="4"/>
      <c r="N263" s="4"/>
      <c r="O263" s="4"/>
    </row>
    <row r="264" spans="13:15" ht="12.75">
      <c r="M264" s="4"/>
      <c r="N264" s="4"/>
      <c r="O264" s="4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0" spans="13:15" ht="12.75">
      <c r="M270" s="4"/>
      <c r="N270" s="4"/>
      <c r="O270" s="4"/>
    </row>
    <row r="271" spans="13:15" ht="12.75">
      <c r="M271" s="4"/>
      <c r="N271" s="4"/>
      <c r="O271" s="4"/>
    </row>
    <row r="272" spans="13:15" ht="12.75">
      <c r="M272" s="4"/>
      <c r="N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N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3" spans="13:15" ht="12.75">
      <c r="M283" s="4"/>
      <c r="N283" s="4"/>
      <c r="O283" s="4"/>
    </row>
    <row r="284" spans="13:15" ht="12.75">
      <c r="M284" s="4"/>
      <c r="N284" s="4"/>
      <c r="O284" s="4"/>
    </row>
    <row r="285" spans="13:15" ht="12.75">
      <c r="M285" s="4"/>
      <c r="N285" s="4"/>
      <c r="O285" s="4"/>
    </row>
    <row r="286" spans="13:15" ht="12.75">
      <c r="M286" s="4"/>
      <c r="N286" s="4"/>
      <c r="O286" s="4"/>
    </row>
    <row r="287" spans="13:15" ht="12.75">
      <c r="M287" s="4"/>
      <c r="N287" s="4"/>
      <c r="O287" s="4"/>
    </row>
    <row r="288" spans="13:15" ht="12.75">
      <c r="M288" s="4"/>
      <c r="N288" s="4"/>
      <c r="O288" s="4"/>
    </row>
    <row r="289" spans="13:15" ht="12.75">
      <c r="M289" s="4"/>
      <c r="N289" s="4"/>
      <c r="O289" s="4"/>
    </row>
    <row r="290" spans="13:15" ht="12.75">
      <c r="M290" s="4"/>
      <c r="N290" s="4"/>
      <c r="O290" s="4"/>
    </row>
    <row r="291" spans="13:15" ht="12.75">
      <c r="M291" s="4"/>
      <c r="N291" s="4"/>
      <c r="O291" s="4"/>
    </row>
    <row r="292" spans="13:15" ht="12.75">
      <c r="M292" s="4"/>
      <c r="N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6" spans="13:15" ht="12.75">
      <c r="M296" s="4"/>
      <c r="N296" s="4"/>
      <c r="O296" s="4"/>
    </row>
    <row r="297" spans="13:15" ht="12.75">
      <c r="M297" s="4"/>
      <c r="N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09" spans="13:15" ht="12.75">
      <c r="M309" s="4"/>
      <c r="N309" s="4"/>
      <c r="O309" s="4"/>
    </row>
    <row r="310" spans="13:15" ht="12.75">
      <c r="M310" s="4"/>
      <c r="N310" s="4"/>
      <c r="O310" s="4"/>
    </row>
    <row r="311" spans="13:15" ht="12.75">
      <c r="M311" s="4"/>
      <c r="N311" s="4"/>
      <c r="O311" s="4"/>
    </row>
    <row r="312" spans="13:15" ht="12.75">
      <c r="M312" s="4"/>
      <c r="N312" s="4"/>
      <c r="O312" s="4"/>
    </row>
    <row r="313" spans="13:15" ht="12.75">
      <c r="M313" s="4"/>
      <c r="N313" s="4"/>
      <c r="O313" s="4"/>
    </row>
    <row r="314" spans="13:15" ht="12.75">
      <c r="M314" s="4"/>
      <c r="N314" s="4"/>
      <c r="O314" s="4"/>
    </row>
    <row r="315" spans="13:15" ht="12.75">
      <c r="M315" s="4"/>
      <c r="N315" s="4"/>
      <c r="O315" s="4"/>
    </row>
    <row r="316" spans="13:15" ht="12.75">
      <c r="M316" s="4"/>
      <c r="N316" s="4"/>
      <c r="O316" s="4"/>
    </row>
    <row r="317" spans="13:15" ht="12.75">
      <c r="M317" s="4"/>
      <c r="N317" s="4"/>
      <c r="O317" s="4"/>
    </row>
    <row r="318" spans="13:15" ht="12.75">
      <c r="M318" s="4"/>
      <c r="N318" s="4"/>
      <c r="O318" s="4"/>
    </row>
    <row r="319" spans="13:15" ht="12.75">
      <c r="M319" s="4"/>
      <c r="N319" s="4"/>
      <c r="O319" s="4"/>
    </row>
    <row r="320" spans="13:15" ht="12.75">
      <c r="M320" s="4"/>
      <c r="N320" s="4"/>
      <c r="O320" s="4"/>
    </row>
    <row r="321" spans="13:15" ht="12.75">
      <c r="M321" s="4"/>
      <c r="N321" s="4"/>
      <c r="O321" s="4"/>
    </row>
    <row r="322" spans="13:15" ht="12.75">
      <c r="M322" s="4"/>
      <c r="N322" s="4"/>
      <c r="O322" s="4"/>
    </row>
    <row r="323" spans="13:15" ht="12.75">
      <c r="M323" s="4"/>
      <c r="N323" s="4"/>
      <c r="O323" s="4"/>
    </row>
    <row r="324" spans="13:15" ht="12.75">
      <c r="M324" s="4"/>
      <c r="N324" s="4"/>
      <c r="O324" s="4"/>
    </row>
    <row r="325" spans="13:15" ht="12.75">
      <c r="M325" s="4"/>
      <c r="N325" s="4"/>
      <c r="O325" s="4"/>
    </row>
    <row r="326" spans="13:15" ht="12.75">
      <c r="M326" s="4"/>
      <c r="N326" s="4"/>
      <c r="O326" s="4"/>
    </row>
    <row r="327" spans="13:15" ht="12.75">
      <c r="M327" s="4"/>
      <c r="N327" s="4"/>
      <c r="O327" s="4"/>
    </row>
    <row r="328" spans="13:15" ht="12.75">
      <c r="M328" s="4"/>
      <c r="N328" s="4"/>
      <c r="O328" s="4"/>
    </row>
    <row r="329" spans="13:15" ht="12.75">
      <c r="M329" s="4"/>
      <c r="N329" s="4"/>
      <c r="O329" s="4"/>
    </row>
    <row r="330" spans="13:15" ht="12.75">
      <c r="M330" s="4"/>
      <c r="N330" s="4"/>
      <c r="O330" s="4"/>
    </row>
    <row r="331" spans="13:15" ht="12.75">
      <c r="M331" s="4"/>
      <c r="N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N334" s="4"/>
      <c r="O334" s="4"/>
    </row>
    <row r="335" spans="13:15" ht="12.75">
      <c r="M335" s="4"/>
      <c r="N335" s="4"/>
      <c r="O335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</sheetData>
  <printOptions horizontalCentered="1"/>
  <pageMargins left="0.5905511811023623" right="0.5905511811023623" top="1.1811023622047245" bottom="1.1811023622047245" header="0.7086614173228347" footer="0.5118110236220472"/>
  <pageSetup fitToHeight="0" horizontalDpi="360" verticalDpi="360" orientation="landscape" paperSize="9" scale="36" r:id="rId1"/>
  <headerFooter alignWithMargins="0">
    <oddHeader>&amp;C&amp;"Times New Roman CE,tučné"&amp;24&amp;UPlnění rozpočtu provozních a kapitálových výdajů statutárního města Brna k 31.12.2002 (v tis. Kč)&amp;"Times New Roman CE,obyčejné"&amp;U
&amp;"Times New Roman CE,tučné"&amp;20Rekapitulace dle skupin a oddílů 
</oddHeader>
  </headerFooter>
  <rowBreaks count="3" manualBreakCount="3">
    <brk id="49" max="15" man="1"/>
    <brk id="97" max="15" man="1"/>
    <brk id="1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2003-04-22T07:58:16Z</cp:lastPrinted>
  <dcterms:created xsi:type="dcterms:W3CDTF">2000-07-31T08:33:51Z</dcterms:created>
  <dcterms:modified xsi:type="dcterms:W3CDTF">2003-05-09T06:54:08Z</dcterms:modified>
  <cp:category/>
  <cp:version/>
  <cp:contentType/>
  <cp:contentStatus/>
</cp:coreProperties>
</file>