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activeTab="0"/>
  </bookViews>
  <sheets>
    <sheet name="Přehled_dotací" sheetId="1" r:id="rId1"/>
  </sheets>
  <definedNames>
    <definedName name="_xlnm.Print_Area" localSheetId="0">'Přehled_dotací'!$A$1:$E$251</definedName>
  </definedNames>
  <calcPr fullCalcOnLoad="1"/>
</workbook>
</file>

<file path=xl/sharedStrings.xml><?xml version="1.0" encoding="utf-8"?>
<sst xmlns="http://schemas.openxmlformats.org/spreadsheetml/2006/main" count="441" uniqueCount="245">
  <si>
    <t xml:space="preserve">Přehled poskytnutých dotací z resortních ministerstev, státních fondů, Jihomoravského kraje </t>
  </si>
  <si>
    <t>a ze zahraničí k 31.12.2002</t>
  </si>
  <si>
    <t>Datum</t>
  </si>
  <si>
    <t>NEINVESTIČNÍ DOTACE</t>
  </si>
  <si>
    <t>Částka v Kč</t>
  </si>
  <si>
    <t>ÚZ</t>
  </si>
  <si>
    <t xml:space="preserve">MINISTERSTVO  FINANCÍ  ČR </t>
  </si>
  <si>
    <t>12.1.2002</t>
  </si>
  <si>
    <t>Pozemkové úpravy</t>
  </si>
  <si>
    <t>18.2.2002</t>
  </si>
  <si>
    <t>Zabezpečení činností převedených z Policie ČR</t>
  </si>
  <si>
    <t>98142</t>
  </si>
  <si>
    <t>26.2.2002</t>
  </si>
  <si>
    <t>Finanční krytí podpory romských terénních pracovníků</t>
  </si>
  <si>
    <t>98138</t>
  </si>
  <si>
    <t>24.5.2002</t>
  </si>
  <si>
    <t>98076</t>
  </si>
  <si>
    <t>Dotace na výdaje spojené s volbami do Parlamentu</t>
  </si>
  <si>
    <t>98071</t>
  </si>
  <si>
    <t>Poštovné sociálních dávek - 1. záloha</t>
  </si>
  <si>
    <t>98031</t>
  </si>
  <si>
    <t>Strategie prevence kriminality - 1. etapa</t>
  </si>
  <si>
    <t>98064</t>
  </si>
  <si>
    <t xml:space="preserve">Dotace na výdaje spojené s volbami </t>
  </si>
  <si>
    <t>98187</t>
  </si>
  <si>
    <t>Poštovné sociálních dávek - 2. záloha</t>
  </si>
  <si>
    <t>Posílení sociálních dávek</t>
  </si>
  <si>
    <t>98072</t>
  </si>
  <si>
    <t>Neinvestiční dotace na integraci azylantů</t>
  </si>
  <si>
    <t>98026</t>
  </si>
  <si>
    <t>Dokrytí skutečných výdajů spojených s volbami do Parlamentu</t>
  </si>
  <si>
    <t>Brno - sever - finanční krytí podpory romských terénních pracov.</t>
  </si>
  <si>
    <t xml:space="preserve">MINISTERSTVO  KULTURY  ČR </t>
  </si>
  <si>
    <t>24.4.2002</t>
  </si>
  <si>
    <t>Program podpory stálých symfon. orchestrů</t>
  </si>
  <si>
    <t>25.4.2002</t>
  </si>
  <si>
    <t>Tmavomodrý festival pro zrakově postižené občany</t>
  </si>
  <si>
    <t>Zajištění regionální funkce knihovny</t>
  </si>
  <si>
    <t>34238</t>
  </si>
  <si>
    <t>Česká kulturní sezona ve Francii - Státní filharmonie</t>
  </si>
  <si>
    <t>34070</t>
  </si>
  <si>
    <t>Program regenerace - kostel sv. Michala</t>
  </si>
  <si>
    <t>34054</t>
  </si>
  <si>
    <t>Národní divadlo - financování vlastní umělecké činnosti</t>
  </si>
  <si>
    <t>34108</t>
  </si>
  <si>
    <t>Městské divadlo - financování vlastní umělecké činnosti</t>
  </si>
  <si>
    <t>CED - financování vlastní umělecké činnosti</t>
  </si>
  <si>
    <t>Loutkové divadlo Radost - financování vlastní umělecké činnosti</t>
  </si>
  <si>
    <t>Dům umění - celoroční program G99</t>
  </si>
  <si>
    <t>CED - program Nová OSA</t>
  </si>
  <si>
    <t>Havarijní střešní program - II. etapa</t>
  </si>
  <si>
    <t>34055</t>
  </si>
  <si>
    <t>Program regenerace - Petrov - hradby</t>
  </si>
  <si>
    <t>Havarijní střešní program - kláštěr alžbětínek</t>
  </si>
  <si>
    <t>Národní divadlo v Brně - hostování v Lublani</t>
  </si>
  <si>
    <t>Brno - sever - tradiční romská řemesla</t>
  </si>
  <si>
    <t>Brno - sever - Festival Romano dživipen</t>
  </si>
  <si>
    <t>34194</t>
  </si>
  <si>
    <t>Brno - sever - ZŠ Vranovská - pěvecká soutěž</t>
  </si>
  <si>
    <t xml:space="preserve">MINISTERSTVO  ŽIVOTNÍHO PROSTŘEDÍ  ČR </t>
  </si>
  <si>
    <t>Příspěvek zoologickým zahradám</t>
  </si>
  <si>
    <t>15065</t>
  </si>
  <si>
    <t xml:space="preserve">MINISTERSTVO  ZDRAVOTNICTVÍ  ČR </t>
  </si>
  <si>
    <t>HIV/AIDS</t>
  </si>
  <si>
    <t>35050</t>
  </si>
  <si>
    <t>Informace a motivace k realizaci zdravého životního stylu</t>
  </si>
  <si>
    <t>35049</t>
  </si>
  <si>
    <t>Zlepšení fyzického, ale i psychického stavu seniorů</t>
  </si>
  <si>
    <t>Alkohol je také droga</t>
  </si>
  <si>
    <t xml:space="preserve">MINISTERSTVO  PRÁCE A SOCIÁLNÍCH VĚCÍ  ČR </t>
  </si>
  <si>
    <t>Brno - sever - program EQUAL - rovný přístup k zaměstnání</t>
  </si>
  <si>
    <t>13247</t>
  </si>
  <si>
    <t xml:space="preserve">ÚŘAD  PRÁCE </t>
  </si>
  <si>
    <t>27.2.2002</t>
  </si>
  <si>
    <t>Aktivní politika zaměstnanosti - ZOO</t>
  </si>
  <si>
    <t>13101</t>
  </si>
  <si>
    <t>21.3.2002</t>
  </si>
  <si>
    <t>23.4.2002</t>
  </si>
  <si>
    <t>29.5.2002</t>
  </si>
  <si>
    <t>24.6.2002</t>
  </si>
  <si>
    <t>25.7.2002</t>
  </si>
  <si>
    <t>20.9.2002</t>
  </si>
  <si>
    <t>25.10.2002</t>
  </si>
  <si>
    <t>Aktivní politika zaměstnanosti - NMB</t>
  </si>
  <si>
    <t>22.11.2002</t>
  </si>
  <si>
    <t>19.12.2002</t>
  </si>
  <si>
    <t>MČ Brno - sever - aktivní politika zamněstnanosti</t>
  </si>
  <si>
    <t>MČ Vinohrady - aktivní politika zaměstnanosti</t>
  </si>
  <si>
    <t>MČ Ivanovice - aktivní politika zaměstnanosti</t>
  </si>
  <si>
    <t>MČ Bosonohy - aktivní politika zaměstnanosti</t>
  </si>
  <si>
    <t>MČ Brno - střed - aktivní politika zaměstnanosti</t>
  </si>
  <si>
    <t>MČ Brno - Řečkovice - aktivní politika zaměstnanosti</t>
  </si>
  <si>
    <t>MINISTERSTVO PRO MÍSTNÍ ROZVOJ  ČR</t>
  </si>
  <si>
    <t>MČ Židenice - státní finanční podpora na stavební práce</t>
  </si>
  <si>
    <t>MČ sever - státní finanční podpora na stavební práce</t>
  </si>
  <si>
    <t xml:space="preserve">MČ Brno - sever - opravy vad panel. technol. -ul. Merh. a H. Malíř. *) </t>
  </si>
  <si>
    <t>MČ Brno - sever - oprava vad panel. technol. - ulice Jurkovičova *)</t>
  </si>
  <si>
    <t>MČ Brno - sever - oprava vad panel. technol. - ulice Blažkova *)</t>
  </si>
  <si>
    <t>MINISTERSTVO ŠKOL., MLÁDEŽE A TĚLOVÝCH. ČR</t>
  </si>
  <si>
    <t>24.1.2002</t>
  </si>
  <si>
    <t>Dotace pro školy a školská zařízení  na financ. přímých nákladů</t>
  </si>
  <si>
    <t>8.3.2002</t>
  </si>
  <si>
    <t>3.5.2002</t>
  </si>
  <si>
    <t>6.6.2002</t>
  </si>
  <si>
    <t>Finanční prostředky na školení učitelů</t>
  </si>
  <si>
    <t>33245</t>
  </si>
  <si>
    <t>21.6.2002</t>
  </si>
  <si>
    <t>33151</t>
  </si>
  <si>
    <t>9.7.2002</t>
  </si>
  <si>
    <t>18.7.2002</t>
  </si>
  <si>
    <t>10.10.2002</t>
  </si>
  <si>
    <t>29.11.2002</t>
  </si>
  <si>
    <t>MŠ Radost, Michalova 2 - další vzdělávání pedagogických pracov.</t>
  </si>
  <si>
    <t>33244</t>
  </si>
  <si>
    <t>ZŠ Kamenačky - další vzdělávání pedagogických pracovníků</t>
  </si>
  <si>
    <t>11.12.2002</t>
  </si>
  <si>
    <t>Podpora vybavení přípravných tříd - další vzdělávání pedag. prac.</t>
  </si>
  <si>
    <t>33160</t>
  </si>
  <si>
    <t>MINISTERSTVO ZEMĚDĚLSTVÍ ČR</t>
  </si>
  <si>
    <t>15.3.2002</t>
  </si>
  <si>
    <t>Výkon činnosti odborného lesního hospodáře</t>
  </si>
  <si>
    <t>2.4.2002</t>
  </si>
  <si>
    <t>Výsadba melioračních a zpevňujících dřevin</t>
  </si>
  <si>
    <t>14.5.2002</t>
  </si>
  <si>
    <t>19.8.2002</t>
  </si>
  <si>
    <t>15.11.2002</t>
  </si>
  <si>
    <t>ČESKÁ  ENERGETICKÁ  AGENTURA</t>
  </si>
  <si>
    <t>Brno - Nový Lískovec, energetický audit - Kamínky 25 - 35</t>
  </si>
  <si>
    <t>STÁTNÍ  FOND  ROZVOJE BYDLENÍ</t>
  </si>
  <si>
    <t>STÁTNÍ  FOND  ŽIVOTNÍHO PROSTŘEDÍ ČR</t>
  </si>
  <si>
    <t>Brno - Medlánky - rekonstrukce zámeckého parku</t>
  </si>
  <si>
    <t>DOTACE OD JIHOMORAVSKÉHO KRAJE</t>
  </si>
  <si>
    <t>Brno - Slatina - projekt prevence kriminality</t>
  </si>
  <si>
    <t>Brno - Líšeň - projekt prevence kriminality</t>
  </si>
  <si>
    <t>Brno - Bohunice - dotace jednotkám sborů dobrovolných hasičů</t>
  </si>
  <si>
    <t>Brno - Sever - dotace jednotkám sborů dobrovolných hasičů</t>
  </si>
  <si>
    <t>Brno - Starý Lískovec - dotace jednotkám sborů dobrovol. hasičů</t>
  </si>
  <si>
    <t>Brno - Komín - dotace jednotkám sborů dobrovolných hasičů</t>
  </si>
  <si>
    <t>Brno - Jundrov - dotace jednotkám sborů dobrovolných hasičů</t>
  </si>
  <si>
    <t>Brno - Jih - dotace jednotkám sborů dobrovolných hasičů</t>
  </si>
  <si>
    <t>Brno - Chrlice - dotace jednotkám sborů dobrovolných hasičů</t>
  </si>
  <si>
    <t>Brno - Tuřany - dotace jednotkám sborů dobrovolných hasičů</t>
  </si>
  <si>
    <t>Brno - Útěchov - dotace jednotkám sborů dobrovolných hasičů</t>
  </si>
  <si>
    <t>Brno - Jehnice - dotace jednotkám sborů dobrovolných hasičů</t>
  </si>
  <si>
    <t>Brno - Slatina - dotace jednotkám sborů dobrovolných hasičů</t>
  </si>
  <si>
    <t>DOTACE Z EVROPSKÉHO SPOLEČENSTVÍ</t>
  </si>
  <si>
    <t>Brno - Starý Lískovec - projekt Přátelství bez hranic</t>
  </si>
  <si>
    <t>Brno - Tuřany - projekt Dny smíření 2002</t>
  </si>
  <si>
    <t>DOTACE OD ZAHRANIČNÍCH VLÁD</t>
  </si>
  <si>
    <t>Projekt INTERPRISE - regionální inovační strategie</t>
  </si>
  <si>
    <t>DOTACE OD MEZINÁRODNÍCH INSTITUCÍ</t>
  </si>
  <si>
    <t>17.4.2002</t>
  </si>
  <si>
    <t xml:space="preserve">Pochopení strategie kvalitního rozhodování </t>
  </si>
  <si>
    <t>17.5.2002</t>
  </si>
  <si>
    <t>Projekt "Integrace menšin" pro Dětský domov Dagmar</t>
  </si>
  <si>
    <t>Brno - Střed - dotace uvězněným na území Německa</t>
  </si>
  <si>
    <t>Brno - Nový Lískovec - projekt Interact  (regenerace panel. sídliště)</t>
  </si>
  <si>
    <t>Brno - Střed - Vánoční mosty mezi městy</t>
  </si>
  <si>
    <t>DOTACE  NEINVESTIČNÍ  CELKEM</t>
  </si>
  <si>
    <t>INVESTIČNÍ DOTACE</t>
  </si>
  <si>
    <t>Brno - Černovice - rekonstrukce ZŠ Řehořova **)</t>
  </si>
  <si>
    <t>Brno - sever - ZŠ Janouškova- rekonstrukce **)</t>
  </si>
  <si>
    <t>MINISTERSTVO VNITRA **)</t>
  </si>
  <si>
    <t>Městský kamerový monitorovací systém v městě Brně</t>
  </si>
  <si>
    <t xml:space="preserve">MINISTERSTVO ŠKOLSTVÍ, MLÁDEŽE A TĚLOVÝCHOVY **) </t>
  </si>
  <si>
    <t>Brno - Nový Lískovec - rekonstrukce ZŠ Svážná - hřiště</t>
  </si>
  <si>
    <t>Brno - Líšeň - rekonstrukce ZŠ Novolíšeňská</t>
  </si>
  <si>
    <t>MINISTERSTVO PRO MÍSTNÍ ROZVOJ  ČR **)</t>
  </si>
  <si>
    <t>Brno - střed, 57 b.j. - Táborského nábřeží</t>
  </si>
  <si>
    <t>23.5.2002</t>
  </si>
  <si>
    <t>Brno - Žebětín, 229 b.j.</t>
  </si>
  <si>
    <t>14.11.2002</t>
  </si>
  <si>
    <t>Brno - Medlánky,  53 b.j. V Újezdech - etapa I</t>
  </si>
  <si>
    <t>Brno - Bystrc, 36 b.j. - Laštůvkova</t>
  </si>
  <si>
    <t>Brno - Líšeň, TI pro 74 b.j. v lokalitě Habří - Novolíšeňská</t>
  </si>
  <si>
    <t>Brno - sever, 80 b.j.</t>
  </si>
  <si>
    <t>Brno - sever, TI 122, ulice Cacovická</t>
  </si>
  <si>
    <t>Brno - střed, 22 b.j. na ulici Francouzská 38</t>
  </si>
  <si>
    <t>Brno - Medlánky, TI 53  V Újezdech - etapa I</t>
  </si>
  <si>
    <t>MINISTERSTVO ZDRAVOTNICTVÍ **)</t>
  </si>
  <si>
    <t>26.11.2002</t>
  </si>
  <si>
    <t>Nemocnice Milosrdných bratří - videokolonoskop s příslušenstvím</t>
  </si>
  <si>
    <t>Nemocnice Milosrdných bratří - pavilon akutní medicíny</t>
  </si>
  <si>
    <t>MINISTERSTVO ZEMĚDĚLSTVÍ</t>
  </si>
  <si>
    <t>Zpracování lesních hospodářských  osnov</t>
  </si>
  <si>
    <t>8.10.2002</t>
  </si>
  <si>
    <t>Zpracování lesního hospodářského plánu</t>
  </si>
  <si>
    <t>MINISTERSTVO  KULTURY  ČR  **)</t>
  </si>
  <si>
    <t>20.5.2002</t>
  </si>
  <si>
    <t>Muzeum romské kultury</t>
  </si>
  <si>
    <t>30.8.2002</t>
  </si>
  <si>
    <t>Městské divadlo - rekonstrukce a dostavba</t>
  </si>
  <si>
    <t>12.12.2002</t>
  </si>
  <si>
    <t>Městské divadlo - rekonstrukce a dostavba - navýšení</t>
  </si>
  <si>
    <t>STÁTNÍ  FOND  ROZVOJE BYDLENÍ ČR **)</t>
  </si>
  <si>
    <t>11.4.2002</t>
  </si>
  <si>
    <t xml:space="preserve">Brno -Líšeň, 74 b.j. </t>
  </si>
  <si>
    <t>28.6.2002</t>
  </si>
  <si>
    <t>Brno - sever, 42 b.j. Cacovická - Skryjova</t>
  </si>
  <si>
    <t>Brno - sever -Dům s pečovatelskou službou  Rotalova 13</t>
  </si>
  <si>
    <t xml:space="preserve">                                                       v roce 2000 Limitka ve výši 24 500 TIS. Kč, v roce 2001 vyčerpáno 5 746 496,- Kč</t>
  </si>
  <si>
    <t>Brno - Královo Pole, Tererova 1 - 10</t>
  </si>
  <si>
    <t>Brno - Bystrc - Dům s pečovatelskou službou Vondrákova</t>
  </si>
  <si>
    <t>Brno - Černovice, 15 b.j. Krausova</t>
  </si>
  <si>
    <t>Brno - Černovice, 81 b.j. Dvouřádky</t>
  </si>
  <si>
    <t>Brno - jih, 12 nájemních bytů</t>
  </si>
  <si>
    <t>Brno - Bosonohy, 17 b.j. Konopiska</t>
  </si>
  <si>
    <t>Brno - Líšeň, 54 b.j. Houbalova</t>
  </si>
  <si>
    <t>ČESKÁ  ENERGETICKÁ  AGENTURA **)</t>
  </si>
  <si>
    <t>Brno - Líšeň, energetický audit  - ZŠ Novolíšeňská</t>
  </si>
  <si>
    <t>Brno - Židenice, energetický audit - MŠ Na Osadě, Koperníkova 6</t>
  </si>
  <si>
    <t>Brno - sever, regenerace bytových domů Jurkovičova a Blažkova</t>
  </si>
  <si>
    <t>Brno - Nový Lískovec, regenerace bytového domu Oblá 3</t>
  </si>
  <si>
    <t>Brno - Slatina, zateplení v komplexu školských zařízení</t>
  </si>
  <si>
    <t>MINISTERSTVO PRŮMYSLU A OBCHODU **)</t>
  </si>
  <si>
    <t>3.12.2002</t>
  </si>
  <si>
    <t>Brněnská průmyslová zóna - Černovická terasa</t>
  </si>
  <si>
    <t xml:space="preserve">Projekt "Integrace menšin"  - nákup 2 počítačů </t>
  </si>
  <si>
    <t xml:space="preserve">DOTACE  INVESTIČNÍ CELKEM </t>
  </si>
  <si>
    <t>REKAPITULACE  POSKYTNUTÝCH DOTACÍ</t>
  </si>
  <si>
    <t xml:space="preserve">DOTACE  NEINVESTIČNÍ CELKEM  </t>
  </si>
  <si>
    <t xml:space="preserve">DOTACE  INVESTIČNÍ CELKEM  </t>
  </si>
  <si>
    <t>DOTACE    CELKEM</t>
  </si>
  <si>
    <t>sestava Výkaz o plnění rozpočtu</t>
  </si>
  <si>
    <t>rozdíl výše limitek SFRB a čerpání</t>
  </si>
  <si>
    <t>Brno - Sever - panelové vayd</t>
  </si>
  <si>
    <t>Černovická terasa</t>
  </si>
  <si>
    <t>MRK</t>
  </si>
  <si>
    <t>oprava - Merhautova</t>
  </si>
  <si>
    <t>sedí to</t>
  </si>
  <si>
    <t>žlutě označené nesjou limitky, ale investiční dotace na účet.</t>
  </si>
  <si>
    <t xml:space="preserve">POLOŽKA </t>
  </si>
  <si>
    <t>4111</t>
  </si>
  <si>
    <t>4116</t>
  </si>
  <si>
    <t>4211</t>
  </si>
  <si>
    <t>*)    Neinvestiční  dotace  na  opravy  vad  panelové technologie z Ministerstva pro místní rozvoj představují výši skutečně vyčerpaných</t>
  </si>
  <si>
    <t>**)  Investiční  dotace z Ministerstva  pro  místní  rozvoj,  Ministerstva financí ČR (mimo  pozemkových  úprav), Ministerstva   kultury ČR,</t>
  </si>
  <si>
    <t xml:space="preserve">       finančních prostředků (celková výše limitů výdajů čerpacích účtů u České spořitelny  byla 24 764 000,- Kč a vyčerpáno bylo 24 401 468,10 Kč).</t>
  </si>
  <si>
    <t xml:space="preserve">       Ministerstva průmyslu a obchodu, České energetické agentury, Ministerstva zdravotnictví, Ministerstva vnitra, Ministerstva  školství, mládeže</t>
  </si>
  <si>
    <t xml:space="preserve">       a  tělovýchovy  a  ze  Státního  fondu  rozvoje  bydlení  představují skutečnou výši čerpaných finančních prostředků. </t>
  </si>
  <si>
    <t>Brno - Maloměřice, Obřany - dotace jednotkám sborů dobrovolných hasičů</t>
  </si>
  <si>
    <t>Brno - Židenice  - dotace jednotkám sborů dobrovolných hasičů</t>
  </si>
  <si>
    <t>Zlepšení fyzického a psychického stavu seniorů</t>
  </si>
  <si>
    <t>Dotace pro školy a školská zařízení na financ. přímých nákladů</t>
  </si>
  <si>
    <t>Brno - Sever - dotace k úvěru na opr. panel. bytů - Malířové, Ibs.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</si>
</sst>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);\(#,##0.00\)"/>
  </numFmts>
  <fonts count="1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u val="single"/>
      <sz val="14"/>
      <name val="Times New Roman CE"/>
      <family val="1"/>
    </font>
    <font>
      <u val="single"/>
      <sz val="12"/>
      <name val="Times New Roman CE"/>
      <family val="1"/>
    </font>
    <font>
      <sz val="12"/>
      <name val="Times New Roman CE"/>
      <family val="1"/>
    </font>
    <font>
      <b/>
      <sz val="12"/>
      <name val="Times New Roman CE"/>
      <family val="1"/>
    </font>
    <font>
      <b/>
      <u val="single"/>
      <sz val="12"/>
      <name val="Times New Roman CE"/>
      <family val="1"/>
    </font>
    <font>
      <sz val="12"/>
      <color indexed="8"/>
      <name val="Times New Roman CE"/>
      <family val="1"/>
    </font>
    <font>
      <sz val="10"/>
      <name val="Times New Roman CE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3" fillId="2" borderId="0" xfId="0" applyFont="1" applyFill="1" applyBorder="1" applyAlignment="1">
      <alignment horizontal="centerContinuous"/>
    </xf>
    <xf numFmtId="0" fontId="4" fillId="2" borderId="0" xfId="0" applyFont="1" applyFill="1" applyBorder="1" applyAlignment="1">
      <alignment horizontal="centerContinuous"/>
    </xf>
    <xf numFmtId="0" fontId="5" fillId="2" borderId="0" xfId="0" applyFont="1" applyFill="1" applyBorder="1" applyAlignment="1">
      <alignment horizontal="centerContinuous"/>
    </xf>
    <xf numFmtId="0" fontId="5" fillId="2" borderId="0" xfId="0" applyFont="1" applyFill="1" applyAlignment="1">
      <alignment/>
    </xf>
    <xf numFmtId="0" fontId="6" fillId="2" borderId="1" xfId="0" applyFont="1" applyFill="1" applyBorder="1" applyAlignment="1">
      <alignment/>
    </xf>
    <xf numFmtId="0" fontId="5" fillId="2" borderId="1" xfId="0" applyFont="1" applyFill="1" applyBorder="1" applyAlignment="1">
      <alignment/>
    </xf>
    <xf numFmtId="0" fontId="5" fillId="2" borderId="1" xfId="0" applyFont="1" applyFill="1" applyBorder="1" applyAlignment="1">
      <alignment horizontal="right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49" fontId="5" fillId="2" borderId="4" xfId="0" applyNumberFormat="1" applyFont="1" applyFill="1" applyBorder="1" applyAlignment="1">
      <alignment/>
    </xf>
    <xf numFmtId="0" fontId="7" fillId="2" borderId="4" xfId="0" applyFont="1" applyFill="1" applyBorder="1" applyAlignment="1">
      <alignment vertical="center"/>
    </xf>
    <xf numFmtId="4" fontId="7" fillId="2" borderId="4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/>
    </xf>
    <xf numFmtId="4" fontId="5" fillId="2" borderId="0" xfId="0" applyNumberFormat="1" applyFont="1" applyFill="1" applyAlignment="1">
      <alignment/>
    </xf>
    <xf numFmtId="49" fontId="5" fillId="2" borderId="5" xfId="0" applyNumberFormat="1" applyFont="1" applyFill="1" applyBorder="1" applyAlignment="1">
      <alignment horizontal="right"/>
    </xf>
    <xf numFmtId="0" fontId="5" fillId="2" borderId="5" xfId="0" applyFont="1" applyFill="1" applyBorder="1" applyAlignment="1">
      <alignment/>
    </xf>
    <xf numFmtId="4" fontId="5" fillId="2" borderId="5" xfId="0" applyNumberFormat="1" applyFont="1" applyFill="1" applyBorder="1" applyAlignment="1">
      <alignment/>
    </xf>
    <xf numFmtId="14" fontId="8" fillId="2" borderId="5" xfId="0" applyNumberFormat="1" applyFont="1" applyFill="1" applyBorder="1" applyAlignment="1">
      <alignment horizontal="right"/>
    </xf>
    <xf numFmtId="14" fontId="8" fillId="2" borderId="6" xfId="0" applyNumberFormat="1" applyFont="1" applyFill="1" applyBorder="1" applyAlignment="1">
      <alignment horizontal="right"/>
    </xf>
    <xf numFmtId="4" fontId="5" fillId="2" borderId="6" xfId="0" applyNumberFormat="1" applyFont="1" applyFill="1" applyBorder="1" applyAlignment="1">
      <alignment/>
    </xf>
    <xf numFmtId="49" fontId="5" fillId="2" borderId="6" xfId="0" applyNumberFormat="1" applyFont="1" applyFill="1" applyBorder="1" applyAlignment="1">
      <alignment horizontal="right"/>
    </xf>
    <xf numFmtId="14" fontId="8" fillId="2" borderId="7" xfId="0" applyNumberFormat="1" applyFont="1" applyFill="1" applyBorder="1" applyAlignment="1">
      <alignment horizontal="right"/>
    </xf>
    <xf numFmtId="49" fontId="5" fillId="2" borderId="8" xfId="0" applyNumberFormat="1" applyFont="1" applyFill="1" applyBorder="1" applyAlignment="1">
      <alignment horizontal="right"/>
    </xf>
    <xf numFmtId="14" fontId="8" fillId="2" borderId="9" xfId="0" applyNumberFormat="1" applyFont="1" applyFill="1" applyBorder="1" applyAlignment="1">
      <alignment horizontal="right"/>
    </xf>
    <xf numFmtId="0" fontId="0" fillId="2" borderId="5" xfId="0" applyFont="1" applyFill="1" applyBorder="1" applyAlignment="1">
      <alignment/>
    </xf>
    <xf numFmtId="49" fontId="5" fillId="2" borderId="10" xfId="0" applyNumberFormat="1" applyFont="1" applyFill="1" applyBorder="1" applyAlignment="1">
      <alignment horizontal="right"/>
    </xf>
    <xf numFmtId="49" fontId="5" fillId="2" borderId="11" xfId="0" applyNumberFormat="1" applyFont="1" applyFill="1" applyBorder="1" applyAlignment="1">
      <alignment/>
    </xf>
    <xf numFmtId="0" fontId="7" fillId="2" borderId="11" xfId="0" applyFont="1" applyFill="1" applyBorder="1" applyAlignment="1">
      <alignment vertical="center"/>
    </xf>
    <xf numFmtId="4" fontId="7" fillId="2" borderId="11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/>
    </xf>
    <xf numFmtId="49" fontId="5" fillId="2" borderId="11" xfId="0" applyNumberFormat="1" applyFont="1" applyFill="1" applyBorder="1" applyAlignment="1">
      <alignment horizontal="right"/>
    </xf>
    <xf numFmtId="0" fontId="5" fillId="2" borderId="11" xfId="0" applyFont="1" applyFill="1" applyBorder="1" applyAlignment="1">
      <alignment vertical="center"/>
    </xf>
    <xf numFmtId="4" fontId="5" fillId="2" borderId="11" xfId="0" applyNumberFormat="1" applyFont="1" applyFill="1" applyBorder="1" applyAlignment="1">
      <alignment vertical="center"/>
    </xf>
    <xf numFmtId="4" fontId="7" fillId="2" borderId="11" xfId="0" applyNumberFormat="1" applyFont="1" applyFill="1" applyBorder="1" applyAlignment="1">
      <alignment/>
    </xf>
    <xf numFmtId="4" fontId="5" fillId="2" borderId="11" xfId="0" applyNumberFormat="1" applyFont="1" applyFill="1" applyBorder="1" applyAlignment="1">
      <alignment/>
    </xf>
    <xf numFmtId="164" fontId="0" fillId="2" borderId="12" xfId="0" applyNumberFormat="1" applyFont="1" applyFill="1" applyBorder="1" applyAlignment="1" applyProtection="1">
      <alignment horizontal="right"/>
      <protection/>
    </xf>
    <xf numFmtId="49" fontId="5" fillId="2" borderId="5" xfId="0" applyNumberFormat="1" applyFont="1" applyFill="1" applyBorder="1" applyAlignment="1">
      <alignment/>
    </xf>
    <xf numFmtId="0" fontId="7" fillId="2" borderId="5" xfId="0" applyFont="1" applyFill="1" applyBorder="1" applyAlignment="1">
      <alignment vertical="center"/>
    </xf>
    <xf numFmtId="4" fontId="7" fillId="2" borderId="5" xfId="0" applyNumberFormat="1" applyFont="1" applyFill="1" applyBorder="1" applyAlignment="1">
      <alignment vertical="center"/>
    </xf>
    <xf numFmtId="0" fontId="5" fillId="2" borderId="5" xfId="0" applyFont="1" applyFill="1" applyBorder="1" applyAlignment="1">
      <alignment vertical="center"/>
    </xf>
    <xf numFmtId="4" fontId="5" fillId="2" borderId="5" xfId="0" applyNumberFormat="1" applyFont="1" applyFill="1" applyBorder="1" applyAlignment="1">
      <alignment vertical="center"/>
    </xf>
    <xf numFmtId="4" fontId="7" fillId="2" borderId="5" xfId="0" applyNumberFormat="1" applyFont="1" applyFill="1" applyBorder="1" applyAlignment="1">
      <alignment/>
    </xf>
    <xf numFmtId="49" fontId="8" fillId="2" borderId="5" xfId="0" applyNumberFormat="1" applyFont="1" applyFill="1" applyBorder="1" applyAlignment="1">
      <alignment horizontal="right"/>
    </xf>
    <xf numFmtId="49" fontId="5" fillId="2" borderId="5" xfId="0" applyNumberFormat="1" applyFont="1" applyFill="1" applyBorder="1" applyAlignment="1">
      <alignment horizontal="left"/>
    </xf>
    <xf numFmtId="0" fontId="7" fillId="2" borderId="5" xfId="0" applyFont="1" applyFill="1" applyBorder="1" applyAlignment="1">
      <alignment/>
    </xf>
    <xf numFmtId="49" fontId="5" fillId="2" borderId="13" xfId="0" applyNumberFormat="1" applyFont="1" applyFill="1" applyBorder="1" applyAlignment="1">
      <alignment/>
    </xf>
    <xf numFmtId="0" fontId="5" fillId="2" borderId="13" xfId="0" applyFont="1" applyFill="1" applyBorder="1" applyAlignment="1">
      <alignment/>
    </xf>
    <xf numFmtId="4" fontId="5" fillId="2" borderId="13" xfId="0" applyNumberFormat="1" applyFont="1" applyFill="1" applyBorder="1" applyAlignment="1">
      <alignment/>
    </xf>
    <xf numFmtId="49" fontId="5" fillId="2" borderId="0" xfId="0" applyNumberFormat="1" applyFont="1" applyFill="1" applyBorder="1" applyAlignment="1">
      <alignment/>
    </xf>
    <xf numFmtId="0" fontId="5" fillId="2" borderId="0" xfId="0" applyFont="1" applyFill="1" applyBorder="1" applyAlignment="1">
      <alignment/>
    </xf>
    <xf numFmtId="4" fontId="5" fillId="2" borderId="0" xfId="0" applyNumberFormat="1" applyFont="1" applyFill="1" applyBorder="1" applyAlignment="1">
      <alignment/>
    </xf>
    <xf numFmtId="4" fontId="5" fillId="2" borderId="14" xfId="0" applyNumberFormat="1" applyFont="1" applyFill="1" applyBorder="1" applyAlignment="1">
      <alignment/>
    </xf>
    <xf numFmtId="0" fontId="0" fillId="2" borderId="12" xfId="0" applyFont="1" applyFill="1" applyBorder="1" applyAlignment="1">
      <alignment horizontal="left"/>
    </xf>
    <xf numFmtId="0" fontId="6" fillId="2" borderId="0" xfId="0" applyFont="1" applyFill="1" applyBorder="1" applyAlignment="1">
      <alignment/>
    </xf>
    <xf numFmtId="0" fontId="5" fillId="2" borderId="0" xfId="0" applyFont="1" applyFill="1" applyBorder="1" applyAlignment="1">
      <alignment horizontal="right"/>
    </xf>
    <xf numFmtId="0" fontId="6" fillId="2" borderId="15" xfId="0" applyFont="1" applyFill="1" applyBorder="1" applyAlignment="1">
      <alignment horizontal="center"/>
    </xf>
    <xf numFmtId="0" fontId="6" fillId="2" borderId="16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6" fillId="2" borderId="17" xfId="0" applyFont="1" applyFill="1" applyBorder="1" applyAlignment="1">
      <alignment horizontal="center"/>
    </xf>
    <xf numFmtId="49" fontId="5" fillId="2" borderId="15" xfId="0" applyNumberFormat="1" applyFont="1" applyFill="1" applyBorder="1" applyAlignment="1">
      <alignment/>
    </xf>
    <xf numFmtId="0" fontId="5" fillId="2" borderId="10" xfId="0" applyFont="1" applyFill="1" applyBorder="1" applyAlignment="1">
      <alignment/>
    </xf>
    <xf numFmtId="0" fontId="5" fillId="2" borderId="14" xfId="0" applyFont="1" applyFill="1" applyBorder="1" applyAlignment="1">
      <alignment/>
    </xf>
    <xf numFmtId="49" fontId="5" fillId="2" borderId="15" xfId="0" applyNumberFormat="1" applyFont="1" applyFill="1" applyBorder="1" applyAlignment="1">
      <alignment horizontal="right"/>
    </xf>
    <xf numFmtId="49" fontId="5" fillId="2" borderId="14" xfId="0" applyNumberFormat="1" applyFont="1" applyFill="1" applyBorder="1" applyAlignment="1">
      <alignment horizontal="right"/>
    </xf>
    <xf numFmtId="0" fontId="7" fillId="2" borderId="8" xfId="0" applyFont="1" applyFill="1" applyBorder="1" applyAlignment="1">
      <alignment/>
    </xf>
    <xf numFmtId="0" fontId="5" fillId="2" borderId="18" xfId="0" applyFont="1" applyFill="1" applyBorder="1" applyAlignment="1">
      <alignment/>
    </xf>
    <xf numFmtId="4" fontId="6" fillId="2" borderId="13" xfId="0" applyNumberFormat="1" applyFont="1" applyFill="1" applyBorder="1" applyAlignment="1">
      <alignment/>
    </xf>
    <xf numFmtId="0" fontId="5" fillId="3" borderId="0" xfId="0" applyFont="1" applyFill="1" applyAlignment="1">
      <alignment/>
    </xf>
    <xf numFmtId="0" fontId="6" fillId="2" borderId="0" xfId="0" applyFont="1" applyFill="1" applyBorder="1" applyAlignment="1">
      <alignment horizontal="center"/>
    </xf>
    <xf numFmtId="49" fontId="5" fillId="2" borderId="0" xfId="0" applyNumberFormat="1" applyFont="1" applyFill="1" applyBorder="1" applyAlignment="1">
      <alignment horizontal="right"/>
    </xf>
    <xf numFmtId="0" fontId="9" fillId="2" borderId="0" xfId="0" applyFont="1" applyFill="1" applyAlignment="1">
      <alignment/>
    </xf>
    <xf numFmtId="0" fontId="9" fillId="2" borderId="0" xfId="0" applyFont="1" applyFill="1" applyAlignment="1">
      <alignment horizontal="justify"/>
    </xf>
    <xf numFmtId="0" fontId="9" fillId="2" borderId="0" xfId="0" applyFont="1" applyFill="1" applyAlignment="1">
      <alignment/>
    </xf>
    <xf numFmtId="0" fontId="9" fillId="2" borderId="0" xfId="0" applyFont="1" applyFill="1" applyBorder="1" applyAlignment="1">
      <alignment/>
    </xf>
    <xf numFmtId="0" fontId="5" fillId="2" borderId="5" xfId="0" applyFont="1" applyFill="1" applyBorder="1" applyAlignment="1">
      <alignment vertical="center" shrinkToFit="1"/>
    </xf>
    <xf numFmtId="0" fontId="3" fillId="2" borderId="0" xfId="0" applyFont="1" applyFill="1" applyBorder="1" applyAlignment="1">
      <alignment horizontal="center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69"/>
  <sheetViews>
    <sheetView tabSelected="1" zoomScale="75" zoomScaleNormal="75" workbookViewId="0" topLeftCell="A1">
      <selection activeCell="A1" sqref="A1"/>
    </sheetView>
  </sheetViews>
  <sheetFormatPr defaultColWidth="9.125" defaultRowHeight="12.75"/>
  <cols>
    <col min="1" max="1" width="13.375" style="4" customWidth="1"/>
    <col min="2" max="2" width="59.75390625" style="4" customWidth="1"/>
    <col min="3" max="3" width="18.25390625" style="4" customWidth="1"/>
    <col min="4" max="4" width="10.125" style="4" customWidth="1"/>
    <col min="5" max="5" width="12.125" style="4" customWidth="1"/>
    <col min="6" max="6" width="15.25390625" style="4" customWidth="1"/>
    <col min="7" max="7" width="10.375" style="4" customWidth="1"/>
    <col min="8" max="16384" width="9.125" style="4" customWidth="1"/>
  </cols>
  <sheetData>
    <row r="2" spans="1:5" ht="18.75">
      <c r="A2" s="1" t="s">
        <v>0</v>
      </c>
      <c r="B2" s="2"/>
      <c r="C2" s="2"/>
      <c r="D2" s="3"/>
      <c r="E2" s="3"/>
    </row>
    <row r="3" spans="1:5" ht="15.75" customHeight="1">
      <c r="A3" s="76" t="s">
        <v>1</v>
      </c>
      <c r="B3" s="76"/>
      <c r="C3" s="76"/>
      <c r="D3" s="76"/>
      <c r="E3" s="76"/>
    </row>
    <row r="4" spans="1:5" ht="18.75">
      <c r="A4" s="1"/>
      <c r="B4" s="2"/>
      <c r="C4" s="2"/>
      <c r="D4" s="3"/>
      <c r="E4" s="3"/>
    </row>
    <row r="5" spans="1:5" ht="16.5" customHeight="1" thickBot="1">
      <c r="A5" s="5"/>
      <c r="B5" s="6"/>
      <c r="C5" s="6"/>
      <c r="D5" s="7"/>
      <c r="E5" s="7"/>
    </row>
    <row r="6" spans="1:5" ht="17.25" customHeight="1">
      <c r="A6" s="8"/>
      <c r="B6" s="8"/>
      <c r="C6" s="8"/>
      <c r="D6" s="8"/>
      <c r="E6" s="8"/>
    </row>
    <row r="7" spans="1:5" ht="17.25" customHeight="1" thickBot="1">
      <c r="A7" s="9" t="s">
        <v>2</v>
      </c>
      <c r="B7" s="9" t="s">
        <v>3</v>
      </c>
      <c r="C7" s="9" t="s">
        <v>4</v>
      </c>
      <c r="D7" s="9" t="s">
        <v>5</v>
      </c>
      <c r="E7" s="9" t="s">
        <v>231</v>
      </c>
    </row>
    <row r="8" spans="1:6" ht="17.25" customHeight="1">
      <c r="A8" s="10"/>
      <c r="B8" s="11" t="s">
        <v>6</v>
      </c>
      <c r="C8" s="12">
        <f>SUM(C9:C22)</f>
        <v>95140380</v>
      </c>
      <c r="D8" s="13"/>
      <c r="E8" s="13"/>
      <c r="F8" s="14"/>
    </row>
    <row r="9" spans="1:6" ht="17.25" customHeight="1">
      <c r="A9" s="15" t="s">
        <v>7</v>
      </c>
      <c r="B9" s="16" t="s">
        <v>8</v>
      </c>
      <c r="C9" s="17">
        <f>2900000-10500</f>
        <v>2889500</v>
      </c>
      <c r="D9" s="15">
        <v>98076</v>
      </c>
      <c r="E9" s="15" t="s">
        <v>232</v>
      </c>
      <c r="F9" s="14"/>
    </row>
    <row r="10" spans="1:6" ht="17.25" customHeight="1">
      <c r="A10" s="15" t="s">
        <v>9</v>
      </c>
      <c r="B10" s="16" t="s">
        <v>10</v>
      </c>
      <c r="C10" s="17">
        <v>7216000</v>
      </c>
      <c r="D10" s="15" t="s">
        <v>11</v>
      </c>
      <c r="E10" s="15" t="s">
        <v>232</v>
      </c>
      <c r="F10" s="14"/>
    </row>
    <row r="11" spans="1:6" ht="17.25" customHeight="1">
      <c r="A11" s="15" t="s">
        <v>12</v>
      </c>
      <c r="B11" s="16" t="s">
        <v>13</v>
      </c>
      <c r="C11" s="17">
        <v>480000</v>
      </c>
      <c r="D11" s="15" t="s">
        <v>14</v>
      </c>
      <c r="E11" s="15" t="s">
        <v>232</v>
      </c>
      <c r="F11" s="14"/>
    </row>
    <row r="12" spans="1:6" ht="17.25" customHeight="1">
      <c r="A12" s="15" t="s">
        <v>15</v>
      </c>
      <c r="B12" s="16" t="s">
        <v>8</v>
      </c>
      <c r="C12" s="17">
        <f>2900000-2020000</f>
        <v>880000</v>
      </c>
      <c r="D12" s="15" t="s">
        <v>16</v>
      </c>
      <c r="E12" s="15" t="s">
        <v>232</v>
      </c>
      <c r="F12" s="14"/>
    </row>
    <row r="13" spans="1:5" ht="17.25" customHeight="1">
      <c r="A13" s="18">
        <v>37412</v>
      </c>
      <c r="B13" s="16" t="s">
        <v>17</v>
      </c>
      <c r="C13" s="17">
        <v>8000000</v>
      </c>
      <c r="D13" s="15" t="s">
        <v>18</v>
      </c>
      <c r="E13" s="15" t="s">
        <v>232</v>
      </c>
    </row>
    <row r="14" spans="1:5" ht="17.25" customHeight="1">
      <c r="A14" s="18">
        <v>37414</v>
      </c>
      <c r="B14" s="16" t="s">
        <v>19</v>
      </c>
      <c r="C14" s="17">
        <v>2200000</v>
      </c>
      <c r="D14" s="15" t="s">
        <v>20</v>
      </c>
      <c r="E14" s="15" t="s">
        <v>232</v>
      </c>
    </row>
    <row r="15" spans="1:5" ht="17.25" customHeight="1">
      <c r="A15" s="18">
        <v>37428</v>
      </c>
      <c r="B15" s="16" t="s">
        <v>13</v>
      </c>
      <c r="C15" s="17">
        <v>121100</v>
      </c>
      <c r="D15" s="15" t="s">
        <v>14</v>
      </c>
      <c r="E15" s="15" t="s">
        <v>232</v>
      </c>
    </row>
    <row r="16" spans="1:5" ht="17.25" customHeight="1">
      <c r="A16" s="18">
        <v>37510</v>
      </c>
      <c r="B16" s="16" t="s">
        <v>21</v>
      </c>
      <c r="C16" s="17">
        <v>525000</v>
      </c>
      <c r="D16" s="15" t="s">
        <v>22</v>
      </c>
      <c r="E16" s="15" t="s">
        <v>232</v>
      </c>
    </row>
    <row r="17" spans="1:5" ht="17.25" customHeight="1">
      <c r="A17" s="18">
        <v>37545</v>
      </c>
      <c r="B17" s="16" t="s">
        <v>23</v>
      </c>
      <c r="C17" s="17">
        <v>19100000</v>
      </c>
      <c r="D17" s="15" t="s">
        <v>24</v>
      </c>
      <c r="E17" s="15" t="s">
        <v>232</v>
      </c>
    </row>
    <row r="18" spans="1:5" ht="17.25" customHeight="1">
      <c r="A18" s="18">
        <v>37578</v>
      </c>
      <c r="B18" s="16" t="s">
        <v>25</v>
      </c>
      <c r="C18" s="17">
        <v>6800000</v>
      </c>
      <c r="D18" s="15" t="s">
        <v>20</v>
      </c>
      <c r="E18" s="15" t="s">
        <v>232</v>
      </c>
    </row>
    <row r="19" spans="1:5" ht="17.25" customHeight="1">
      <c r="A19" s="18">
        <v>37582</v>
      </c>
      <c r="B19" s="16" t="s">
        <v>26</v>
      </c>
      <c r="C19" s="17">
        <v>43670000</v>
      </c>
      <c r="D19" s="15" t="s">
        <v>27</v>
      </c>
      <c r="E19" s="15" t="s">
        <v>232</v>
      </c>
    </row>
    <row r="20" spans="1:5" ht="17.25" customHeight="1">
      <c r="A20" s="19">
        <v>37593</v>
      </c>
      <c r="B20" s="16" t="s">
        <v>28</v>
      </c>
      <c r="C20" s="20">
        <v>370000</v>
      </c>
      <c r="D20" s="21" t="s">
        <v>29</v>
      </c>
      <c r="E20" s="21" t="s">
        <v>232</v>
      </c>
    </row>
    <row r="21" spans="1:5" ht="17.25" customHeight="1">
      <c r="A21" s="18">
        <v>37607</v>
      </c>
      <c r="B21" s="16" t="s">
        <v>30</v>
      </c>
      <c r="C21" s="17">
        <v>2688780</v>
      </c>
      <c r="D21" s="15" t="s">
        <v>18</v>
      </c>
      <c r="E21" s="15" t="s">
        <v>232</v>
      </c>
    </row>
    <row r="22" spans="1:5" ht="17.25" customHeight="1">
      <c r="A22" s="22"/>
      <c r="B22" s="16" t="s">
        <v>31</v>
      </c>
      <c r="C22" s="20">
        <v>200000</v>
      </c>
      <c r="D22" s="23" t="s">
        <v>14</v>
      </c>
      <c r="E22" s="23" t="s">
        <v>232</v>
      </c>
    </row>
    <row r="23" spans="1:5" ht="17.25" customHeight="1">
      <c r="A23" s="24"/>
      <c r="B23" s="25"/>
      <c r="C23" s="17"/>
      <c r="D23" s="26"/>
      <c r="E23" s="26"/>
    </row>
    <row r="24" spans="1:6" ht="17.25" customHeight="1">
      <c r="A24" s="27"/>
      <c r="B24" s="28" t="s">
        <v>32</v>
      </c>
      <c r="C24" s="29">
        <f>SUM(C25:C48)</f>
        <v>17495700</v>
      </c>
      <c r="D24" s="30"/>
      <c r="E24" s="30"/>
      <c r="F24" s="14"/>
    </row>
    <row r="25" spans="1:6" ht="17.25" customHeight="1">
      <c r="A25" s="31" t="s">
        <v>33</v>
      </c>
      <c r="B25" s="32" t="s">
        <v>34</v>
      </c>
      <c r="C25" s="33">
        <v>1290000</v>
      </c>
      <c r="D25" s="30">
        <v>34109</v>
      </c>
      <c r="E25" s="30">
        <v>4116</v>
      </c>
      <c r="F25" s="14"/>
    </row>
    <row r="26" spans="1:6" ht="17.25" customHeight="1">
      <c r="A26" s="31" t="s">
        <v>35</v>
      </c>
      <c r="B26" s="32" t="s">
        <v>36</v>
      </c>
      <c r="C26" s="33">
        <v>50000</v>
      </c>
      <c r="D26" s="30">
        <v>34070</v>
      </c>
      <c r="E26" s="30">
        <v>4116</v>
      </c>
      <c r="F26" s="14"/>
    </row>
    <row r="27" spans="1:5" ht="17.25" customHeight="1">
      <c r="A27" s="18">
        <v>37412</v>
      </c>
      <c r="B27" s="16" t="s">
        <v>37</v>
      </c>
      <c r="C27" s="17">
        <v>250000</v>
      </c>
      <c r="D27" s="15" t="s">
        <v>38</v>
      </c>
      <c r="E27" s="15" t="s">
        <v>233</v>
      </c>
    </row>
    <row r="28" spans="1:5" ht="17.25" customHeight="1">
      <c r="A28" s="18">
        <v>37414</v>
      </c>
      <c r="B28" s="16" t="s">
        <v>39</v>
      </c>
      <c r="C28" s="17">
        <v>1500000</v>
      </c>
      <c r="D28" s="15" t="s">
        <v>40</v>
      </c>
      <c r="E28" s="15" t="s">
        <v>233</v>
      </c>
    </row>
    <row r="29" spans="1:5" ht="17.25" customHeight="1">
      <c r="A29" s="18">
        <v>37460</v>
      </c>
      <c r="B29" s="16" t="s">
        <v>41</v>
      </c>
      <c r="C29" s="17">
        <f>3204000-300</f>
        <v>3203700</v>
      </c>
      <c r="D29" s="15" t="s">
        <v>42</v>
      </c>
      <c r="E29" s="15" t="s">
        <v>233</v>
      </c>
    </row>
    <row r="30" spans="1:5" ht="17.25" customHeight="1">
      <c r="A30" s="18">
        <v>37467</v>
      </c>
      <c r="B30" s="16" t="s">
        <v>43</v>
      </c>
      <c r="C30" s="17">
        <v>3310000</v>
      </c>
      <c r="D30" s="15" t="s">
        <v>44</v>
      </c>
      <c r="E30" s="30">
        <v>4117</v>
      </c>
    </row>
    <row r="31" spans="1:5" ht="17.25" customHeight="1">
      <c r="A31" s="18">
        <v>37467</v>
      </c>
      <c r="B31" s="16" t="s">
        <v>45</v>
      </c>
      <c r="C31" s="17">
        <v>610000</v>
      </c>
      <c r="D31" s="15" t="s">
        <v>44</v>
      </c>
      <c r="E31" s="15" t="s">
        <v>233</v>
      </c>
    </row>
    <row r="32" spans="1:5" ht="17.25" customHeight="1">
      <c r="A32" s="18">
        <v>37467</v>
      </c>
      <c r="B32" s="16" t="s">
        <v>46</v>
      </c>
      <c r="C32" s="17">
        <v>380000</v>
      </c>
      <c r="D32" s="15" t="s">
        <v>44</v>
      </c>
      <c r="E32" s="15" t="s">
        <v>233</v>
      </c>
    </row>
    <row r="33" spans="1:5" ht="17.25" customHeight="1">
      <c r="A33" s="18">
        <v>37467</v>
      </c>
      <c r="B33" s="16" t="s">
        <v>47</v>
      </c>
      <c r="C33" s="17">
        <v>185000</v>
      </c>
      <c r="D33" s="15" t="s">
        <v>44</v>
      </c>
      <c r="E33" s="15" t="s">
        <v>233</v>
      </c>
    </row>
    <row r="34" spans="1:5" ht="17.25" customHeight="1">
      <c r="A34" s="18">
        <v>37469</v>
      </c>
      <c r="B34" s="16" t="s">
        <v>48</v>
      </c>
      <c r="C34" s="17">
        <v>164000</v>
      </c>
      <c r="D34" s="15" t="s">
        <v>40</v>
      </c>
      <c r="E34" s="30">
        <v>4118</v>
      </c>
    </row>
    <row r="35" spans="1:5" ht="17.25" customHeight="1">
      <c r="A35" s="18">
        <v>37488</v>
      </c>
      <c r="B35" s="16" t="s">
        <v>49</v>
      </c>
      <c r="C35" s="17">
        <v>45000</v>
      </c>
      <c r="D35" s="15" t="s">
        <v>40</v>
      </c>
      <c r="E35" s="15" t="s">
        <v>233</v>
      </c>
    </row>
    <row r="36" spans="1:5" ht="17.25" customHeight="1">
      <c r="A36" s="18">
        <v>37490</v>
      </c>
      <c r="B36" s="16" t="s">
        <v>50</v>
      </c>
      <c r="C36" s="17">
        <v>400000</v>
      </c>
      <c r="D36" s="15" t="s">
        <v>51</v>
      </c>
      <c r="E36" s="15" t="s">
        <v>233</v>
      </c>
    </row>
    <row r="37" spans="1:5" ht="17.25" customHeight="1">
      <c r="A37" s="18">
        <v>37490</v>
      </c>
      <c r="B37" s="16" t="s">
        <v>52</v>
      </c>
      <c r="C37" s="17">
        <v>1156000</v>
      </c>
      <c r="D37" s="15" t="s">
        <v>42</v>
      </c>
      <c r="E37" s="15" t="s">
        <v>233</v>
      </c>
    </row>
    <row r="38" spans="1:5" ht="17.25" customHeight="1">
      <c r="A38" s="18">
        <v>37512</v>
      </c>
      <c r="B38" s="16" t="s">
        <v>37</v>
      </c>
      <c r="C38" s="17">
        <v>250000</v>
      </c>
      <c r="D38" s="15" t="s">
        <v>38</v>
      </c>
      <c r="E38" s="30">
        <v>4119</v>
      </c>
    </row>
    <row r="39" spans="1:5" ht="17.25" customHeight="1">
      <c r="A39" s="18">
        <v>37547</v>
      </c>
      <c r="B39" s="16" t="s">
        <v>45</v>
      </c>
      <c r="C39" s="17">
        <v>600000</v>
      </c>
      <c r="D39" s="15" t="s">
        <v>44</v>
      </c>
      <c r="E39" s="15" t="s">
        <v>233</v>
      </c>
    </row>
    <row r="40" spans="1:5" ht="17.25" customHeight="1">
      <c r="A40" s="18">
        <v>37547</v>
      </c>
      <c r="B40" s="16" t="s">
        <v>46</v>
      </c>
      <c r="C40" s="17">
        <v>350000</v>
      </c>
      <c r="D40" s="15" t="s">
        <v>44</v>
      </c>
      <c r="E40" s="15" t="s">
        <v>233</v>
      </c>
    </row>
    <row r="41" spans="1:5" ht="17.25" customHeight="1">
      <c r="A41" s="18">
        <v>37547</v>
      </c>
      <c r="B41" s="16" t="s">
        <v>47</v>
      </c>
      <c r="C41" s="17">
        <v>185000</v>
      </c>
      <c r="D41" s="15" t="s">
        <v>44</v>
      </c>
      <c r="E41" s="15" t="s">
        <v>233</v>
      </c>
    </row>
    <row r="42" spans="1:5" ht="17.25" customHeight="1">
      <c r="A42" s="18">
        <v>37551</v>
      </c>
      <c r="B42" s="16" t="s">
        <v>43</v>
      </c>
      <c r="C42" s="17">
        <v>3310000</v>
      </c>
      <c r="D42" s="15" t="s">
        <v>44</v>
      </c>
      <c r="E42" s="30">
        <v>4120</v>
      </c>
    </row>
    <row r="43" spans="1:5" ht="17.25" customHeight="1">
      <c r="A43" s="18">
        <v>37554</v>
      </c>
      <c r="B43" s="16" t="s">
        <v>48</v>
      </c>
      <c r="C43" s="17">
        <v>50000</v>
      </c>
      <c r="D43" s="15" t="s">
        <v>40</v>
      </c>
      <c r="E43" s="15" t="s">
        <v>233</v>
      </c>
    </row>
    <row r="44" spans="1:5" ht="17.25" customHeight="1">
      <c r="A44" s="18">
        <v>37574</v>
      </c>
      <c r="B44" s="16" t="s">
        <v>53</v>
      </c>
      <c r="C44" s="17">
        <v>100000</v>
      </c>
      <c r="D44" s="15" t="s">
        <v>51</v>
      </c>
      <c r="E44" s="15" t="s">
        <v>233</v>
      </c>
    </row>
    <row r="45" spans="1:5" ht="17.25" customHeight="1">
      <c r="A45" s="18">
        <v>37593</v>
      </c>
      <c r="B45" s="16" t="s">
        <v>54</v>
      </c>
      <c r="C45" s="17">
        <v>40000</v>
      </c>
      <c r="D45" s="15" t="s">
        <v>40</v>
      </c>
      <c r="E45" s="15" t="s">
        <v>233</v>
      </c>
    </row>
    <row r="46" spans="1:5" ht="17.25" customHeight="1">
      <c r="A46" s="18"/>
      <c r="B46" s="16" t="s">
        <v>55</v>
      </c>
      <c r="C46" s="17">
        <v>25000</v>
      </c>
      <c r="D46" s="15" t="s">
        <v>40</v>
      </c>
      <c r="E46" s="30">
        <v>4121</v>
      </c>
    </row>
    <row r="47" spans="1:5" ht="17.25" customHeight="1">
      <c r="A47" s="18"/>
      <c r="B47" s="16" t="s">
        <v>56</v>
      </c>
      <c r="C47" s="17">
        <v>30000</v>
      </c>
      <c r="D47" s="15" t="s">
        <v>57</v>
      </c>
      <c r="E47" s="15" t="s">
        <v>233</v>
      </c>
    </row>
    <row r="48" spans="1:5" ht="17.25" customHeight="1">
      <c r="A48" s="18"/>
      <c r="B48" s="16" t="s">
        <v>58</v>
      </c>
      <c r="C48" s="17">
        <v>12000</v>
      </c>
      <c r="D48" s="15" t="s">
        <v>40</v>
      </c>
      <c r="E48" s="15" t="s">
        <v>233</v>
      </c>
    </row>
    <row r="49" spans="1:5" ht="17.25" customHeight="1">
      <c r="A49" s="18"/>
      <c r="B49" s="16"/>
      <c r="C49" s="17"/>
      <c r="D49" s="15"/>
      <c r="E49" s="15"/>
    </row>
    <row r="50" spans="1:5" ht="17.25" customHeight="1">
      <c r="A50" s="18"/>
      <c r="B50" s="28" t="s">
        <v>59</v>
      </c>
      <c r="C50" s="34">
        <f>SUM(C51)</f>
        <v>1719000</v>
      </c>
      <c r="D50" s="15"/>
      <c r="E50" s="15"/>
    </row>
    <row r="51" spans="1:5" ht="17.25" customHeight="1">
      <c r="A51" s="18">
        <v>37462</v>
      </c>
      <c r="B51" s="30" t="s">
        <v>60</v>
      </c>
      <c r="C51" s="35">
        <v>1719000</v>
      </c>
      <c r="D51" s="15" t="s">
        <v>61</v>
      </c>
      <c r="E51" s="15" t="s">
        <v>233</v>
      </c>
    </row>
    <row r="52" spans="1:5" ht="17.25" customHeight="1">
      <c r="A52" s="18"/>
      <c r="B52" s="30"/>
      <c r="C52" s="35"/>
      <c r="D52" s="15"/>
      <c r="E52" s="15"/>
    </row>
    <row r="53" spans="1:5" ht="17.25" customHeight="1">
      <c r="A53" s="18"/>
      <c r="B53" s="28" t="s">
        <v>62</v>
      </c>
      <c r="C53" s="29">
        <f>SUM(C54:C71)</f>
        <v>206916.6</v>
      </c>
      <c r="D53" s="15"/>
      <c r="E53" s="15"/>
    </row>
    <row r="54" spans="1:5" ht="17.25" customHeight="1">
      <c r="A54" s="18">
        <v>37397</v>
      </c>
      <c r="B54" s="16" t="s">
        <v>63</v>
      </c>
      <c r="C54" s="17">
        <v>15800</v>
      </c>
      <c r="D54" s="15" t="s">
        <v>64</v>
      </c>
      <c r="E54" s="15" t="s">
        <v>233</v>
      </c>
    </row>
    <row r="55" spans="1:5" ht="17.25" customHeight="1">
      <c r="A55" s="18">
        <v>37498</v>
      </c>
      <c r="B55" s="16" t="s">
        <v>65</v>
      </c>
      <c r="C55" s="17">
        <v>44880</v>
      </c>
      <c r="D55" s="15" t="s">
        <v>66</v>
      </c>
      <c r="E55" s="15" t="s">
        <v>233</v>
      </c>
    </row>
    <row r="56" spans="1:5" ht="17.25" customHeight="1">
      <c r="A56" s="18">
        <v>37498</v>
      </c>
      <c r="B56" s="16" t="s">
        <v>242</v>
      </c>
      <c r="C56" s="17">
        <v>34980</v>
      </c>
      <c r="D56" s="15" t="s">
        <v>66</v>
      </c>
      <c r="E56" s="15" t="s">
        <v>233</v>
      </c>
    </row>
    <row r="57" spans="1:5" ht="17.25" customHeight="1">
      <c r="A57" s="18">
        <v>37498</v>
      </c>
      <c r="B57" s="16" t="s">
        <v>68</v>
      </c>
      <c r="C57" s="17">
        <v>39600</v>
      </c>
      <c r="D57" s="15" t="s">
        <v>66</v>
      </c>
      <c r="E57" s="15" t="s">
        <v>233</v>
      </c>
    </row>
    <row r="58" spans="1:5" ht="17.25" customHeight="1">
      <c r="A58" s="18">
        <v>37517</v>
      </c>
      <c r="B58" s="16" t="s">
        <v>65</v>
      </c>
      <c r="C58" s="17">
        <v>5400</v>
      </c>
      <c r="D58" s="15" t="s">
        <v>66</v>
      </c>
      <c r="E58" s="15" t="s">
        <v>233</v>
      </c>
    </row>
    <row r="59" spans="1:5" ht="17.25" customHeight="1">
      <c r="A59" s="18">
        <v>37517</v>
      </c>
      <c r="B59" s="16" t="s">
        <v>67</v>
      </c>
      <c r="C59" s="17">
        <v>4770</v>
      </c>
      <c r="D59" s="15" t="s">
        <v>66</v>
      </c>
      <c r="E59" s="15" t="s">
        <v>233</v>
      </c>
    </row>
    <row r="60" spans="1:5" ht="17.25" customHeight="1">
      <c r="A60" s="18">
        <v>37517</v>
      </c>
      <c r="B60" s="16" t="s">
        <v>68</v>
      </c>
      <c r="C60" s="17">
        <v>6120</v>
      </c>
      <c r="D60" s="15" t="s">
        <v>66</v>
      </c>
      <c r="E60" s="15" t="s">
        <v>233</v>
      </c>
    </row>
    <row r="61" spans="1:5" ht="17.25" customHeight="1">
      <c r="A61" s="18">
        <v>37525</v>
      </c>
      <c r="B61" s="16" t="s">
        <v>63</v>
      </c>
      <c r="C61" s="17">
        <f>13000-2883.4</f>
        <v>10116.6</v>
      </c>
      <c r="D61" s="15" t="s">
        <v>64</v>
      </c>
      <c r="E61" s="15" t="s">
        <v>233</v>
      </c>
    </row>
    <row r="62" spans="1:5" ht="17.25" customHeight="1">
      <c r="A62" s="18">
        <v>37559</v>
      </c>
      <c r="B62" s="16" t="s">
        <v>65</v>
      </c>
      <c r="C62" s="17">
        <v>4800</v>
      </c>
      <c r="D62" s="15" t="s">
        <v>66</v>
      </c>
      <c r="E62" s="15" t="s">
        <v>233</v>
      </c>
    </row>
    <row r="63" spans="1:5" ht="17.25" customHeight="1">
      <c r="A63" s="18">
        <v>37559</v>
      </c>
      <c r="B63" s="16" t="s">
        <v>67</v>
      </c>
      <c r="C63" s="17">
        <v>4240</v>
      </c>
      <c r="D63" s="15" t="s">
        <v>66</v>
      </c>
      <c r="E63" s="15" t="s">
        <v>233</v>
      </c>
    </row>
    <row r="64" spans="1:5" ht="17.25" customHeight="1">
      <c r="A64" s="18">
        <v>37559</v>
      </c>
      <c r="B64" s="16" t="s">
        <v>68</v>
      </c>
      <c r="C64" s="17">
        <v>5440</v>
      </c>
      <c r="D64" s="15" t="s">
        <v>66</v>
      </c>
      <c r="E64" s="15" t="s">
        <v>233</v>
      </c>
    </row>
    <row r="65" spans="1:5" ht="17.25" customHeight="1">
      <c r="A65" s="18">
        <v>37580</v>
      </c>
      <c r="B65" s="16" t="s">
        <v>65</v>
      </c>
      <c r="C65" s="36">
        <v>4800</v>
      </c>
      <c r="D65" s="15" t="s">
        <v>66</v>
      </c>
      <c r="E65" s="15" t="s">
        <v>233</v>
      </c>
    </row>
    <row r="66" spans="1:5" ht="17.25" customHeight="1">
      <c r="A66" s="18">
        <v>37580</v>
      </c>
      <c r="B66" s="16" t="s">
        <v>67</v>
      </c>
      <c r="C66" s="36">
        <v>4240</v>
      </c>
      <c r="D66" s="15" t="s">
        <v>66</v>
      </c>
      <c r="E66" s="15" t="s">
        <v>233</v>
      </c>
    </row>
    <row r="67" spans="1:5" ht="17.25" customHeight="1">
      <c r="A67" s="18">
        <v>37580</v>
      </c>
      <c r="B67" s="16" t="s">
        <v>68</v>
      </c>
      <c r="C67" s="36">
        <v>5440</v>
      </c>
      <c r="D67" s="15" t="s">
        <v>66</v>
      </c>
      <c r="E67" s="15" t="s">
        <v>233</v>
      </c>
    </row>
    <row r="68" spans="1:5" ht="17.25" customHeight="1">
      <c r="A68" s="18">
        <v>37596</v>
      </c>
      <c r="B68" s="16" t="s">
        <v>65</v>
      </c>
      <c r="C68" s="17">
        <v>5400</v>
      </c>
      <c r="D68" s="15" t="s">
        <v>66</v>
      </c>
      <c r="E68" s="15" t="s">
        <v>233</v>
      </c>
    </row>
    <row r="69" spans="1:5" ht="17.25" customHeight="1">
      <c r="A69" s="18">
        <v>37596</v>
      </c>
      <c r="B69" s="16" t="s">
        <v>67</v>
      </c>
      <c r="C69" s="17">
        <v>4770</v>
      </c>
      <c r="D69" s="15" t="s">
        <v>66</v>
      </c>
      <c r="E69" s="15" t="s">
        <v>233</v>
      </c>
    </row>
    <row r="70" spans="1:5" ht="17.25" customHeight="1">
      <c r="A70" s="18">
        <v>37596</v>
      </c>
      <c r="B70" s="16" t="s">
        <v>68</v>
      </c>
      <c r="C70" s="17">
        <v>6120</v>
      </c>
      <c r="D70" s="15" t="s">
        <v>66</v>
      </c>
      <c r="E70" s="15" t="s">
        <v>233</v>
      </c>
    </row>
    <row r="71" spans="1:5" ht="17.25" customHeight="1">
      <c r="A71" s="18"/>
      <c r="B71" s="16"/>
      <c r="C71" s="17"/>
      <c r="D71" s="15"/>
      <c r="E71" s="15"/>
    </row>
    <row r="72" spans="1:5" ht="17.25" customHeight="1">
      <c r="A72" s="18"/>
      <c r="B72" s="28" t="s">
        <v>69</v>
      </c>
      <c r="C72" s="29">
        <f>C73</f>
        <v>200000</v>
      </c>
      <c r="D72" s="15"/>
      <c r="E72" s="15"/>
    </row>
    <row r="73" spans="1:5" ht="17.25" customHeight="1">
      <c r="A73" s="18"/>
      <c r="B73" s="16" t="s">
        <v>70</v>
      </c>
      <c r="C73" s="17">
        <v>200000</v>
      </c>
      <c r="D73" s="15" t="s">
        <v>71</v>
      </c>
      <c r="E73" s="15" t="s">
        <v>233</v>
      </c>
    </row>
    <row r="74" spans="1:5" ht="17.25" customHeight="1">
      <c r="A74" s="18"/>
      <c r="B74" s="16"/>
      <c r="C74" s="17"/>
      <c r="D74" s="15"/>
      <c r="E74" s="15"/>
    </row>
    <row r="75" spans="1:5" ht="17.25" customHeight="1">
      <c r="A75" s="37"/>
      <c r="B75" s="38" t="s">
        <v>72</v>
      </c>
      <c r="C75" s="39">
        <f>SUM(C76:C94)</f>
        <v>2414539</v>
      </c>
      <c r="D75" s="15"/>
      <c r="E75" s="15"/>
    </row>
    <row r="76" spans="1:5" ht="17.25" customHeight="1">
      <c r="A76" s="15" t="s">
        <v>73</v>
      </c>
      <c r="B76" s="40" t="s">
        <v>74</v>
      </c>
      <c r="C76" s="41">
        <v>54226</v>
      </c>
      <c r="D76" s="15" t="s">
        <v>75</v>
      </c>
      <c r="E76" s="15" t="s">
        <v>233</v>
      </c>
    </row>
    <row r="77" spans="1:5" ht="17.25" customHeight="1">
      <c r="A77" s="15" t="s">
        <v>76</v>
      </c>
      <c r="B77" s="40" t="s">
        <v>74</v>
      </c>
      <c r="C77" s="41">
        <v>40345</v>
      </c>
      <c r="D77" s="15" t="s">
        <v>75</v>
      </c>
      <c r="E77" s="15" t="s">
        <v>233</v>
      </c>
    </row>
    <row r="78" spans="1:5" ht="17.25" customHeight="1">
      <c r="A78" s="15" t="s">
        <v>77</v>
      </c>
      <c r="B78" s="40" t="s">
        <v>74</v>
      </c>
      <c r="C78" s="41">
        <v>59019</v>
      </c>
      <c r="D78" s="15" t="s">
        <v>75</v>
      </c>
      <c r="E78" s="15" t="s">
        <v>233</v>
      </c>
    </row>
    <row r="79" spans="1:5" ht="17.25" customHeight="1">
      <c r="A79" s="15" t="s">
        <v>78</v>
      </c>
      <c r="B79" s="40" t="s">
        <v>74</v>
      </c>
      <c r="C79" s="41">
        <v>64493</v>
      </c>
      <c r="D79" s="15" t="s">
        <v>75</v>
      </c>
      <c r="E79" s="15" t="s">
        <v>233</v>
      </c>
    </row>
    <row r="80" spans="1:5" ht="17.25" customHeight="1">
      <c r="A80" s="15" t="s">
        <v>79</v>
      </c>
      <c r="B80" s="40" t="s">
        <v>74</v>
      </c>
      <c r="C80" s="41">
        <v>66332</v>
      </c>
      <c r="D80" s="15" t="s">
        <v>75</v>
      </c>
      <c r="E80" s="15" t="s">
        <v>233</v>
      </c>
    </row>
    <row r="81" spans="1:5" ht="17.25" customHeight="1">
      <c r="A81" s="15" t="s">
        <v>80</v>
      </c>
      <c r="B81" s="40" t="s">
        <v>74</v>
      </c>
      <c r="C81" s="41">
        <v>104734</v>
      </c>
      <c r="D81" s="15" t="s">
        <v>75</v>
      </c>
      <c r="E81" s="15" t="s">
        <v>233</v>
      </c>
    </row>
    <row r="82" spans="1:5" ht="17.25" customHeight="1">
      <c r="A82" s="15" t="s">
        <v>81</v>
      </c>
      <c r="B82" s="40" t="s">
        <v>74</v>
      </c>
      <c r="C82" s="41">
        <v>206851</v>
      </c>
      <c r="D82" s="15" t="s">
        <v>75</v>
      </c>
      <c r="E82" s="15" t="s">
        <v>233</v>
      </c>
    </row>
    <row r="83" spans="1:5" ht="17.25" customHeight="1">
      <c r="A83" s="15" t="s">
        <v>82</v>
      </c>
      <c r="B83" s="40" t="s">
        <v>74</v>
      </c>
      <c r="C83" s="41">
        <f>58485+45825</f>
        <v>104310</v>
      </c>
      <c r="D83" s="15" t="s">
        <v>75</v>
      </c>
      <c r="E83" s="15" t="s">
        <v>233</v>
      </c>
    </row>
    <row r="84" spans="1:5" ht="17.25" customHeight="1">
      <c r="A84" s="15" t="s">
        <v>82</v>
      </c>
      <c r="B84" s="40" t="s">
        <v>83</v>
      </c>
      <c r="C84" s="41">
        <f>682+5000</f>
        <v>5682</v>
      </c>
      <c r="D84" s="15" t="s">
        <v>75</v>
      </c>
      <c r="E84" s="15" t="s">
        <v>233</v>
      </c>
    </row>
    <row r="85" spans="1:5" ht="17.25" customHeight="1">
      <c r="A85" s="15" t="s">
        <v>84</v>
      </c>
      <c r="B85" s="40" t="s">
        <v>74</v>
      </c>
      <c r="C85" s="41">
        <v>125808</v>
      </c>
      <c r="D85" s="15" t="s">
        <v>75</v>
      </c>
      <c r="E85" s="15" t="s">
        <v>233</v>
      </c>
    </row>
    <row r="86" spans="1:5" ht="17.25" customHeight="1">
      <c r="A86" s="15" t="s">
        <v>84</v>
      </c>
      <c r="B86" s="40" t="s">
        <v>83</v>
      </c>
      <c r="C86" s="41">
        <v>5000</v>
      </c>
      <c r="D86" s="15" t="s">
        <v>75</v>
      </c>
      <c r="E86" s="15" t="s">
        <v>233</v>
      </c>
    </row>
    <row r="87" spans="1:5" ht="17.25" customHeight="1">
      <c r="A87" s="15" t="s">
        <v>85</v>
      </c>
      <c r="B87" s="40" t="s">
        <v>74</v>
      </c>
      <c r="C87" s="41">
        <v>104490</v>
      </c>
      <c r="D87" s="15" t="s">
        <v>75</v>
      </c>
      <c r="E87" s="15" t="s">
        <v>233</v>
      </c>
    </row>
    <row r="88" spans="1:5" ht="17.25" customHeight="1">
      <c r="A88" s="15" t="s">
        <v>85</v>
      </c>
      <c r="B88" s="40" t="s">
        <v>83</v>
      </c>
      <c r="C88" s="41">
        <v>5000</v>
      </c>
      <c r="D88" s="15" t="s">
        <v>75</v>
      </c>
      <c r="E88" s="15" t="s">
        <v>233</v>
      </c>
    </row>
    <row r="89" spans="1:5" ht="17.25" customHeight="1">
      <c r="A89" s="15"/>
      <c r="B89" s="40" t="s">
        <v>86</v>
      </c>
      <c r="C89" s="41">
        <f>46958+67208+51371+133774+61808+128359+139743+131985+184356</f>
        <v>945562</v>
      </c>
      <c r="D89" s="15" t="s">
        <v>75</v>
      </c>
      <c r="E89" s="15" t="s">
        <v>233</v>
      </c>
    </row>
    <row r="90" spans="1:5" ht="17.25" customHeight="1">
      <c r="A90" s="15"/>
      <c r="B90" s="16" t="s">
        <v>87</v>
      </c>
      <c r="C90" s="17">
        <f>13500+12326+13500+6750+6750+6750+6750+6750+6750+6750</f>
        <v>86576</v>
      </c>
      <c r="D90" s="15" t="s">
        <v>75</v>
      </c>
      <c r="E90" s="15" t="s">
        <v>233</v>
      </c>
    </row>
    <row r="91" spans="1:5" ht="17.25" customHeight="1">
      <c r="A91" s="37"/>
      <c r="B91" s="16" t="s">
        <v>88</v>
      </c>
      <c r="C91" s="17">
        <f>6750+5870+6750+2642</f>
        <v>22012</v>
      </c>
      <c r="D91" s="16">
        <v>13101</v>
      </c>
      <c r="E91" s="15" t="s">
        <v>233</v>
      </c>
    </row>
    <row r="92" spans="1:5" ht="17.25" customHeight="1">
      <c r="A92" s="37"/>
      <c r="B92" s="16" t="s">
        <v>89</v>
      </c>
      <c r="C92" s="17">
        <f>27000+13500</f>
        <v>40500</v>
      </c>
      <c r="D92" s="16">
        <v>13101</v>
      </c>
      <c r="E92" s="15" t="s">
        <v>233</v>
      </c>
    </row>
    <row r="93" spans="1:5" ht="17.25" customHeight="1">
      <c r="A93" s="37"/>
      <c r="B93" s="16" t="s">
        <v>90</v>
      </c>
      <c r="C93" s="17">
        <v>353349</v>
      </c>
      <c r="D93" s="16">
        <v>13101</v>
      </c>
      <c r="E93" s="15" t="s">
        <v>233</v>
      </c>
    </row>
    <row r="94" spans="1:5" ht="17.25" customHeight="1">
      <c r="A94" s="37"/>
      <c r="B94" s="16" t="s">
        <v>91</v>
      </c>
      <c r="C94" s="17">
        <v>20250</v>
      </c>
      <c r="D94" s="16">
        <v>13101</v>
      </c>
      <c r="E94" s="15" t="s">
        <v>233</v>
      </c>
    </row>
    <row r="95" spans="1:5" ht="17.25" customHeight="1">
      <c r="A95" s="15"/>
      <c r="B95" s="16"/>
      <c r="C95" s="17"/>
      <c r="D95" s="16"/>
      <c r="E95" s="16"/>
    </row>
    <row r="96" spans="1:5" ht="17.25" customHeight="1">
      <c r="A96" s="37"/>
      <c r="B96" s="38" t="s">
        <v>92</v>
      </c>
      <c r="C96" s="42">
        <f>SUM(C97:C101)</f>
        <v>25970047.1</v>
      </c>
      <c r="D96" s="16"/>
      <c r="E96" s="16"/>
    </row>
    <row r="97" spans="1:5" ht="17.25" customHeight="1">
      <c r="A97" s="37"/>
      <c r="B97" s="40" t="s">
        <v>93</v>
      </c>
      <c r="C97" s="17">
        <f>95602+47801+47801+47801+47801+47801+47801+47801+47801+47801+47801</f>
        <v>573612</v>
      </c>
      <c r="D97" s="16">
        <v>17117</v>
      </c>
      <c r="E97" s="16">
        <v>4116</v>
      </c>
    </row>
    <row r="98" spans="1:5" ht="17.25" customHeight="1">
      <c r="A98" s="37"/>
      <c r="B98" s="40" t="s">
        <v>94</v>
      </c>
      <c r="C98" s="17">
        <f>89948*2+44974*6+264038+458864-177675</f>
        <v>994967</v>
      </c>
      <c r="D98" s="16">
        <v>17117</v>
      </c>
      <c r="E98" s="16">
        <v>4116</v>
      </c>
    </row>
    <row r="99" spans="1:5" ht="17.25" customHeight="1">
      <c r="A99" s="37"/>
      <c r="B99" s="40" t="s">
        <v>95</v>
      </c>
      <c r="C99" s="17">
        <f>8157000+2381468.1</f>
        <v>10538468.1</v>
      </c>
      <c r="D99" s="16">
        <v>17044</v>
      </c>
      <c r="E99" s="16">
        <v>4116</v>
      </c>
    </row>
    <row r="100" spans="1:5" ht="17.25" customHeight="1">
      <c r="A100" s="37"/>
      <c r="B100" s="40" t="s">
        <v>96</v>
      </c>
      <c r="C100" s="17">
        <v>7842000</v>
      </c>
      <c r="D100" s="16">
        <v>17044</v>
      </c>
      <c r="E100" s="16">
        <v>4116</v>
      </c>
    </row>
    <row r="101" spans="1:5" ht="17.25" customHeight="1">
      <c r="A101" s="37"/>
      <c r="B101" s="40" t="s">
        <v>97</v>
      </c>
      <c r="C101" s="17">
        <v>6021000</v>
      </c>
      <c r="D101" s="16">
        <v>17044</v>
      </c>
      <c r="E101" s="16">
        <v>4116</v>
      </c>
    </row>
    <row r="102" spans="1:5" ht="17.25" customHeight="1">
      <c r="A102" s="15"/>
      <c r="B102" s="40"/>
      <c r="C102" s="17"/>
      <c r="D102" s="16"/>
      <c r="E102" s="16"/>
    </row>
    <row r="103" spans="1:6" ht="17.25" customHeight="1">
      <c r="A103" s="15"/>
      <c r="B103" s="38" t="s">
        <v>98</v>
      </c>
      <c r="C103" s="42">
        <f>SUM(C104:C116)</f>
        <v>1009851000</v>
      </c>
      <c r="D103" s="16"/>
      <c r="E103" s="16"/>
      <c r="F103" s="14"/>
    </row>
    <row r="104" spans="1:6" ht="17.25" customHeight="1">
      <c r="A104" s="15" t="s">
        <v>99</v>
      </c>
      <c r="B104" s="40" t="s">
        <v>100</v>
      </c>
      <c r="C104" s="17">
        <v>232836000</v>
      </c>
      <c r="D104" s="16">
        <v>33151</v>
      </c>
      <c r="E104" s="16">
        <v>4116</v>
      </c>
      <c r="F104" s="14"/>
    </row>
    <row r="105" spans="1:5" ht="17.25" customHeight="1">
      <c r="A105" s="43" t="s">
        <v>101</v>
      </c>
      <c r="B105" s="40" t="s">
        <v>100</v>
      </c>
      <c r="C105" s="17">
        <v>15355000</v>
      </c>
      <c r="D105" s="16">
        <v>33151</v>
      </c>
      <c r="E105" s="16">
        <v>4116</v>
      </c>
    </row>
    <row r="106" spans="1:5" ht="17.25" customHeight="1">
      <c r="A106" s="43" t="s">
        <v>35</v>
      </c>
      <c r="B106" s="40" t="s">
        <v>100</v>
      </c>
      <c r="C106" s="17">
        <v>233571000</v>
      </c>
      <c r="D106" s="16">
        <v>33151</v>
      </c>
      <c r="E106" s="16">
        <v>4116</v>
      </c>
    </row>
    <row r="107" spans="1:5" ht="17.25" customHeight="1">
      <c r="A107" s="43" t="s">
        <v>102</v>
      </c>
      <c r="B107" s="40" t="s">
        <v>100</v>
      </c>
      <c r="C107" s="17">
        <v>19240000</v>
      </c>
      <c r="D107" s="16">
        <v>33151</v>
      </c>
      <c r="E107" s="16">
        <v>4116</v>
      </c>
    </row>
    <row r="108" spans="1:6" ht="17.25" customHeight="1">
      <c r="A108" s="15" t="s">
        <v>103</v>
      </c>
      <c r="B108" s="16" t="s">
        <v>104</v>
      </c>
      <c r="C108" s="17">
        <v>1966000</v>
      </c>
      <c r="D108" s="15" t="s">
        <v>105</v>
      </c>
      <c r="E108" s="16">
        <v>4116</v>
      </c>
      <c r="F108" s="14"/>
    </row>
    <row r="109" spans="1:6" ht="17.25" customHeight="1">
      <c r="A109" s="15" t="s">
        <v>106</v>
      </c>
      <c r="B109" s="40" t="s">
        <v>100</v>
      </c>
      <c r="C109" s="17">
        <v>158501000</v>
      </c>
      <c r="D109" s="15" t="s">
        <v>107</v>
      </c>
      <c r="E109" s="16">
        <v>4116</v>
      </c>
      <c r="F109" s="14"/>
    </row>
    <row r="110" spans="1:6" ht="17.25" customHeight="1">
      <c r="A110" s="15" t="s">
        <v>108</v>
      </c>
      <c r="B110" s="40" t="s">
        <v>100</v>
      </c>
      <c r="C110" s="17">
        <v>4145000</v>
      </c>
      <c r="D110" s="15" t="s">
        <v>107</v>
      </c>
      <c r="E110" s="16">
        <v>4116</v>
      </c>
      <c r="F110" s="14"/>
    </row>
    <row r="111" spans="1:6" ht="17.25" customHeight="1">
      <c r="A111" s="15" t="s">
        <v>109</v>
      </c>
      <c r="B111" s="40" t="s">
        <v>100</v>
      </c>
      <c r="C111" s="17">
        <v>91248000</v>
      </c>
      <c r="D111" s="15" t="s">
        <v>107</v>
      </c>
      <c r="E111" s="16">
        <v>4116</v>
      </c>
      <c r="F111" s="14"/>
    </row>
    <row r="112" spans="1:6" ht="17.25" customHeight="1">
      <c r="A112" s="15" t="s">
        <v>110</v>
      </c>
      <c r="B112" s="40" t="s">
        <v>100</v>
      </c>
      <c r="C112" s="17">
        <v>246282000</v>
      </c>
      <c r="D112" s="15" t="s">
        <v>107</v>
      </c>
      <c r="E112" s="16">
        <v>4116</v>
      </c>
      <c r="F112" s="14"/>
    </row>
    <row r="113" spans="1:6" ht="17.25" customHeight="1">
      <c r="A113" s="15" t="s">
        <v>111</v>
      </c>
      <c r="B113" s="40" t="s">
        <v>112</v>
      </c>
      <c r="C113" s="17">
        <v>32000</v>
      </c>
      <c r="D113" s="15" t="s">
        <v>113</v>
      </c>
      <c r="E113" s="16">
        <v>4116</v>
      </c>
      <c r="F113" s="14"/>
    </row>
    <row r="114" spans="1:6" ht="17.25" customHeight="1">
      <c r="A114" s="15" t="s">
        <v>111</v>
      </c>
      <c r="B114" s="40" t="s">
        <v>114</v>
      </c>
      <c r="C114" s="17">
        <v>65000</v>
      </c>
      <c r="D114" s="15" t="s">
        <v>113</v>
      </c>
      <c r="E114" s="16">
        <v>4116</v>
      </c>
      <c r="F114" s="14"/>
    </row>
    <row r="115" spans="1:6" ht="17.25" customHeight="1">
      <c r="A115" s="15" t="s">
        <v>115</v>
      </c>
      <c r="B115" s="40" t="s">
        <v>243</v>
      </c>
      <c r="C115" s="17">
        <v>6335000</v>
      </c>
      <c r="D115" s="15" t="s">
        <v>107</v>
      </c>
      <c r="E115" s="16">
        <v>4116</v>
      </c>
      <c r="F115" s="14"/>
    </row>
    <row r="116" spans="1:6" ht="17.25" customHeight="1">
      <c r="A116" s="15" t="s">
        <v>115</v>
      </c>
      <c r="B116" s="40" t="s">
        <v>116</v>
      </c>
      <c r="C116" s="17">
        <v>275000</v>
      </c>
      <c r="D116" s="15" t="s">
        <v>117</v>
      </c>
      <c r="E116" s="16">
        <v>4116</v>
      </c>
      <c r="F116" s="14"/>
    </row>
    <row r="117" spans="1:6" ht="17.25" customHeight="1">
      <c r="A117" s="15"/>
      <c r="B117" s="16"/>
      <c r="C117" s="17"/>
      <c r="D117" s="15"/>
      <c r="E117" s="15"/>
      <c r="F117" s="14"/>
    </row>
    <row r="118" spans="1:5" ht="17.25" customHeight="1">
      <c r="A118" s="15"/>
      <c r="B118" s="38" t="s">
        <v>118</v>
      </c>
      <c r="C118" s="42">
        <f>+C119+C121+C120+C122+C123+C124</f>
        <v>248072</v>
      </c>
      <c r="D118" s="16"/>
      <c r="E118" s="16"/>
    </row>
    <row r="119" spans="1:5" ht="17.25" customHeight="1">
      <c r="A119" s="15" t="s">
        <v>119</v>
      </c>
      <c r="B119" s="44" t="s">
        <v>120</v>
      </c>
      <c r="C119" s="17">
        <v>58143</v>
      </c>
      <c r="D119" s="16">
        <v>29008</v>
      </c>
      <c r="E119" s="16">
        <v>4116</v>
      </c>
    </row>
    <row r="120" spans="1:5" ht="17.25" customHeight="1">
      <c r="A120" s="15" t="s">
        <v>121</v>
      </c>
      <c r="B120" s="44" t="s">
        <v>122</v>
      </c>
      <c r="C120" s="17">
        <v>4200</v>
      </c>
      <c r="D120" s="16">
        <v>29004</v>
      </c>
      <c r="E120" s="16">
        <v>4116</v>
      </c>
    </row>
    <row r="121" spans="1:5" ht="17.25" customHeight="1">
      <c r="A121" s="15" t="s">
        <v>123</v>
      </c>
      <c r="B121" s="44" t="s">
        <v>120</v>
      </c>
      <c r="C121" s="17">
        <v>58143</v>
      </c>
      <c r="D121" s="16">
        <v>29008</v>
      </c>
      <c r="E121" s="16">
        <v>4116</v>
      </c>
    </row>
    <row r="122" spans="1:5" ht="17.25" customHeight="1">
      <c r="A122" s="15" t="s">
        <v>124</v>
      </c>
      <c r="B122" s="44" t="s">
        <v>120</v>
      </c>
      <c r="C122" s="17">
        <v>58143</v>
      </c>
      <c r="D122" s="16">
        <v>29008</v>
      </c>
      <c r="E122" s="16">
        <v>4116</v>
      </c>
    </row>
    <row r="123" spans="1:5" ht="17.25" customHeight="1">
      <c r="A123" s="15" t="s">
        <v>81</v>
      </c>
      <c r="B123" s="44" t="s">
        <v>122</v>
      </c>
      <c r="C123" s="17">
        <v>11300</v>
      </c>
      <c r="D123" s="16">
        <v>29004</v>
      </c>
      <c r="E123" s="16">
        <v>4116</v>
      </c>
    </row>
    <row r="124" spans="1:5" ht="17.25" customHeight="1">
      <c r="A124" s="15" t="s">
        <v>125</v>
      </c>
      <c r="B124" s="44" t="s">
        <v>120</v>
      </c>
      <c r="C124" s="17">
        <v>58143</v>
      </c>
      <c r="D124" s="16">
        <v>29008</v>
      </c>
      <c r="E124" s="16">
        <v>4116</v>
      </c>
    </row>
    <row r="125" spans="1:5" ht="17.25" customHeight="1">
      <c r="A125" s="15"/>
      <c r="B125" s="44"/>
      <c r="C125" s="17"/>
      <c r="D125" s="16"/>
      <c r="E125" s="16"/>
    </row>
    <row r="126" spans="1:5" ht="17.25" customHeight="1">
      <c r="A126" s="15"/>
      <c r="B126" s="38" t="s">
        <v>126</v>
      </c>
      <c r="C126" s="42">
        <f>C127</f>
        <v>12000</v>
      </c>
      <c r="D126" s="16"/>
      <c r="E126" s="16"/>
    </row>
    <row r="127" spans="1:5" ht="17.25" customHeight="1">
      <c r="A127" s="15"/>
      <c r="B127" s="40" t="s">
        <v>127</v>
      </c>
      <c r="C127" s="17">
        <v>12000</v>
      </c>
      <c r="D127" s="16">
        <v>22059</v>
      </c>
      <c r="E127" s="16">
        <v>4116</v>
      </c>
    </row>
    <row r="128" spans="1:5" ht="17.25" customHeight="1">
      <c r="A128" s="15"/>
      <c r="B128" s="44"/>
      <c r="C128" s="17"/>
      <c r="D128" s="16"/>
      <c r="E128" s="16"/>
    </row>
    <row r="129" spans="1:5" ht="17.25" customHeight="1">
      <c r="A129" s="15"/>
      <c r="B129" s="38" t="s">
        <v>128</v>
      </c>
      <c r="C129" s="42">
        <f>+C130</f>
        <v>177675</v>
      </c>
      <c r="D129" s="16"/>
      <c r="E129" s="16"/>
    </row>
    <row r="130" spans="1:5" ht="17.25" customHeight="1">
      <c r="A130" s="15"/>
      <c r="B130" s="40" t="s">
        <v>244</v>
      </c>
      <c r="C130" s="17">
        <v>177675</v>
      </c>
      <c r="D130" s="16">
        <v>92241</v>
      </c>
      <c r="E130" s="16">
        <v>4113</v>
      </c>
    </row>
    <row r="131" spans="1:5" ht="17.25" customHeight="1">
      <c r="A131" s="15"/>
      <c r="B131" s="44"/>
      <c r="C131" s="17"/>
      <c r="D131" s="16"/>
      <c r="E131" s="16"/>
    </row>
    <row r="132" spans="1:5" ht="17.25" customHeight="1">
      <c r="A132" s="15"/>
      <c r="B132" s="38" t="s">
        <v>129</v>
      </c>
      <c r="C132" s="42">
        <f>SUM(C133)</f>
        <v>220049</v>
      </c>
      <c r="D132" s="16"/>
      <c r="E132" s="16"/>
    </row>
    <row r="133" spans="1:5" ht="17.25" customHeight="1">
      <c r="A133" s="15"/>
      <c r="B133" s="44" t="s">
        <v>130</v>
      </c>
      <c r="C133" s="17">
        <v>220049</v>
      </c>
      <c r="D133" s="16">
        <v>90104</v>
      </c>
      <c r="E133" s="16">
        <v>4113</v>
      </c>
    </row>
    <row r="134" spans="1:5" ht="17.25" customHeight="1">
      <c r="A134" s="15"/>
      <c r="B134" s="44"/>
      <c r="C134" s="17"/>
      <c r="D134" s="16"/>
      <c r="E134" s="16"/>
    </row>
    <row r="135" spans="1:5" ht="17.25" customHeight="1">
      <c r="A135" s="15"/>
      <c r="B135" s="38" t="s">
        <v>131</v>
      </c>
      <c r="C135" s="42">
        <f>SUM(C136:C151)</f>
        <v>239000</v>
      </c>
      <c r="D135" s="16"/>
      <c r="E135" s="16"/>
    </row>
    <row r="136" spans="1:5" ht="17.25" customHeight="1">
      <c r="A136" s="15"/>
      <c r="B136" s="40" t="s">
        <v>132</v>
      </c>
      <c r="C136" s="17">
        <v>25000</v>
      </c>
      <c r="D136" s="16">
        <v>33163</v>
      </c>
      <c r="E136" s="16">
        <v>4122</v>
      </c>
    </row>
    <row r="137" spans="1:5" ht="17.25" customHeight="1">
      <c r="A137" s="15"/>
      <c r="B137" s="40" t="s">
        <v>133</v>
      </c>
      <c r="C137" s="17">
        <v>14000</v>
      </c>
      <c r="D137" s="16">
        <v>33163</v>
      </c>
      <c r="E137" s="16">
        <v>4122</v>
      </c>
    </row>
    <row r="138" spans="1:5" ht="17.25" customHeight="1">
      <c r="A138" s="15"/>
      <c r="B138" s="40" t="s">
        <v>134</v>
      </c>
      <c r="C138" s="17">
        <v>15400</v>
      </c>
      <c r="D138" s="16"/>
      <c r="E138" s="16">
        <v>4122</v>
      </c>
    </row>
    <row r="139" spans="1:5" ht="17.25" customHeight="1">
      <c r="A139" s="15"/>
      <c r="B139" s="40" t="s">
        <v>135</v>
      </c>
      <c r="C139" s="17">
        <f>37001+9600</f>
        <v>46601</v>
      </c>
      <c r="D139" s="16"/>
      <c r="E139" s="16">
        <v>4122</v>
      </c>
    </row>
    <row r="140" spans="1:5" ht="17.25" customHeight="1">
      <c r="A140" s="15"/>
      <c r="B140" s="75" t="s">
        <v>240</v>
      </c>
      <c r="C140" s="17">
        <v>15603</v>
      </c>
      <c r="D140" s="16"/>
      <c r="E140" s="16">
        <v>4122</v>
      </c>
    </row>
    <row r="141" spans="1:5" ht="17.25" customHeight="1">
      <c r="A141" s="15"/>
      <c r="B141" s="40" t="s">
        <v>241</v>
      </c>
      <c r="C141" s="17">
        <v>12396</v>
      </c>
      <c r="D141" s="16"/>
      <c r="E141" s="16">
        <v>4122</v>
      </c>
    </row>
    <row r="142" spans="1:5" ht="17.25" customHeight="1">
      <c r="A142" s="15"/>
      <c r="B142" s="40" t="s">
        <v>136</v>
      </c>
      <c r="C142" s="17">
        <v>6600</v>
      </c>
      <c r="D142" s="16"/>
      <c r="E142" s="16">
        <v>4122</v>
      </c>
    </row>
    <row r="143" spans="1:5" ht="17.25" customHeight="1">
      <c r="A143" s="15"/>
      <c r="B143" s="40" t="s">
        <v>137</v>
      </c>
      <c r="C143" s="17">
        <v>4200</v>
      </c>
      <c r="D143" s="16"/>
      <c r="E143" s="16">
        <v>4122</v>
      </c>
    </row>
    <row r="144" spans="1:5" ht="17.25" customHeight="1">
      <c r="A144" s="15"/>
      <c r="B144" s="40" t="s">
        <v>138</v>
      </c>
      <c r="C144" s="17">
        <v>5400</v>
      </c>
      <c r="D144" s="16"/>
      <c r="E144" s="16">
        <v>4122</v>
      </c>
    </row>
    <row r="145" spans="1:5" ht="17.25" customHeight="1">
      <c r="A145" s="15"/>
      <c r="B145" s="40" t="s">
        <v>139</v>
      </c>
      <c r="C145" s="17">
        <v>1200</v>
      </c>
      <c r="D145" s="16"/>
      <c r="E145" s="16">
        <v>4122</v>
      </c>
    </row>
    <row r="146" spans="1:5" ht="17.25" customHeight="1">
      <c r="A146" s="15"/>
      <c r="B146" s="40" t="s">
        <v>140</v>
      </c>
      <c r="C146" s="17">
        <v>4200</v>
      </c>
      <c r="D146" s="16"/>
      <c r="E146" s="16">
        <v>4122</v>
      </c>
    </row>
    <row r="147" spans="1:5" ht="17.25" customHeight="1">
      <c r="A147" s="15"/>
      <c r="B147" s="40" t="s">
        <v>141</v>
      </c>
      <c r="C147" s="17">
        <f>4200+5400</f>
        <v>9600</v>
      </c>
      <c r="D147" s="16"/>
      <c r="E147" s="16">
        <v>4122</v>
      </c>
    </row>
    <row r="148" spans="1:5" ht="17.25" customHeight="1">
      <c r="A148" s="15"/>
      <c r="B148" s="40" t="s">
        <v>142</v>
      </c>
      <c r="C148" s="17">
        <v>69800</v>
      </c>
      <c r="D148" s="16"/>
      <c r="E148" s="16">
        <v>4122</v>
      </c>
    </row>
    <row r="149" spans="1:5" ht="17.25" customHeight="1">
      <c r="A149" s="15"/>
      <c r="B149" s="40" t="s">
        <v>143</v>
      </c>
      <c r="C149" s="17">
        <v>4200</v>
      </c>
      <c r="D149" s="16"/>
      <c r="E149" s="16">
        <v>4122</v>
      </c>
    </row>
    <row r="150" spans="1:5" ht="17.25" customHeight="1">
      <c r="A150" s="15"/>
      <c r="B150" s="40" t="s">
        <v>144</v>
      </c>
      <c r="C150" s="17">
        <v>4800</v>
      </c>
      <c r="D150" s="16"/>
      <c r="E150" s="16">
        <v>4122</v>
      </c>
    </row>
    <row r="151" spans="1:5" ht="17.25" customHeight="1">
      <c r="A151" s="15"/>
      <c r="B151" s="44"/>
      <c r="C151" s="17"/>
      <c r="D151" s="16"/>
      <c r="E151" s="16"/>
    </row>
    <row r="152" spans="1:5" ht="17.25" customHeight="1">
      <c r="A152" s="15"/>
      <c r="B152" s="45" t="s">
        <v>145</v>
      </c>
      <c r="C152" s="42">
        <f>+C153+C154</f>
        <v>319220.69999999995</v>
      </c>
      <c r="D152" s="16"/>
      <c r="E152" s="16"/>
    </row>
    <row r="153" spans="1:5" ht="17.25" customHeight="1">
      <c r="A153" s="15"/>
      <c r="B153" s="40" t="s">
        <v>146</v>
      </c>
      <c r="C153" s="17">
        <v>81386.65</v>
      </c>
      <c r="D153" s="16">
        <v>95207</v>
      </c>
      <c r="E153" s="16">
        <v>4118</v>
      </c>
    </row>
    <row r="154" spans="1:5" ht="17.25" customHeight="1">
      <c r="A154" s="15"/>
      <c r="B154" s="40" t="s">
        <v>147</v>
      </c>
      <c r="C154" s="17">
        <v>237834.05</v>
      </c>
      <c r="D154" s="16">
        <v>95207</v>
      </c>
      <c r="E154" s="16">
        <v>4118</v>
      </c>
    </row>
    <row r="155" spans="1:5" ht="17.25" customHeight="1">
      <c r="A155" s="15"/>
      <c r="B155" s="44"/>
      <c r="C155" s="17"/>
      <c r="D155" s="16"/>
      <c r="E155" s="16"/>
    </row>
    <row r="156" spans="1:5" ht="17.25" customHeight="1">
      <c r="A156" s="15"/>
      <c r="B156" s="45" t="s">
        <v>148</v>
      </c>
      <c r="C156" s="42">
        <f>+C157</f>
        <v>1207420</v>
      </c>
      <c r="D156" s="16"/>
      <c r="E156" s="16"/>
    </row>
    <row r="157" spans="1:5" ht="17.25" customHeight="1">
      <c r="A157" s="15"/>
      <c r="B157" s="16" t="s">
        <v>149</v>
      </c>
      <c r="C157" s="17">
        <v>1207420</v>
      </c>
      <c r="D157" s="16"/>
      <c r="E157" s="16">
        <v>4151</v>
      </c>
    </row>
    <row r="158" spans="1:5" ht="17.25" customHeight="1">
      <c r="A158" s="15"/>
      <c r="B158" s="45"/>
      <c r="C158" s="17"/>
      <c r="D158" s="16"/>
      <c r="E158" s="16"/>
    </row>
    <row r="159" spans="1:5" ht="17.25" customHeight="1">
      <c r="A159" s="15"/>
      <c r="B159" s="45" t="s">
        <v>150</v>
      </c>
      <c r="C159" s="42">
        <f>SUM(C160:C164)</f>
        <v>1643703.2</v>
      </c>
      <c r="D159" s="16"/>
      <c r="E159" s="16"/>
    </row>
    <row r="160" spans="1:5" ht="17.25" customHeight="1">
      <c r="A160" s="15" t="s">
        <v>151</v>
      </c>
      <c r="B160" s="40" t="s">
        <v>152</v>
      </c>
      <c r="C160" s="17">
        <v>213626.43</v>
      </c>
      <c r="D160" s="16"/>
      <c r="E160" s="16">
        <v>4152</v>
      </c>
    </row>
    <row r="161" spans="1:5" ht="17.25" customHeight="1">
      <c r="A161" s="15" t="s">
        <v>153</v>
      </c>
      <c r="B161" s="40" t="s">
        <v>154</v>
      </c>
      <c r="C161" s="17">
        <v>71978.54</v>
      </c>
      <c r="D161" s="16"/>
      <c r="E161" s="16">
        <v>4152</v>
      </c>
    </row>
    <row r="162" spans="1:5" ht="17.25" customHeight="1">
      <c r="A162" s="15"/>
      <c r="B162" s="40" t="s">
        <v>155</v>
      </c>
      <c r="C162" s="17">
        <v>123493.94</v>
      </c>
      <c r="D162" s="16"/>
      <c r="E162" s="16">
        <v>4152</v>
      </c>
    </row>
    <row r="163" spans="1:5" ht="17.25" customHeight="1">
      <c r="A163" s="15"/>
      <c r="B163" s="40" t="s">
        <v>156</v>
      </c>
      <c r="C163" s="17">
        <v>915814.29</v>
      </c>
      <c r="D163" s="16"/>
      <c r="E163" s="16">
        <v>4152</v>
      </c>
    </row>
    <row r="164" spans="1:5" ht="17.25" customHeight="1">
      <c r="A164" s="15"/>
      <c r="B164" s="40" t="s">
        <v>157</v>
      </c>
      <c r="C164" s="17">
        <v>318790</v>
      </c>
      <c r="D164" s="16"/>
      <c r="E164" s="16">
        <v>4152</v>
      </c>
    </row>
    <row r="165" spans="1:5" ht="17.25" customHeight="1">
      <c r="A165" s="15"/>
      <c r="B165" s="40"/>
      <c r="C165" s="17"/>
      <c r="D165" s="16"/>
      <c r="E165" s="16"/>
    </row>
    <row r="166" spans="1:5" ht="17.25" customHeight="1">
      <c r="A166" s="15"/>
      <c r="B166" s="45" t="s">
        <v>158</v>
      </c>
      <c r="C166" s="42">
        <f>+C8+C24+C50+C53+C72+C75+C96+C103+C118+C126+C129+C132+C135+C152+C156+C159</f>
        <v>1157064722.6000001</v>
      </c>
      <c r="D166" s="15"/>
      <c r="E166" s="15"/>
    </row>
    <row r="167" spans="1:5" ht="17.25" customHeight="1" thickBot="1">
      <c r="A167" s="46"/>
      <c r="B167" s="47"/>
      <c r="C167" s="48"/>
      <c r="D167" s="47"/>
      <c r="E167" s="47"/>
    </row>
    <row r="168" spans="1:5" ht="16.5" customHeight="1" thickBot="1">
      <c r="A168" s="49"/>
      <c r="B168" s="50"/>
      <c r="C168" s="50"/>
      <c r="D168" s="50"/>
      <c r="E168" s="50"/>
    </row>
    <row r="169" spans="1:5" ht="17.25" customHeight="1">
      <c r="A169" s="8"/>
      <c r="B169" s="8"/>
      <c r="C169" s="8"/>
      <c r="D169" s="8"/>
      <c r="E169" s="8"/>
    </row>
    <row r="170" spans="1:5" ht="17.25" customHeight="1" thickBot="1">
      <c r="A170" s="9" t="s">
        <v>2</v>
      </c>
      <c r="B170" s="9" t="s">
        <v>159</v>
      </c>
      <c r="C170" s="9" t="s">
        <v>4</v>
      </c>
      <c r="D170" s="9" t="s">
        <v>5</v>
      </c>
      <c r="E170" s="9" t="s">
        <v>5</v>
      </c>
    </row>
    <row r="171" spans="1:6" ht="17.25" customHeight="1">
      <c r="A171" s="27"/>
      <c r="B171" s="28" t="s">
        <v>6</v>
      </c>
      <c r="C171" s="29">
        <f>SUM(C172:C175)</f>
        <v>26023500</v>
      </c>
      <c r="D171" s="30"/>
      <c r="E171" s="30"/>
      <c r="F171" s="14"/>
    </row>
    <row r="172" spans="1:6" ht="17.25" customHeight="1">
      <c r="A172" s="15" t="s">
        <v>7</v>
      </c>
      <c r="B172" s="40" t="s">
        <v>8</v>
      </c>
      <c r="C172" s="17">
        <v>10500</v>
      </c>
      <c r="D172" s="16">
        <v>98076</v>
      </c>
      <c r="E172" s="16">
        <v>4211</v>
      </c>
      <c r="F172" s="51"/>
    </row>
    <row r="173" spans="1:6" ht="17.25" customHeight="1">
      <c r="A173" s="15" t="s">
        <v>15</v>
      </c>
      <c r="B173" s="16" t="s">
        <v>8</v>
      </c>
      <c r="C173" s="17">
        <f>2020000-307000</f>
        <v>1713000</v>
      </c>
      <c r="D173" s="15" t="s">
        <v>16</v>
      </c>
      <c r="E173" s="15" t="s">
        <v>234</v>
      </c>
      <c r="F173" s="14"/>
    </row>
    <row r="174" spans="1:6" ht="17.25" customHeight="1">
      <c r="A174" s="27"/>
      <c r="B174" s="32" t="s">
        <v>160</v>
      </c>
      <c r="C174" s="33">
        <v>19300000</v>
      </c>
      <c r="D174" s="30">
        <v>98512</v>
      </c>
      <c r="E174" s="30">
        <v>4211</v>
      </c>
      <c r="F174" s="14"/>
    </row>
    <row r="175" spans="1:6" ht="17.25" customHeight="1">
      <c r="A175" s="27"/>
      <c r="B175" s="16" t="s">
        <v>161</v>
      </c>
      <c r="C175" s="33">
        <v>5000000</v>
      </c>
      <c r="D175" s="30">
        <v>98512</v>
      </c>
      <c r="E175" s="30">
        <v>4211</v>
      </c>
      <c r="F175" s="14"/>
    </row>
    <row r="176" spans="1:6" ht="17.25" customHeight="1">
      <c r="A176" s="27"/>
      <c r="B176" s="16"/>
      <c r="C176" s="33"/>
      <c r="D176" s="30"/>
      <c r="E176" s="30"/>
      <c r="F176" s="14"/>
    </row>
    <row r="177" spans="1:6" ht="17.25" customHeight="1">
      <c r="A177" s="27"/>
      <c r="B177" s="38" t="s">
        <v>162</v>
      </c>
      <c r="C177" s="42">
        <f>+C178</f>
        <v>700000</v>
      </c>
      <c r="D177" s="30"/>
      <c r="E177" s="30"/>
      <c r="F177" s="14"/>
    </row>
    <row r="178" spans="1:6" ht="17.25" customHeight="1">
      <c r="A178" s="31" t="s">
        <v>125</v>
      </c>
      <c r="B178" s="16" t="s">
        <v>163</v>
      </c>
      <c r="C178" s="33">
        <v>700000</v>
      </c>
      <c r="D178" s="30">
        <v>14627</v>
      </c>
      <c r="E178" s="30">
        <v>4216</v>
      </c>
      <c r="F178" s="14"/>
    </row>
    <row r="179" spans="1:5" ht="17.25" customHeight="1">
      <c r="A179" s="15"/>
      <c r="B179" s="16"/>
      <c r="C179" s="17"/>
      <c r="D179" s="16"/>
      <c r="E179" s="16"/>
    </row>
    <row r="180" spans="1:5" ht="17.25" customHeight="1">
      <c r="A180" s="15"/>
      <c r="B180" s="38" t="s">
        <v>164</v>
      </c>
      <c r="C180" s="42">
        <f>+C181+C182</f>
        <v>1864000</v>
      </c>
      <c r="D180" s="16"/>
      <c r="E180" s="16"/>
    </row>
    <row r="181" spans="1:5" ht="17.25" customHeight="1">
      <c r="A181" s="15"/>
      <c r="B181" s="16" t="s">
        <v>165</v>
      </c>
      <c r="C181" s="17">
        <v>364000</v>
      </c>
      <c r="D181" s="16">
        <v>33549</v>
      </c>
      <c r="E181" s="16">
        <v>4216</v>
      </c>
    </row>
    <row r="182" spans="1:5" ht="17.25" customHeight="1">
      <c r="A182" s="15"/>
      <c r="B182" s="16" t="s">
        <v>166</v>
      </c>
      <c r="C182" s="17">
        <v>1500000</v>
      </c>
      <c r="D182" s="16">
        <v>33549</v>
      </c>
      <c r="E182" s="16">
        <v>4216</v>
      </c>
    </row>
    <row r="183" spans="1:5" ht="17.25" customHeight="1">
      <c r="A183" s="15"/>
      <c r="B183" s="16"/>
      <c r="C183" s="17"/>
      <c r="D183" s="16"/>
      <c r="E183" s="16"/>
    </row>
    <row r="184" spans="1:6" ht="17.25" customHeight="1">
      <c r="A184" s="15"/>
      <c r="B184" s="38" t="s">
        <v>167</v>
      </c>
      <c r="C184" s="42">
        <f>SUM(C185:C193)</f>
        <v>40719200</v>
      </c>
      <c r="D184" s="16"/>
      <c r="E184" s="16"/>
      <c r="F184" s="52"/>
    </row>
    <row r="185" spans="1:5" ht="17.25" customHeight="1">
      <c r="A185" s="15" t="s">
        <v>123</v>
      </c>
      <c r="B185" s="40" t="s">
        <v>168</v>
      </c>
      <c r="C185" s="17">
        <v>3400000</v>
      </c>
      <c r="D185" s="16">
        <v>17075</v>
      </c>
      <c r="E185" s="16">
        <v>4216</v>
      </c>
    </row>
    <row r="186" spans="1:5" ht="17.25" customHeight="1">
      <c r="A186" s="15" t="s">
        <v>169</v>
      </c>
      <c r="B186" s="40" t="s">
        <v>170</v>
      </c>
      <c r="C186" s="17">
        <v>17600000</v>
      </c>
      <c r="D186" s="16">
        <v>17075</v>
      </c>
      <c r="E186" s="16">
        <v>4216</v>
      </c>
    </row>
    <row r="187" spans="1:5" ht="17.25" customHeight="1">
      <c r="A187" s="15" t="s">
        <v>171</v>
      </c>
      <c r="B187" s="40" t="s">
        <v>172</v>
      </c>
      <c r="C187" s="17">
        <v>5960000</v>
      </c>
      <c r="D187" s="16">
        <v>17075</v>
      </c>
      <c r="E187" s="16">
        <v>4216</v>
      </c>
    </row>
    <row r="188" spans="1:5" ht="17.25" customHeight="1">
      <c r="A188" s="15"/>
      <c r="B188" s="16" t="s">
        <v>173</v>
      </c>
      <c r="C188" s="17">
        <v>3840000</v>
      </c>
      <c r="D188" s="16">
        <v>17075</v>
      </c>
      <c r="E188" s="16">
        <v>4216</v>
      </c>
    </row>
    <row r="189" spans="1:5" ht="17.25" customHeight="1">
      <c r="A189" s="15"/>
      <c r="B189" s="16" t="s">
        <v>174</v>
      </c>
      <c r="C189" s="17">
        <v>1460000</v>
      </c>
      <c r="D189" s="16">
        <v>17075</v>
      </c>
      <c r="E189" s="16">
        <v>4216</v>
      </c>
    </row>
    <row r="190" spans="1:5" ht="17.25" customHeight="1">
      <c r="A190" s="15"/>
      <c r="B190" s="16" t="s">
        <v>175</v>
      </c>
      <c r="C190" s="17">
        <f>6400000-2240000-800</f>
        <v>4159200</v>
      </c>
      <c r="D190" s="16">
        <v>17075</v>
      </c>
      <c r="E190" s="16">
        <v>4216</v>
      </c>
    </row>
    <row r="191" spans="1:5" ht="17.25" customHeight="1">
      <c r="A191" s="15"/>
      <c r="B191" s="16" t="s">
        <v>176</v>
      </c>
      <c r="C191" s="17">
        <v>2450000</v>
      </c>
      <c r="D191" s="16">
        <v>17075</v>
      </c>
      <c r="E191" s="16">
        <v>4216</v>
      </c>
    </row>
    <row r="192" spans="1:5" ht="17.25" customHeight="1">
      <c r="A192" s="15"/>
      <c r="B192" s="16" t="s">
        <v>177</v>
      </c>
      <c r="C192" s="17">
        <v>1200000</v>
      </c>
      <c r="D192" s="16">
        <v>17075</v>
      </c>
      <c r="E192" s="16">
        <v>4216</v>
      </c>
    </row>
    <row r="193" spans="1:5" ht="17.25" customHeight="1">
      <c r="A193" s="15"/>
      <c r="B193" s="16" t="s">
        <v>178</v>
      </c>
      <c r="C193" s="17">
        <v>650000</v>
      </c>
      <c r="D193" s="16">
        <v>17075</v>
      </c>
      <c r="E193" s="16">
        <v>4216</v>
      </c>
    </row>
    <row r="194" spans="1:5" ht="17.25" customHeight="1">
      <c r="A194" s="15"/>
      <c r="B194" s="16"/>
      <c r="C194" s="17"/>
      <c r="D194" s="16"/>
      <c r="E194" s="16"/>
    </row>
    <row r="195" spans="1:5" ht="17.25" customHeight="1">
      <c r="A195" s="15"/>
      <c r="B195" s="38" t="s">
        <v>179</v>
      </c>
      <c r="C195" s="42">
        <f>+C196+C197</f>
        <v>6700000</v>
      </c>
      <c r="D195" s="16"/>
      <c r="E195" s="16"/>
    </row>
    <row r="196" spans="1:5" ht="17.25" customHeight="1">
      <c r="A196" s="15" t="s">
        <v>180</v>
      </c>
      <c r="B196" s="16" t="s">
        <v>181</v>
      </c>
      <c r="C196" s="17">
        <v>1700000</v>
      </c>
      <c r="D196" s="16">
        <v>35557</v>
      </c>
      <c r="E196" s="16">
        <v>4216</v>
      </c>
    </row>
    <row r="197" spans="1:5" ht="17.25" customHeight="1">
      <c r="A197" s="15" t="s">
        <v>115</v>
      </c>
      <c r="B197" s="16" t="s">
        <v>182</v>
      </c>
      <c r="C197" s="17">
        <v>5000000</v>
      </c>
      <c r="D197" s="16">
        <v>35571</v>
      </c>
      <c r="E197" s="16">
        <v>4216</v>
      </c>
    </row>
    <row r="198" spans="1:5" ht="17.25" customHeight="1">
      <c r="A198" s="15"/>
      <c r="B198" s="16"/>
      <c r="C198" s="17"/>
      <c r="D198" s="16"/>
      <c r="E198" s="16"/>
    </row>
    <row r="199" spans="1:5" ht="17.25" customHeight="1">
      <c r="A199" s="15"/>
      <c r="B199" s="38" t="s">
        <v>183</v>
      </c>
      <c r="C199" s="42">
        <f>C200+C201</f>
        <v>2875943</v>
      </c>
      <c r="D199" s="16"/>
      <c r="E199" s="16"/>
    </row>
    <row r="200" spans="1:6" ht="17.25" customHeight="1">
      <c r="A200" s="31" t="s">
        <v>35</v>
      </c>
      <c r="B200" s="32" t="s">
        <v>184</v>
      </c>
      <c r="C200" s="33">
        <v>52500</v>
      </c>
      <c r="D200" s="30">
        <v>29516</v>
      </c>
      <c r="E200" s="30">
        <v>4216</v>
      </c>
      <c r="F200" s="14"/>
    </row>
    <row r="201" spans="1:6" ht="17.25" customHeight="1">
      <c r="A201" s="31" t="s">
        <v>185</v>
      </c>
      <c r="B201" s="32" t="s">
        <v>186</v>
      </c>
      <c r="C201" s="33">
        <v>2823443</v>
      </c>
      <c r="D201" s="30">
        <v>29519</v>
      </c>
      <c r="E201" s="30">
        <v>4216</v>
      </c>
      <c r="F201" s="14"/>
    </row>
    <row r="202" spans="1:6" ht="17.25" customHeight="1">
      <c r="A202" s="31"/>
      <c r="B202" s="32"/>
      <c r="C202" s="33"/>
      <c r="D202" s="30"/>
      <c r="E202" s="30"/>
      <c r="F202" s="14"/>
    </row>
    <row r="203" spans="1:6" ht="17.25" customHeight="1">
      <c r="A203" s="27"/>
      <c r="B203" s="28" t="s">
        <v>187</v>
      </c>
      <c r="C203" s="29">
        <f>SUM(C204:C206)</f>
        <v>102399991.2</v>
      </c>
      <c r="D203" s="30"/>
      <c r="E203" s="30"/>
      <c r="F203" s="14"/>
    </row>
    <row r="204" spans="1:6" ht="17.25" customHeight="1">
      <c r="A204" s="31" t="s">
        <v>188</v>
      </c>
      <c r="B204" s="32" t="s">
        <v>189</v>
      </c>
      <c r="C204" s="33">
        <v>6999991.2</v>
      </c>
      <c r="D204" s="30">
        <v>34515</v>
      </c>
      <c r="E204" s="30">
        <v>4216</v>
      </c>
      <c r="F204" s="14"/>
    </row>
    <row r="205" spans="1:5" ht="17.25" customHeight="1">
      <c r="A205" s="15" t="s">
        <v>190</v>
      </c>
      <c r="B205" s="16" t="s">
        <v>191</v>
      </c>
      <c r="C205" s="17">
        <v>75400000</v>
      </c>
      <c r="D205" s="16">
        <v>34515</v>
      </c>
      <c r="E205" s="16">
        <v>4216</v>
      </c>
    </row>
    <row r="206" spans="1:5" ht="17.25" customHeight="1">
      <c r="A206" s="15" t="s">
        <v>192</v>
      </c>
      <c r="B206" s="16" t="s">
        <v>193</v>
      </c>
      <c r="C206" s="17">
        <v>20000000</v>
      </c>
      <c r="D206" s="16">
        <v>34515</v>
      </c>
      <c r="E206" s="16">
        <v>4216</v>
      </c>
    </row>
    <row r="207" spans="1:5" ht="17.25" customHeight="1">
      <c r="A207" s="15"/>
      <c r="B207" s="16"/>
      <c r="C207" s="17"/>
      <c r="D207" s="16"/>
      <c r="E207" s="16"/>
    </row>
    <row r="208" spans="1:5" ht="17.25" customHeight="1">
      <c r="A208" s="15"/>
      <c r="B208" s="38" t="s">
        <v>194</v>
      </c>
      <c r="C208" s="42">
        <f>SUM(C209:C219)</f>
        <v>130286074.7</v>
      </c>
      <c r="D208" s="16"/>
      <c r="E208" s="16"/>
    </row>
    <row r="209" spans="1:5" ht="17.25" customHeight="1">
      <c r="A209" s="15" t="s">
        <v>195</v>
      </c>
      <c r="B209" s="40" t="s">
        <v>196</v>
      </c>
      <c r="C209" s="17">
        <v>24400000</v>
      </c>
      <c r="D209" s="16">
        <v>92559</v>
      </c>
      <c r="E209" s="16">
        <v>4213</v>
      </c>
    </row>
    <row r="210" spans="1:5" ht="17.25" customHeight="1">
      <c r="A210" s="15" t="s">
        <v>197</v>
      </c>
      <c r="B210" s="40" t="s">
        <v>198</v>
      </c>
      <c r="C210" s="17">
        <v>6399999.9</v>
      </c>
      <c r="D210" s="16">
        <v>92559</v>
      </c>
      <c r="E210" s="16">
        <v>4213</v>
      </c>
    </row>
    <row r="211" spans="1:6" ht="17.25" customHeight="1">
      <c r="A211" s="15"/>
      <c r="B211" s="40" t="s">
        <v>199</v>
      </c>
      <c r="C211" s="17">
        <v>18753504</v>
      </c>
      <c r="D211" s="16">
        <v>92560</v>
      </c>
      <c r="E211" s="16">
        <v>4213</v>
      </c>
      <c r="F211" s="4" t="s">
        <v>200</v>
      </c>
    </row>
    <row r="212" spans="1:5" ht="17.25" customHeight="1">
      <c r="A212" s="15"/>
      <c r="B212" s="40" t="s">
        <v>201</v>
      </c>
      <c r="C212" s="17">
        <v>7680000</v>
      </c>
      <c r="D212" s="16">
        <v>92559</v>
      </c>
      <c r="E212" s="16">
        <v>4213</v>
      </c>
    </row>
    <row r="213" spans="1:5" ht="17.25" customHeight="1">
      <c r="A213" s="15"/>
      <c r="B213" s="40" t="s">
        <v>202</v>
      </c>
      <c r="C213" s="17">
        <v>17000000</v>
      </c>
      <c r="D213" s="16">
        <v>92560</v>
      </c>
      <c r="E213" s="16">
        <v>4213</v>
      </c>
    </row>
    <row r="214" spans="1:5" ht="17.25" customHeight="1">
      <c r="A214" s="15"/>
      <c r="B214" s="40" t="s">
        <v>203</v>
      </c>
      <c r="C214" s="17">
        <v>0</v>
      </c>
      <c r="D214" s="16">
        <v>92559</v>
      </c>
      <c r="E214" s="16">
        <v>4213</v>
      </c>
    </row>
    <row r="215" spans="1:5" ht="17.25" customHeight="1">
      <c r="A215" s="15"/>
      <c r="B215" s="40" t="s">
        <v>204</v>
      </c>
      <c r="C215" s="17">
        <v>28130000</v>
      </c>
      <c r="D215" s="16">
        <v>92559</v>
      </c>
      <c r="E215" s="16">
        <v>4213</v>
      </c>
    </row>
    <row r="216" spans="1:5" ht="17.25" customHeight="1">
      <c r="A216" s="15"/>
      <c r="B216" s="40" t="s">
        <v>205</v>
      </c>
      <c r="C216" s="17">
        <v>3840000</v>
      </c>
      <c r="D216" s="16">
        <v>92559</v>
      </c>
      <c r="E216" s="16">
        <v>4213</v>
      </c>
    </row>
    <row r="217" spans="1:5" ht="17.25" customHeight="1">
      <c r="A217" s="15"/>
      <c r="B217" s="40" t="s">
        <v>206</v>
      </c>
      <c r="C217" s="17">
        <v>6802570.8</v>
      </c>
      <c r="D217" s="16">
        <v>92559</v>
      </c>
      <c r="E217" s="16">
        <v>4213</v>
      </c>
    </row>
    <row r="218" spans="1:5" ht="17.25" customHeight="1">
      <c r="A218" s="15"/>
      <c r="B218" s="40" t="s">
        <v>207</v>
      </c>
      <c r="C218" s="17">
        <v>17280000</v>
      </c>
      <c r="D218" s="16">
        <v>92559</v>
      </c>
      <c r="E218" s="16">
        <v>4213</v>
      </c>
    </row>
    <row r="219" spans="1:5" ht="17.25" customHeight="1">
      <c r="A219" s="15"/>
      <c r="B219" s="40"/>
      <c r="C219" s="17"/>
      <c r="D219" s="16"/>
      <c r="E219" s="16"/>
    </row>
    <row r="220" spans="1:5" ht="17.25" customHeight="1">
      <c r="A220" s="15"/>
      <c r="B220" s="38" t="s">
        <v>208</v>
      </c>
      <c r="C220" s="42">
        <f>SUM(C221:C225)</f>
        <v>4244000</v>
      </c>
      <c r="D220" s="16"/>
      <c r="E220" s="16"/>
    </row>
    <row r="221" spans="1:5" ht="17.25" customHeight="1">
      <c r="A221" s="15" t="s">
        <v>111</v>
      </c>
      <c r="B221" s="40" t="s">
        <v>209</v>
      </c>
      <c r="C221" s="17">
        <v>36000</v>
      </c>
      <c r="D221" s="16">
        <v>22094</v>
      </c>
      <c r="E221" s="16">
        <v>4216</v>
      </c>
    </row>
    <row r="222" spans="1:5" ht="17.25" customHeight="1">
      <c r="A222" s="15" t="s">
        <v>111</v>
      </c>
      <c r="B222" s="40" t="s">
        <v>210</v>
      </c>
      <c r="C222" s="17">
        <v>18000</v>
      </c>
      <c r="D222" s="16">
        <v>22094</v>
      </c>
      <c r="E222" s="16">
        <v>4216</v>
      </c>
    </row>
    <row r="223" spans="1:5" ht="17.25" customHeight="1">
      <c r="A223" s="15"/>
      <c r="B223" s="40" t="s">
        <v>211</v>
      </c>
      <c r="C223" s="17">
        <v>3000000</v>
      </c>
      <c r="D223" s="16">
        <v>22094</v>
      </c>
      <c r="E223" s="16">
        <v>4216</v>
      </c>
    </row>
    <row r="224" spans="1:5" ht="17.25" customHeight="1">
      <c r="A224" s="15"/>
      <c r="B224" s="40" t="s">
        <v>212</v>
      </c>
      <c r="C224" s="17">
        <v>590000</v>
      </c>
      <c r="D224" s="16">
        <v>22094</v>
      </c>
      <c r="E224" s="16">
        <v>4216</v>
      </c>
    </row>
    <row r="225" spans="1:5" ht="17.25" customHeight="1">
      <c r="A225" s="15"/>
      <c r="B225" s="40" t="s">
        <v>213</v>
      </c>
      <c r="C225" s="17">
        <v>600000</v>
      </c>
      <c r="D225" s="16">
        <v>22094</v>
      </c>
      <c r="E225" s="16">
        <v>4216</v>
      </c>
    </row>
    <row r="226" spans="1:5" ht="17.25" customHeight="1">
      <c r="A226" s="15"/>
      <c r="B226" s="40"/>
      <c r="C226" s="17"/>
      <c r="D226" s="16"/>
      <c r="E226" s="16"/>
    </row>
    <row r="227" spans="1:5" ht="17.25" customHeight="1">
      <c r="A227" s="15"/>
      <c r="B227" s="38" t="s">
        <v>214</v>
      </c>
      <c r="C227" s="42">
        <f>C228</f>
        <v>29999999.5</v>
      </c>
      <c r="D227" s="16"/>
      <c r="E227" s="16"/>
    </row>
    <row r="228" spans="1:5" ht="17.25" customHeight="1">
      <c r="A228" s="15" t="s">
        <v>215</v>
      </c>
      <c r="B228" s="40" t="s">
        <v>216</v>
      </c>
      <c r="C228" s="17">
        <v>29999999.5</v>
      </c>
      <c r="D228" s="16">
        <v>22506</v>
      </c>
      <c r="E228" s="16">
        <v>4216</v>
      </c>
    </row>
    <row r="229" spans="1:5" ht="17.25" customHeight="1">
      <c r="A229" s="15"/>
      <c r="B229" s="40"/>
      <c r="C229" s="17"/>
      <c r="D229" s="16"/>
      <c r="E229" s="16"/>
    </row>
    <row r="230" spans="1:5" ht="17.25" customHeight="1">
      <c r="A230" s="15"/>
      <c r="B230" s="38" t="s">
        <v>150</v>
      </c>
      <c r="C230" s="42">
        <f>SUM(C231)</f>
        <v>58708.26</v>
      </c>
      <c r="D230" s="16"/>
      <c r="E230" s="16"/>
    </row>
    <row r="231" spans="1:5" ht="17.25" customHeight="1">
      <c r="A231" s="15" t="s">
        <v>153</v>
      </c>
      <c r="B231" s="53" t="s">
        <v>217</v>
      </c>
      <c r="C231" s="17">
        <v>58708.26</v>
      </c>
      <c r="D231" s="16"/>
      <c r="E231" s="16">
        <v>4232</v>
      </c>
    </row>
    <row r="232" spans="1:5" ht="17.25" customHeight="1">
      <c r="A232" s="15"/>
      <c r="B232" s="16"/>
      <c r="C232" s="17"/>
      <c r="D232" s="16"/>
      <c r="E232" s="16"/>
    </row>
    <row r="233" spans="1:5" ht="17.25" customHeight="1">
      <c r="A233" s="15"/>
      <c r="B233" s="45" t="s">
        <v>218</v>
      </c>
      <c r="C233" s="42">
        <f>+C171+C184+C199+C203+C208+C220+C180+C195+C227+C177+C230</f>
        <v>345871416.65999997</v>
      </c>
      <c r="D233" s="15"/>
      <c r="E233" s="15"/>
    </row>
    <row r="234" spans="1:5" ht="17.25" customHeight="1" thickBot="1">
      <c r="A234" s="46"/>
      <c r="B234" s="47"/>
      <c r="C234" s="47"/>
      <c r="D234" s="47"/>
      <c r="E234" s="47"/>
    </row>
    <row r="235" ht="16.5" customHeight="1"/>
    <row r="236" spans="1:5" ht="16.5" customHeight="1" thickBot="1">
      <c r="A236" s="54"/>
      <c r="B236" s="6"/>
      <c r="C236" s="6"/>
      <c r="D236" s="55"/>
      <c r="E236" s="55"/>
    </row>
    <row r="237" spans="1:5" ht="17.25" customHeight="1">
      <c r="A237" s="56"/>
      <c r="B237" s="57"/>
      <c r="C237" s="8"/>
      <c r="D237" s="58"/>
      <c r="E237" s="69"/>
    </row>
    <row r="238" spans="1:5" ht="17.25" customHeight="1" thickBot="1">
      <c r="A238" s="56"/>
      <c r="B238" s="9" t="s">
        <v>219</v>
      </c>
      <c r="C238" s="9" t="s">
        <v>4</v>
      </c>
      <c r="D238" s="58"/>
      <c r="E238" s="69"/>
    </row>
    <row r="239" spans="1:5" ht="17.25" customHeight="1">
      <c r="A239" s="56"/>
      <c r="B239" s="56"/>
      <c r="C239" s="59"/>
      <c r="D239" s="58"/>
      <c r="E239" s="69"/>
    </row>
    <row r="240" spans="1:5" ht="17.25" customHeight="1">
      <c r="A240" s="60"/>
      <c r="B240" s="61" t="s">
        <v>220</v>
      </c>
      <c r="C240" s="17">
        <f>C166</f>
        <v>1157064722.6000001</v>
      </c>
      <c r="D240" s="62"/>
      <c r="E240" s="50"/>
    </row>
    <row r="241" spans="1:5" ht="17.25" customHeight="1">
      <c r="A241" s="63"/>
      <c r="B241" s="61" t="s">
        <v>221</v>
      </c>
      <c r="C241" s="17">
        <f>C233</f>
        <v>345871416.65999997</v>
      </c>
      <c r="D241" s="64"/>
      <c r="E241" s="70"/>
    </row>
    <row r="242" spans="1:5" ht="17.25" customHeight="1">
      <c r="A242" s="63"/>
      <c r="B242" s="61"/>
      <c r="C242" s="17"/>
      <c r="D242" s="64"/>
      <c r="E242" s="70"/>
    </row>
    <row r="243" spans="1:6" ht="17.25" customHeight="1">
      <c r="A243" s="63"/>
      <c r="B243" s="65" t="s">
        <v>222</v>
      </c>
      <c r="C243" s="42">
        <f>SUM(C240:C241)</f>
        <v>1502936139.2600002</v>
      </c>
      <c r="D243" s="64"/>
      <c r="E243" s="70"/>
      <c r="F243" s="14"/>
    </row>
    <row r="244" spans="1:6" ht="17.25" customHeight="1" thickBot="1">
      <c r="A244" s="60"/>
      <c r="B244" s="66"/>
      <c r="C244" s="47"/>
      <c r="D244" s="62"/>
      <c r="E244" s="50"/>
      <c r="F244" s="14"/>
    </row>
    <row r="245" spans="1:5" ht="16.5" customHeight="1">
      <c r="A245" s="50"/>
      <c r="D245" s="50"/>
      <c r="E245" s="50"/>
    </row>
    <row r="246" spans="1:6" ht="16.5" customHeight="1">
      <c r="A246" s="71" t="s">
        <v>235</v>
      </c>
      <c r="B246" s="72"/>
      <c r="C246" s="73"/>
      <c r="D246" s="74"/>
      <c r="E246" s="74"/>
      <c r="F246" s="73"/>
    </row>
    <row r="247" spans="1:6" ht="16.5" customHeight="1">
      <c r="A247" s="73" t="s">
        <v>237</v>
      </c>
      <c r="B247" s="73"/>
      <c r="C247" s="73"/>
      <c r="D247" s="74"/>
      <c r="E247" s="74"/>
      <c r="F247" s="73"/>
    </row>
    <row r="248" spans="1:6" ht="16.5" customHeight="1">
      <c r="A248" s="73" t="s">
        <v>236</v>
      </c>
      <c r="B248" s="72"/>
      <c r="C248" s="73"/>
      <c r="D248" s="74"/>
      <c r="E248" s="74"/>
      <c r="F248" s="73"/>
    </row>
    <row r="249" spans="1:6" ht="16.5" customHeight="1">
      <c r="A249" s="73" t="s">
        <v>238</v>
      </c>
      <c r="B249" s="72"/>
      <c r="C249" s="73"/>
      <c r="D249" s="74"/>
      <c r="E249" s="74"/>
      <c r="F249" s="73"/>
    </row>
    <row r="250" spans="1:6" ht="16.5" customHeight="1">
      <c r="A250" s="74" t="s">
        <v>239</v>
      </c>
      <c r="B250" s="73"/>
      <c r="C250" s="73"/>
      <c r="D250" s="74"/>
      <c r="E250" s="74"/>
      <c r="F250" s="73"/>
    </row>
    <row r="251" spans="1:5" ht="16.5" customHeight="1">
      <c r="A251" s="50"/>
      <c r="D251" s="50"/>
      <c r="E251" s="50"/>
    </row>
    <row r="252" ht="16.5" customHeight="1">
      <c r="C252" s="14"/>
    </row>
    <row r="253" spans="3:5" ht="16.5" customHeight="1">
      <c r="C253" s="17">
        <v>1499787307.8</v>
      </c>
      <c r="D253" s="4" t="s">
        <v>223</v>
      </c>
      <c r="E253" s="4" t="s">
        <v>223</v>
      </c>
    </row>
    <row r="254" spans="2:5" ht="16.5" customHeight="1">
      <c r="B254" s="4">
        <v>4213</v>
      </c>
      <c r="C254" s="17">
        <v>17047429.3</v>
      </c>
      <c r="D254" s="4" t="s">
        <v>224</v>
      </c>
      <c r="E254" s="4" t="s">
        <v>224</v>
      </c>
    </row>
    <row r="255" spans="2:5" ht="16.5" customHeight="1">
      <c r="B255" s="4">
        <v>4216</v>
      </c>
      <c r="C255" s="17">
        <v>800</v>
      </c>
      <c r="D255" s="4" t="s">
        <v>225</v>
      </c>
      <c r="E255" s="4" t="s">
        <v>225</v>
      </c>
    </row>
    <row r="256" spans="2:5" ht="16.5" customHeight="1">
      <c r="B256" s="4">
        <v>426</v>
      </c>
      <c r="C256" s="17">
        <v>0.5</v>
      </c>
      <c r="D256" s="4" t="s">
        <v>226</v>
      </c>
      <c r="E256" s="4" t="s">
        <v>226</v>
      </c>
    </row>
    <row r="257" spans="2:5" ht="16.5" customHeight="1">
      <c r="B257" s="4">
        <v>4216</v>
      </c>
      <c r="C257" s="17">
        <v>8.8</v>
      </c>
      <c r="D257" s="4" t="s">
        <v>227</v>
      </c>
      <c r="E257" s="4" t="s">
        <v>227</v>
      </c>
    </row>
    <row r="258" spans="2:5" ht="16.5" customHeight="1">
      <c r="B258" s="4">
        <v>4116</v>
      </c>
      <c r="C258" s="17">
        <v>362531.9</v>
      </c>
      <c r="D258" s="4" t="s">
        <v>228</v>
      </c>
      <c r="E258" s="4" t="s">
        <v>228</v>
      </c>
    </row>
    <row r="259" spans="2:3" ht="16.5" customHeight="1">
      <c r="B259" s="4">
        <v>4232</v>
      </c>
      <c r="C259" s="17">
        <v>58708.26</v>
      </c>
    </row>
    <row r="260" spans="2:3" ht="16.5" customHeight="1">
      <c r="B260" s="4">
        <v>4151</v>
      </c>
      <c r="C260" s="17">
        <v>1643703.2</v>
      </c>
    </row>
    <row r="261" spans="2:3" ht="16.5" customHeight="1">
      <c r="B261" s="4">
        <v>4152</v>
      </c>
      <c r="C261" s="17">
        <v>1207420</v>
      </c>
    </row>
    <row r="262" ht="16.5" customHeight="1">
      <c r="C262" s="20">
        <v>239000</v>
      </c>
    </row>
    <row r="263" spans="2:3" ht="16.5" customHeight="1" thickBot="1">
      <c r="B263" s="4">
        <v>4122</v>
      </c>
      <c r="C263" s="67">
        <f>0+SUM(C253:C262)</f>
        <v>1520346909.76</v>
      </c>
    </row>
    <row r="264" spans="3:5" ht="16.5" customHeight="1">
      <c r="C264" s="51"/>
      <c r="D264" s="4" t="s">
        <v>229</v>
      </c>
      <c r="E264" s="4" t="s">
        <v>229</v>
      </c>
    </row>
    <row r="265" ht="16.5" customHeight="1">
      <c r="C265" s="51">
        <f>C243</f>
        <v>1502936139.2600002</v>
      </c>
    </row>
    <row r="266" spans="1:3" ht="16.5" customHeight="1">
      <c r="A266" s="68"/>
      <c r="B266" s="4" t="s">
        <v>230</v>
      </c>
      <c r="C266" s="51">
        <f>+C263-C265</f>
        <v>17410770.49999976</v>
      </c>
    </row>
    <row r="267" ht="16.5" customHeight="1">
      <c r="C267" s="51"/>
    </row>
    <row r="268" ht="16.5" customHeight="1">
      <c r="C268" s="51"/>
    </row>
    <row r="269" ht="16.5" customHeight="1">
      <c r="C269" s="51"/>
    </row>
    <row r="270" ht="16.5" customHeight="1"/>
    <row r="271" ht="16.5" customHeight="1"/>
    <row r="272" ht="16.5" customHeight="1"/>
    <row r="273" ht="16.5" customHeight="1"/>
    <row r="274" ht="16.5" customHeight="1"/>
    <row r="275" ht="16.5" customHeight="1"/>
    <row r="276" ht="16.5" customHeight="1"/>
    <row r="277" ht="16.5" customHeight="1"/>
  </sheetData>
  <mergeCells count="1">
    <mergeCell ref="A3:E3"/>
  </mergeCells>
  <printOptions/>
  <pageMargins left="0.75" right="0.75" top="1" bottom="1" header="0.4921259845" footer="0.4921259845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MMB</dc:creator>
  <cp:keywords/>
  <dc:description/>
  <cp:lastModifiedBy>MMB</cp:lastModifiedBy>
  <cp:lastPrinted>2003-05-09T07:02:13Z</cp:lastPrinted>
  <dcterms:created xsi:type="dcterms:W3CDTF">2003-03-11T12:23:05Z</dcterms:created>
  <dcterms:modified xsi:type="dcterms:W3CDTF">2003-05-09T07:02:23Z</dcterms:modified>
  <cp:category/>
  <cp:version/>
  <cp:contentType/>
  <cp:contentStatus/>
</cp:coreProperties>
</file>