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tabRatio="584" activeTab="0"/>
  </bookViews>
  <sheets>
    <sheet name="Statut=MMB+MČ" sheetId="1" r:id="rId1"/>
    <sheet name="Transfery" sheetId="2" r:id="rId2"/>
    <sheet name="Statut" sheetId="3" r:id="rId3"/>
    <sheet name="MMB" sheetId="4" r:id="rId4"/>
    <sheet name="MČ" sheetId="5" r:id="rId5"/>
  </sheets>
  <definedNames>
    <definedName name="_xlnm.Print_Area" localSheetId="4">'MČ'!$A$1:$H$92</definedName>
    <definedName name="_xlnm.Print_Area" localSheetId="3">'MMB'!$A$1:$H$98</definedName>
    <definedName name="_xlnm.Print_Area" localSheetId="2">'Statut'!$A$1:$R$115</definedName>
    <definedName name="_xlnm.Print_Area" localSheetId="0">'Statut=MMB+MČ'!$A$1:$R$115</definedName>
    <definedName name="_xlnm.Print_Area" localSheetId="1">'Transfery'!$A$1:$D$72</definedName>
  </definedNames>
  <calcPr fullCalcOnLoad="1"/>
</workbook>
</file>

<file path=xl/sharedStrings.xml><?xml version="1.0" encoding="utf-8"?>
<sst xmlns="http://schemas.openxmlformats.org/spreadsheetml/2006/main" count="1088" uniqueCount="228">
  <si>
    <t>%</t>
  </si>
  <si>
    <t>č.ř.</t>
  </si>
  <si>
    <t>PŘÍJMY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</si>
  <si>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</si>
  <si>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</si>
  <si>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</si>
  <si>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</si>
  <si>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</si>
  <si>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</si>
  <si>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</si>
  <si>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</si>
  <si>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</si>
  <si>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VÝDAJE</t>
  </si>
  <si>
    <t>Rezerva rozpočtu</t>
  </si>
  <si>
    <t>Investiční transfery městským částem</t>
  </si>
  <si>
    <t>PŘEHLED HOSPODAŘENÍ</t>
  </si>
  <si>
    <t>Financování</t>
  </si>
  <si>
    <t>Neinvestiční příspěvky zřízeným příspěvkovým organizacím</t>
  </si>
  <si>
    <t>Investiční transfery neziskovým a podobným organizacím</t>
  </si>
  <si>
    <t>FINANCOVÁNÍ</t>
  </si>
  <si>
    <t>Změna stavu krátkodobých prostředků na bankovních účtech</t>
  </si>
  <si>
    <t>Aktivní krátkodobé operace řízení likvidity</t>
  </si>
  <si>
    <t>rozpočet</t>
  </si>
  <si>
    <t>Skutečnost</t>
  </si>
  <si>
    <t>522x</t>
  </si>
  <si>
    <t>521x mimo 5213</t>
  </si>
  <si>
    <t>533x mimo 5331</t>
  </si>
  <si>
    <t>Ostatní neinvestiční výdaje</t>
  </si>
  <si>
    <t>631x</t>
  </si>
  <si>
    <t>632x</t>
  </si>
  <si>
    <t>646x</t>
  </si>
  <si>
    <t>133x</t>
  </si>
  <si>
    <t>134x</t>
  </si>
  <si>
    <t>211x</t>
  </si>
  <si>
    <t>212x</t>
  </si>
  <si>
    <t>213x</t>
  </si>
  <si>
    <t>221x</t>
  </si>
  <si>
    <t>Splátky půjček od MČ</t>
  </si>
  <si>
    <t xml:space="preserve">Ostatní kapitálové výdaje </t>
  </si>
  <si>
    <t>třída</t>
  </si>
  <si>
    <t>podseskupení</t>
  </si>
  <si>
    <t>položka</t>
  </si>
  <si>
    <t>městské části</t>
  </si>
  <si>
    <t>311x</t>
  </si>
  <si>
    <t>tř. 1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</si>
  <si>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</si>
  <si>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</si>
  <si>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</si>
  <si>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</si>
  <si>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</si>
  <si>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</si>
  <si>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</si>
  <si>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</si>
  <si>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*)</t>
  </si>
  <si>
    <t xml:space="preserve">Schválený </t>
  </si>
  <si>
    <t xml:space="preserve">Upravený </t>
  </si>
  <si>
    <t>Upravený</t>
  </si>
  <si>
    <t>2 mimo výše uved.</t>
  </si>
  <si>
    <t>Příjmy celkem</t>
  </si>
  <si>
    <t>Výdaje celkem</t>
  </si>
  <si>
    <t>Daň z příjmů fyz.osob z kapitálových výnosů (srážková daň)</t>
  </si>
  <si>
    <t>Daň z přidané hodnoty</t>
  </si>
  <si>
    <t>Daňové výnosy (ř.1 až ř.6)</t>
  </si>
  <si>
    <t xml:space="preserve">Aktivní dlouhodobé operace řízení likvidity </t>
  </si>
  <si>
    <t>6 mimo výše uved.</t>
  </si>
  <si>
    <t>statutární město Brno</t>
  </si>
  <si>
    <t>město</t>
  </si>
  <si>
    <t>Odvody přebytků organizací s přímým vztahem</t>
  </si>
  <si>
    <t>S/SR</t>
  </si>
  <si>
    <t>S/UR</t>
  </si>
  <si>
    <t xml:space="preserve"> Bilance zdrojů a výdajů statutárního města Brna (v tis. Kč)</t>
  </si>
  <si>
    <t xml:space="preserve">Daň z příjmů fyz.osob ze závislé činnosti a funkčních požitků </t>
  </si>
  <si>
    <t>Poplatky a odvody v oblasti životního prostředí</t>
  </si>
  <si>
    <t>Zrušené daně, jejichž předmětem je příjem fyzických osob</t>
  </si>
  <si>
    <t>Daň z příjmů právnických osob za obce - rozpočtová činnost</t>
  </si>
  <si>
    <t>Místní poplatky z vybraných činností a služeb</t>
  </si>
  <si>
    <t xml:space="preserve">Příjmy z prodeje dlouhodobého majetku </t>
  </si>
  <si>
    <t>Převody z vlastních fondů hospodářské (podnikatelské) činnosti</t>
  </si>
  <si>
    <t>5 mimo výše uved.</t>
  </si>
  <si>
    <t>Dlouhodobé přijaté půjčené prostředky</t>
  </si>
  <si>
    <t>Dlouhodobé přijaté půjčené prostředky od města</t>
  </si>
  <si>
    <t>Úroky vlastní</t>
  </si>
  <si>
    <t>Neinvestiční transfery příspěvkovým a podobným organizacím</t>
  </si>
  <si>
    <t>Investiční půjčené prostředky městským částem</t>
  </si>
  <si>
    <t>Investiční půjčené prostředky obyvatelstvu</t>
  </si>
  <si>
    <t>Uhrazené splátky dlouhodobých přijatých půjčených prostředků</t>
  </si>
  <si>
    <t>8117-8118</t>
  </si>
  <si>
    <t>8127-8128</t>
  </si>
  <si>
    <t>135x</t>
  </si>
  <si>
    <t>Ostatní odvody z vybraných činností a služeb</t>
  </si>
  <si>
    <t>Daňové příjmy celkem (ř.7 až ř.14)</t>
  </si>
  <si>
    <t>Nedaňové příjmy celkem (ř.16 až ř.24)</t>
  </si>
  <si>
    <t>tř. 2</t>
  </si>
  <si>
    <t>tř. 5 a tř. 6</t>
  </si>
  <si>
    <t>Platy</t>
  </si>
  <si>
    <t>Ostatní platby za provedenou práci</t>
  </si>
  <si>
    <t>501x</t>
  </si>
  <si>
    <t>502x</t>
  </si>
  <si>
    <t>312x</t>
  </si>
  <si>
    <t>Ostatní kapitálové příjmy</t>
  </si>
  <si>
    <t xml:space="preserve">Převody z ostatních vlastních fondů </t>
  </si>
  <si>
    <t>sk.41</t>
  </si>
  <si>
    <t>sk.42</t>
  </si>
  <si>
    <t>*) Jedná se o převody finančních prostředků, které se konsolidují na úrovni statutárního města Brna.</t>
  </si>
  <si>
    <t>Přehled transferů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</si>
  <si>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</si>
  <si>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</si>
  <si>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</si>
  <si>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</si>
  <si>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</si>
  <si>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</si>
  <si>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</si>
  <si>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Příjmy z finančního vypořádání</t>
  </si>
  <si>
    <t xml:space="preserve">Neinvestiční transfery </t>
  </si>
  <si>
    <t>Výdaje z finančního vypořádání</t>
  </si>
  <si>
    <t>Investiční transfery</t>
  </si>
  <si>
    <t>Saldo příjmů a výdajů</t>
  </si>
  <si>
    <t>Dlouhodobé přijaté půjčky</t>
  </si>
  <si>
    <t>Uhrazené splátky přijatých půjček</t>
  </si>
  <si>
    <t>Financování celkem</t>
  </si>
  <si>
    <t xml:space="preserve">VÝSLEDEK KONSOLIDACE CELKEM </t>
  </si>
  <si>
    <t xml:space="preserve">*) konsolidace na úrovni statutárního města Brna </t>
  </si>
  <si>
    <t xml:space="preserve"> transfery</t>
  </si>
  <si>
    <t>MĚSTO</t>
  </si>
  <si>
    <t>městem a MČ</t>
  </si>
  <si>
    <t>Neinvestiční transfery MČ</t>
  </si>
  <si>
    <t>Investiční transfery MČ</t>
  </si>
  <si>
    <t>MĚSTSKÉ  ČÁSTI</t>
  </si>
  <si>
    <t>MČ</t>
  </si>
  <si>
    <t>214x</t>
  </si>
  <si>
    <t xml:space="preserve">Příjmy z úroků a realizace finančního majetku </t>
  </si>
  <si>
    <t>Uhrazené splátky dlouh. přijatých půjč. prostředků městu</t>
  </si>
  <si>
    <t>Investiční půjčky</t>
  </si>
  <si>
    <t>Investiční půjčky MČ</t>
  </si>
  <si>
    <t>Výdaje z finančního vypořádání městu</t>
  </si>
  <si>
    <t>Dlouhodobé přijaté půjčky od města</t>
  </si>
  <si>
    <t>Uhrazené splátky přijatých půjček MČ městu</t>
  </si>
  <si>
    <t>Dlouhodobé přijaté půjčené prostředky - EIB</t>
  </si>
  <si>
    <t>Neinvestiční půjčky MČ</t>
  </si>
  <si>
    <t>Neinvestiční půjčky</t>
  </si>
  <si>
    <t>Neinvestiční přijaté transfery z Všeobecné pokladní správy SR</t>
  </si>
  <si>
    <t xml:space="preserve">Neinvestiční přijaté transfery v rámci souhrnného dotačního vztahu </t>
  </si>
  <si>
    <t>Neinvestiční přijaté transfery ze státních fondů</t>
  </si>
  <si>
    <t>Ostatní neinvestiční přijaté transfery ze státního rozpočtu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</si>
  <si>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</si>
  <si>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</si>
  <si>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</si>
  <si>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přijaté transfery od krajů</t>
  </si>
  <si>
    <t>Neinvestiční přijaté transfery od cizích států</t>
  </si>
  <si>
    <t>Investiční přijaté transfery z Všeobecné pokladní správy SR</t>
  </si>
  <si>
    <t>Investiční přijaté transfery ze státních fondů</t>
  </si>
  <si>
    <t>Ostatní investiční transfery přijaté ze státního rozpočtu</t>
  </si>
  <si>
    <t>Investiční přijaté transfery od města</t>
  </si>
  <si>
    <t>Investiční přijaté transfery od krajů</t>
  </si>
  <si>
    <t>Neinvestiční transfer - DPmB a.s.</t>
  </si>
  <si>
    <t>Neinvestiční transfery nefin. podnikatelským sub. - právnickým osobám</t>
  </si>
  <si>
    <t>Neinvestiční transfery podnikatelským subjektům</t>
  </si>
  <si>
    <t>Neinvestiční transfery neziskovým a podobným organizacím</t>
  </si>
  <si>
    <t>Neinvestiční transfery městským částem</t>
  </si>
  <si>
    <t>Neinvestiční transfery obcím mimo okres či kraj</t>
  </si>
  <si>
    <t>Neinvestiční půjčené prostředky městským částem</t>
  </si>
  <si>
    <t>Investiční transfery podnikatelským subjektům</t>
  </si>
  <si>
    <t>Investiční transfery zřízeným příspěvkovým organizacím</t>
  </si>
  <si>
    <t xml:space="preserve">Provozní výdaje celkem (ř.1 až ř.18) </t>
  </si>
  <si>
    <t>Neinvestiční přijaté transfery</t>
  </si>
  <si>
    <t>Investiční přijaté transfery</t>
  </si>
  <si>
    <t>Neinvestiční přijaté transfery od města a ostatních MČ</t>
  </si>
  <si>
    <t>Neinvestiční transfery jiným MČ</t>
  </si>
  <si>
    <t>Investiční transfery městu</t>
  </si>
  <si>
    <t xml:space="preserve">Kapitálové výdaje celkem (ř.20 až ř.27) </t>
  </si>
  <si>
    <t>Výdaje statutárního města Brna celkem (ř.19 + ř.28)</t>
  </si>
  <si>
    <t>Investiční přijaté transfery od městských částí</t>
  </si>
  <si>
    <t xml:space="preserve">Kapitálové příjmy celkem (ř.26 + ř.27) </t>
  </si>
  <si>
    <t>Vlastní příjmy (ř.15 + ř.25 + ř.28)</t>
  </si>
  <si>
    <t>Splátky půjček od městských částí</t>
  </si>
  <si>
    <t>Uhrazené splátky dlouhodobých vydaných dluhopisů</t>
  </si>
  <si>
    <t xml:space="preserve">Financování statutárního města Brna celkem (ř.1 až ř.11) </t>
  </si>
  <si>
    <t>Krátkodobé přijaté půjčené prostředky</t>
  </si>
  <si>
    <t>Uhrazené splátky krátkodobých přijatých půjčených prostředků</t>
  </si>
  <si>
    <t>Plnění rozpočtu k 31.12.2009</t>
  </si>
  <si>
    <t>k 31.12.2009</t>
  </si>
  <si>
    <t>Skutečnost k 31.12.2009</t>
  </si>
  <si>
    <t>Investiční přijaté transfery od regionálních rad</t>
  </si>
  <si>
    <t>Příjmy z finančního vypořádání roku 2008 od městských částí</t>
  </si>
  <si>
    <t>Příjmy z finančního vypořádání roku 2008 od města</t>
  </si>
  <si>
    <t>Výdaje z finančního vypořádání roku 2008 mezi krajem a obcemi</t>
  </si>
  <si>
    <t>Výdaje z finančního vypořádání roku 2008 městu</t>
  </si>
  <si>
    <t>Výdaje z finančního vypořádání roku 2008 městským částem</t>
  </si>
  <si>
    <t>Neinvestiční přijaté transfery (ř.30 až ř.40)</t>
  </si>
  <si>
    <t>Investiční přijaté transfery (ř.42 až ř.48)</t>
  </si>
  <si>
    <t>Přijaté transfery celkem (ř.41 + ř.49)</t>
  </si>
  <si>
    <t>Příjmy statutárního města Brna celkem (ř.29 + ř.50)</t>
  </si>
  <si>
    <t>o</t>
  </si>
  <si>
    <t xml:space="preserve"> Bilance zdrojů a výdajů města Brna (v tis. Kč)</t>
  </si>
  <si>
    <t xml:space="preserve"> Bilance zdrojů a výdajů městských částí (v tis. Kč)</t>
  </si>
  <si>
    <t>Nedaňové příjmy celkem (ř.16 až ř.21)</t>
  </si>
  <si>
    <t xml:space="preserve">Kapitálové příjmy celkem (ř.23 + ř.24) </t>
  </si>
  <si>
    <t>Vlastní příjmy (ř.15 + ř.22 + ř.25)</t>
  </si>
  <si>
    <t>Neinvestiční přijaté transfery (ř.27 až ř.35)</t>
  </si>
  <si>
    <t>Investiční přijaté transfery (ř.37 až ř.41)</t>
  </si>
  <si>
    <t>Přijaté transfery celkem (ř.36 + ř.42)</t>
  </si>
  <si>
    <t>Příjmy statutárního města Brna celkem (ř.26 + ř.43)</t>
  </si>
  <si>
    <t xml:space="preserve">Provozní výdaje celkem (ř.1 až ř.14) </t>
  </si>
  <si>
    <t xml:space="preserve">Kapitálové výdaje celkem (ř.16 až ř.20) </t>
  </si>
  <si>
    <t>Výdaje statutárního města Brna celkem (ř.15 + ř.21)</t>
  </si>
  <si>
    <t xml:space="preserve">Financování statutárního města Brna celkem (ř.1 až ř.9) </t>
  </si>
  <si>
    <t xml:space="preserve">Provozní výdaje celkem (ř.1 až ř.15) </t>
  </si>
  <si>
    <t xml:space="preserve">Kapitálové výdaje celkem (ř.17 až ř.23) </t>
  </si>
  <si>
    <t>Daňové příjmy celkem (ř.7 až ř.13)</t>
  </si>
  <si>
    <t>Nedaňové příjmy celkem (ř.15 až ř.22)</t>
  </si>
  <si>
    <t xml:space="preserve">Kapitálové příjmy celkem (ř.24) </t>
  </si>
  <si>
    <t>Vlastní příjmy (ř.14 + ř.23 + ř.25)</t>
  </si>
  <si>
    <t>Investiční přijaté transfery (ř.37 až ř.40)</t>
  </si>
  <si>
    <t>Přijaté transfery celkem (ř.36 + ř.41)</t>
  </si>
  <si>
    <t>Daňové příjmy celkem (ř.1 až ř.6)</t>
  </si>
  <si>
    <t>Nedaňové příjmy celkem (ř.8 až ř.14)</t>
  </si>
  <si>
    <t xml:space="preserve">Kapitálové příjmy celkem (ř.16 + ř.17) </t>
  </si>
  <si>
    <t>Vlastní příjmy (ř.7 + ř.15 + ř.18)</t>
  </si>
  <si>
    <t>Neinvestiční přijaté transfery (ř.20 až ř.29)</t>
  </si>
  <si>
    <t>Investiční přijaté transfery (ř.31 až ř.36)</t>
  </si>
  <si>
    <t>Přijaté transfery celkem (ř.30 + ř.37)</t>
  </si>
  <si>
    <t xml:space="preserve">Kapitálové výdaje celkem (ř.17 až ř.21) </t>
  </si>
  <si>
    <t>Příjmy městských částí celkem (ř.19 + ř.38)</t>
  </si>
  <si>
    <t>Výdaje městských částí celkem (ř.16 + ř.22)</t>
  </si>
  <si>
    <t xml:space="preserve">Financování městských částí celkem (ř.1 až ř.7) </t>
  </si>
  <si>
    <t>Příjmy města Brna celkem (ř.26 + ř.42)</t>
  </si>
  <si>
    <t>Výdaje města Brna celkem (ř.16 + ř.24)</t>
  </si>
  <si>
    <t xml:space="preserve">Financování města Brna celkem (ř.1 až ř.7)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</si>
</sst>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  <numFmt numFmtId="171" formatCode="#,##0_ ;\-#,##0\ "/>
  </numFmts>
  <fonts count="1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sz val="20"/>
      <name val="Times New Roman CE"/>
      <family val="1"/>
    </font>
    <font>
      <sz val="16"/>
      <name val="Times New Roman CE"/>
      <family val="1"/>
    </font>
    <font>
      <i/>
      <sz val="12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i/>
      <sz val="13"/>
      <name val="Times New Roman CE"/>
      <family val="1"/>
    </font>
    <font>
      <b/>
      <sz val="8"/>
      <name val="Times New Roman CE"/>
      <family val="1"/>
    </font>
    <font>
      <b/>
      <u val="single"/>
      <sz val="18"/>
      <name val="Times New Roman CE"/>
      <family val="1"/>
    </font>
    <font>
      <u val="single"/>
      <sz val="10.2"/>
      <color indexed="12"/>
      <name val="Arial CE"/>
      <family val="0"/>
    </font>
    <font>
      <u val="single"/>
      <sz val="10.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" fontId="3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1" fontId="3" fillId="0" borderId="6" xfId="0" applyNumberFormat="1" applyFont="1" applyFill="1" applyBorder="1" applyAlignment="1" applyProtection="1">
      <alignment/>
      <protection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right"/>
      <protection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 applyProtection="1">
      <alignment/>
      <protection/>
    </xf>
    <xf numFmtId="1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right"/>
    </xf>
    <xf numFmtId="1" fontId="3" fillId="2" borderId="4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8" fillId="0" borderId="20" xfId="0" applyNumberFormat="1" applyFont="1" applyFill="1" applyBorder="1" applyAlignment="1" applyProtection="1">
      <alignment/>
      <protection/>
    </xf>
    <xf numFmtId="165" fontId="6" fillId="0" borderId="21" xfId="0" applyNumberFormat="1" applyFont="1" applyFill="1" applyBorder="1" applyAlignment="1" applyProtection="1">
      <alignment horizontal="left"/>
      <protection/>
    </xf>
    <xf numFmtId="165" fontId="8" fillId="0" borderId="22" xfId="0" applyNumberFormat="1" applyFont="1" applyFill="1" applyBorder="1" applyAlignment="1" applyProtection="1">
      <alignment horizontal="left"/>
      <protection/>
    </xf>
    <xf numFmtId="165" fontId="8" fillId="0" borderId="16" xfId="0" applyNumberFormat="1" applyFont="1" applyFill="1" applyBorder="1" applyAlignment="1" applyProtection="1">
      <alignment horizontal="left"/>
      <protection/>
    </xf>
    <xf numFmtId="166" fontId="8" fillId="0" borderId="16" xfId="0" applyNumberFormat="1" applyFont="1" applyFill="1" applyBorder="1" applyAlignment="1" applyProtection="1">
      <alignment horizontal="left"/>
      <protection/>
    </xf>
    <xf numFmtId="165" fontId="6" fillId="0" borderId="18" xfId="0" applyNumberFormat="1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Continuous"/>
    </xf>
    <xf numFmtId="3" fontId="8" fillId="0" borderId="6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8" fillId="0" borderId="28" xfId="0" applyNumberFormat="1" applyFont="1" applyFill="1" applyBorder="1" applyAlignment="1" applyProtection="1">
      <alignment horizontal="right"/>
      <protection/>
    </xf>
    <xf numFmtId="3" fontId="8" fillId="0" borderId="29" xfId="0" applyNumberFormat="1" applyFont="1" applyFill="1" applyBorder="1" applyAlignment="1" applyProtection="1">
      <alignment horizontal="right"/>
      <protection/>
    </xf>
    <xf numFmtId="3" fontId="8" fillId="0" borderId="30" xfId="0" applyNumberFormat="1" applyFont="1" applyFill="1" applyBorder="1" applyAlignment="1" applyProtection="1">
      <alignment horizontal="right"/>
      <protection/>
    </xf>
    <xf numFmtId="3" fontId="8" fillId="0" borderId="31" xfId="0" applyNumberFormat="1" applyFont="1" applyFill="1" applyBorder="1" applyAlignment="1" applyProtection="1">
      <alignment horizontal="right"/>
      <protection/>
    </xf>
    <xf numFmtId="3" fontId="8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8" fillId="0" borderId="28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 applyProtection="1">
      <alignment horizontal="right"/>
      <protection/>
    </xf>
    <xf numFmtId="3" fontId="8" fillId="0" borderId="32" xfId="0" applyNumberFormat="1" applyFont="1" applyFill="1" applyBorder="1" applyAlignment="1" applyProtection="1">
      <alignment horizontal="right"/>
      <protection/>
    </xf>
    <xf numFmtId="3" fontId="8" fillId="0" borderId="31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66" fontId="8" fillId="0" borderId="35" xfId="0" applyNumberFormat="1" applyFont="1" applyFill="1" applyBorder="1" applyAlignment="1" applyProtection="1">
      <alignment horizontal="left"/>
      <protection/>
    </xf>
    <xf numFmtId="165" fontId="8" fillId="0" borderId="36" xfId="0" applyNumberFormat="1" applyFont="1" applyFill="1" applyBorder="1" applyAlignment="1" applyProtection="1">
      <alignment horizontal="left"/>
      <protection/>
    </xf>
    <xf numFmtId="165" fontId="8" fillId="0" borderId="37" xfId="0" applyNumberFormat="1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>
      <alignment horizontal="left"/>
    </xf>
    <xf numFmtId="165" fontId="6" fillId="0" borderId="36" xfId="0" applyNumberFormat="1" applyFont="1" applyFill="1" applyBorder="1" applyAlignment="1" applyProtection="1">
      <alignment horizontal="left"/>
      <protection/>
    </xf>
    <xf numFmtId="165" fontId="8" fillId="0" borderId="35" xfId="0" applyNumberFormat="1" applyFont="1" applyFill="1" applyBorder="1" applyAlignment="1" applyProtection="1">
      <alignment horizontal="left"/>
      <protection/>
    </xf>
    <xf numFmtId="0" fontId="8" fillId="0" borderId="35" xfId="0" applyFont="1" applyFill="1" applyBorder="1" applyAlignment="1">
      <alignment horizontal="left"/>
    </xf>
    <xf numFmtId="165" fontId="6" fillId="2" borderId="36" xfId="0" applyNumberFormat="1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3" fontId="8" fillId="0" borderId="41" xfId="0" applyNumberFormat="1" applyFont="1" applyFill="1" applyBorder="1" applyAlignment="1" applyProtection="1">
      <alignment horizontal="right"/>
      <protection/>
    </xf>
    <xf numFmtId="3" fontId="8" fillId="0" borderId="42" xfId="0" applyNumberFormat="1" applyFont="1" applyFill="1" applyBorder="1" applyAlignment="1" applyProtection="1">
      <alignment horizontal="right"/>
      <protection/>
    </xf>
    <xf numFmtId="3" fontId="8" fillId="0" borderId="43" xfId="0" applyNumberFormat="1" applyFont="1" applyFill="1" applyBorder="1" applyAlignment="1" applyProtection="1">
      <alignment horizontal="right"/>
      <protection/>
    </xf>
    <xf numFmtId="3" fontId="8" fillId="0" borderId="44" xfId="0" applyNumberFormat="1" applyFont="1" applyFill="1" applyBorder="1" applyAlignment="1" applyProtection="1">
      <alignment horizontal="right"/>
      <protection/>
    </xf>
    <xf numFmtId="3" fontId="8" fillId="0" borderId="44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 applyProtection="1">
      <alignment horizontal="right"/>
      <protection/>
    </xf>
    <xf numFmtId="3" fontId="8" fillId="0" borderId="44" xfId="0" applyNumberFormat="1" applyFont="1" applyFill="1" applyBorder="1" applyAlignment="1">
      <alignment horizontal="center"/>
    </xf>
    <xf numFmtId="3" fontId="8" fillId="0" borderId="41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6" fillId="2" borderId="42" xfId="0" applyNumberFormat="1" applyFont="1" applyFill="1" applyBorder="1" applyAlignment="1" applyProtection="1">
      <alignment horizontal="right"/>
      <protection/>
    </xf>
    <xf numFmtId="166" fontId="8" fillId="0" borderId="34" xfId="0" applyNumberFormat="1" applyFont="1" applyFill="1" applyBorder="1" applyAlignment="1" applyProtection="1">
      <alignment horizontal="left"/>
      <protection/>
    </xf>
    <xf numFmtId="166" fontId="8" fillId="0" borderId="37" xfId="0" applyNumberFormat="1" applyFont="1" applyFill="1" applyBorder="1" applyAlignment="1" applyProtection="1">
      <alignment horizontal="left"/>
      <protection/>
    </xf>
    <xf numFmtId="3" fontId="8" fillId="0" borderId="45" xfId="0" applyNumberFormat="1" applyFont="1" applyFill="1" applyBorder="1" applyAlignment="1" applyProtection="1">
      <alignment/>
      <protection/>
    </xf>
    <xf numFmtId="3" fontId="8" fillId="0" borderId="45" xfId="0" applyNumberFormat="1" applyFont="1" applyFill="1" applyBorder="1" applyAlignment="1" applyProtection="1">
      <alignment horizontal="right"/>
      <protection/>
    </xf>
    <xf numFmtId="3" fontId="8" fillId="0" borderId="45" xfId="0" applyNumberFormat="1" applyFont="1" applyFill="1" applyBorder="1" applyAlignment="1" applyProtection="1">
      <alignment horizontal="center"/>
      <protection/>
    </xf>
    <xf numFmtId="3" fontId="8" fillId="0" borderId="44" xfId="0" applyNumberFormat="1" applyFont="1" applyFill="1" applyBorder="1" applyAlignment="1" applyProtection="1">
      <alignment horizontal="center"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35" xfId="0" applyNumberFormat="1" applyFont="1" applyFill="1" applyBorder="1" applyAlignment="1" applyProtection="1">
      <alignment/>
      <protection/>
    </xf>
    <xf numFmtId="1" fontId="8" fillId="0" borderId="36" xfId="0" applyNumberFormat="1" applyFont="1" applyFill="1" applyBorder="1" applyAlignment="1" applyProtection="1">
      <alignment/>
      <protection/>
    </xf>
    <xf numFmtId="1" fontId="8" fillId="0" borderId="46" xfId="0" applyNumberFormat="1" applyFont="1" applyFill="1" applyBorder="1" applyAlignment="1" applyProtection="1">
      <alignment/>
      <protection/>
    </xf>
    <xf numFmtId="3" fontId="8" fillId="0" borderId="43" xfId="0" applyNumberFormat="1" applyFont="1" applyFill="1" applyBorder="1" applyAlignment="1" applyProtection="1">
      <alignment/>
      <protection/>
    </xf>
    <xf numFmtId="3" fontId="8" fillId="0" borderId="41" xfId="0" applyNumberFormat="1" applyFont="1" applyFill="1" applyBorder="1" applyAlignment="1" applyProtection="1">
      <alignment/>
      <protection/>
    </xf>
    <xf numFmtId="3" fontId="8" fillId="0" borderId="42" xfId="0" applyNumberFormat="1" applyFont="1" applyFill="1" applyBorder="1" applyAlignment="1" applyProtection="1">
      <alignment/>
      <protection/>
    </xf>
    <xf numFmtId="3" fontId="8" fillId="0" borderId="47" xfId="0" applyNumberFormat="1" applyFont="1" applyFill="1" applyBorder="1" applyAlignment="1" applyProtection="1">
      <alignment/>
      <protection/>
    </xf>
    <xf numFmtId="3" fontId="8" fillId="0" borderId="32" xfId="0" applyNumberFormat="1" applyFont="1" applyFill="1" applyBorder="1" applyAlignment="1" applyProtection="1">
      <alignment/>
      <protection/>
    </xf>
    <xf numFmtId="3" fontId="8" fillId="0" borderId="28" xfId="0" applyNumberFormat="1" applyFont="1" applyFill="1" applyBorder="1" applyAlignment="1" applyProtection="1">
      <alignment/>
      <protection/>
    </xf>
    <xf numFmtId="3" fontId="8" fillId="0" borderId="30" xfId="0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>
      <alignment horizontal="left"/>
    </xf>
    <xf numFmtId="167" fontId="8" fillId="0" borderId="6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8" fillId="0" borderId="17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>
      <alignment horizontal="left"/>
    </xf>
    <xf numFmtId="167" fontId="4" fillId="0" borderId="23" xfId="0" applyNumberFormat="1" applyFont="1" applyFill="1" applyBorder="1" applyAlignment="1">
      <alignment horizontal="centerContinuous"/>
    </xf>
    <xf numFmtId="167" fontId="4" fillId="0" borderId="3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7" fontId="8" fillId="0" borderId="7" xfId="0" applyNumberFormat="1" applyFont="1" applyFill="1" applyBorder="1" applyAlignment="1" applyProtection="1">
      <alignment/>
      <protection/>
    </xf>
    <xf numFmtId="167" fontId="8" fillId="0" borderId="7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Alignment="1">
      <alignment horizontal="left"/>
    </xf>
    <xf numFmtId="167" fontId="8" fillId="0" borderId="17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7" fontId="8" fillId="0" borderId="20" xfId="0" applyNumberFormat="1" applyFont="1" applyFill="1" applyBorder="1" applyAlignment="1" applyProtection="1">
      <alignment/>
      <protection/>
    </xf>
    <xf numFmtId="167" fontId="4" fillId="0" borderId="2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left"/>
    </xf>
    <xf numFmtId="167" fontId="6" fillId="2" borderId="4" xfId="0" applyNumberFormat="1" applyFont="1" applyFill="1" applyBorder="1" applyAlignment="1" applyProtection="1">
      <alignment horizontal="right"/>
      <protection/>
    </xf>
    <xf numFmtId="167" fontId="8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6" fillId="2" borderId="3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Alignment="1">
      <alignment horizontal="centerContinuous"/>
    </xf>
    <xf numFmtId="167" fontId="5" fillId="0" borderId="0" xfId="0" applyNumberFormat="1" applyFont="1" applyFill="1" applyAlignment="1">
      <alignment horizontal="centerContinuous"/>
    </xf>
    <xf numFmtId="167" fontId="4" fillId="0" borderId="48" xfId="0" applyNumberFormat="1" applyFont="1" applyFill="1" applyBorder="1" applyAlignment="1">
      <alignment horizontal="centerContinuous"/>
    </xf>
    <xf numFmtId="167" fontId="4" fillId="0" borderId="49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167" fontId="8" fillId="0" borderId="51" xfId="0" applyNumberFormat="1" applyFont="1" applyFill="1" applyBorder="1" applyAlignment="1" applyProtection="1">
      <alignment horizontal="right"/>
      <protection/>
    </xf>
    <xf numFmtId="167" fontId="8" fillId="0" borderId="52" xfId="0" applyNumberFormat="1" applyFont="1" applyFill="1" applyBorder="1" applyAlignment="1" applyProtection="1">
      <alignment horizontal="right"/>
      <protection/>
    </xf>
    <xf numFmtId="167" fontId="8" fillId="0" borderId="53" xfId="0" applyNumberFormat="1" applyFont="1" applyFill="1" applyBorder="1" applyAlignment="1" applyProtection="1">
      <alignment horizontal="right"/>
      <protection/>
    </xf>
    <xf numFmtId="167" fontId="6" fillId="0" borderId="52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center"/>
    </xf>
    <xf numFmtId="167" fontId="6" fillId="0" borderId="50" xfId="0" applyNumberFormat="1" applyFont="1" applyFill="1" applyBorder="1" applyAlignment="1" applyProtection="1">
      <alignment horizontal="right"/>
      <protection/>
    </xf>
    <xf numFmtId="167" fontId="8" fillId="0" borderId="6" xfId="0" applyNumberFormat="1" applyFont="1" applyFill="1" applyBorder="1" applyAlignment="1">
      <alignment horizontal="center"/>
    </xf>
    <xf numFmtId="167" fontId="6" fillId="2" borderId="52" xfId="0" applyNumberFormat="1" applyFont="1" applyFill="1" applyBorder="1" applyAlignment="1" applyProtection="1">
      <alignment horizontal="right"/>
      <protection/>
    </xf>
    <xf numFmtId="167" fontId="8" fillId="0" borderId="54" xfId="0" applyNumberFormat="1" applyFont="1" applyFill="1" applyBorder="1" applyAlignment="1" applyProtection="1">
      <alignment/>
      <protection/>
    </xf>
    <xf numFmtId="167" fontId="8" fillId="0" borderId="54" xfId="0" applyNumberFormat="1" applyFont="1" applyFill="1" applyBorder="1" applyAlignment="1" applyProtection="1">
      <alignment horizontal="right"/>
      <protection/>
    </xf>
    <xf numFmtId="167" fontId="8" fillId="0" borderId="7" xfId="0" applyNumberFormat="1" applyFont="1" applyFill="1" applyBorder="1" applyAlignment="1" applyProtection="1">
      <alignment horizontal="center"/>
      <protection/>
    </xf>
    <xf numFmtId="167" fontId="8" fillId="0" borderId="54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/>
    </xf>
    <xf numFmtId="167" fontId="8" fillId="0" borderId="55" xfId="0" applyNumberFormat="1" applyFont="1" applyFill="1" applyBorder="1" applyAlignment="1" applyProtection="1">
      <alignment/>
      <protection/>
    </xf>
    <xf numFmtId="167" fontId="8" fillId="0" borderId="51" xfId="0" applyNumberFormat="1" applyFont="1" applyFill="1" applyBorder="1" applyAlignment="1" applyProtection="1">
      <alignment/>
      <protection/>
    </xf>
    <xf numFmtId="167" fontId="8" fillId="0" borderId="56" xfId="0" applyNumberFormat="1" applyFont="1" applyFill="1" applyBorder="1" applyAlignment="1" applyProtection="1">
      <alignment/>
      <protection/>
    </xf>
    <xf numFmtId="167" fontId="6" fillId="0" borderId="56" xfId="0" applyNumberFormat="1" applyFont="1" applyFill="1" applyBorder="1" applyAlignment="1" applyProtection="1">
      <alignment horizontal="right"/>
      <protection/>
    </xf>
    <xf numFmtId="167" fontId="6" fillId="0" borderId="54" xfId="0" applyNumberFormat="1" applyFont="1" applyFill="1" applyBorder="1" applyAlignment="1" applyProtection="1">
      <alignment horizontal="right"/>
      <protection/>
    </xf>
    <xf numFmtId="167" fontId="6" fillId="0" borderId="20" xfId="0" applyNumberFormat="1" applyFont="1" applyFill="1" applyBorder="1" applyAlignment="1" applyProtection="1">
      <alignment horizontal="right"/>
      <protection/>
    </xf>
    <xf numFmtId="167" fontId="6" fillId="2" borderId="20" xfId="0" applyNumberFormat="1" applyFont="1" applyFill="1" applyBorder="1" applyAlignment="1" applyProtection="1">
      <alignment horizontal="right"/>
      <protection/>
    </xf>
    <xf numFmtId="167" fontId="6" fillId="2" borderId="56" xfId="0" applyNumberFormat="1" applyFont="1" applyFill="1" applyBorder="1" applyAlignment="1" applyProtection="1">
      <alignment horizontal="right"/>
      <protection/>
    </xf>
    <xf numFmtId="167" fontId="6" fillId="0" borderId="7" xfId="0" applyNumberFormat="1" applyFont="1" applyFill="1" applyBorder="1" applyAlignment="1" applyProtection="1">
      <alignment horizontal="right"/>
      <protection/>
    </xf>
    <xf numFmtId="167" fontId="8" fillId="0" borderId="23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Fill="1" applyBorder="1" applyAlignment="1" applyProtection="1">
      <alignment horizontal="left"/>
      <protection/>
    </xf>
    <xf numFmtId="167" fontId="8" fillId="0" borderId="2" xfId="0" applyNumberFormat="1" applyFont="1" applyFill="1" applyBorder="1" applyAlignment="1" applyProtection="1">
      <alignment horizontal="right"/>
      <protection/>
    </xf>
    <xf numFmtId="167" fontId="8" fillId="0" borderId="2" xfId="0" applyNumberFormat="1" applyFont="1" applyFill="1" applyBorder="1" applyAlignment="1" applyProtection="1">
      <alignment/>
      <protection/>
    </xf>
    <xf numFmtId="3" fontId="6" fillId="2" borderId="20" xfId="0" applyNumberFormat="1" applyFont="1" applyFill="1" applyBorder="1" applyAlignment="1" applyProtection="1">
      <alignment horizontal="right"/>
      <protection/>
    </xf>
    <xf numFmtId="3" fontId="6" fillId="2" borderId="24" xfId="0" applyNumberFormat="1" applyFont="1" applyFill="1" applyBorder="1" applyAlignment="1" applyProtection="1">
      <alignment horizontal="right"/>
      <protection/>
    </xf>
    <xf numFmtId="3" fontId="8" fillId="0" borderId="57" xfId="0" applyNumberFormat="1" applyFont="1" applyFill="1" applyBorder="1" applyAlignment="1" applyProtection="1">
      <alignment horizontal="right"/>
      <protection/>
    </xf>
    <xf numFmtId="3" fontId="8" fillId="0" borderId="57" xfId="0" applyNumberFormat="1" applyFont="1" applyFill="1" applyBorder="1" applyAlignment="1" applyProtection="1">
      <alignment horizontal="center"/>
      <protection/>
    </xf>
    <xf numFmtId="3" fontId="8" fillId="0" borderId="31" xfId="0" applyNumberFormat="1" applyFont="1" applyFill="1" applyBorder="1" applyAlignment="1" applyProtection="1">
      <alignment horizontal="center"/>
      <protection/>
    </xf>
    <xf numFmtId="3" fontId="8" fillId="0" borderId="58" xfId="0" applyNumberFormat="1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59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8" fillId="0" borderId="60" xfId="0" applyNumberFormat="1" applyFont="1" applyFill="1" applyBorder="1" applyAlignment="1" applyProtection="1">
      <alignment horizontal="right"/>
      <protection/>
    </xf>
    <xf numFmtId="165" fontId="6" fillId="0" borderId="35" xfId="0" applyNumberFormat="1" applyFont="1" applyFill="1" applyBorder="1" applyAlignment="1" applyProtection="1">
      <alignment horizontal="left"/>
      <protection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167" fontId="6" fillId="0" borderId="6" xfId="0" applyNumberFormat="1" applyFont="1" applyFill="1" applyBorder="1" applyAlignment="1" applyProtection="1">
      <alignment horizontal="right"/>
      <protection/>
    </xf>
    <xf numFmtId="167" fontId="6" fillId="0" borderId="1" xfId="0" applyNumberFormat="1" applyFont="1" applyFill="1" applyBorder="1" applyAlignment="1" applyProtection="1">
      <alignment horizontal="right"/>
      <protection/>
    </xf>
    <xf numFmtId="167" fontId="6" fillId="0" borderId="53" xfId="0" applyNumberFormat="1" applyFont="1" applyFill="1" applyBorder="1" applyAlignment="1" applyProtection="1">
      <alignment horizontal="right"/>
      <protection/>
    </xf>
    <xf numFmtId="167" fontId="8" fillId="0" borderId="61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3" fontId="8" fillId="0" borderId="59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Fill="1" applyBorder="1" applyAlignment="1">
      <alignment horizontal="center"/>
    </xf>
    <xf numFmtId="3" fontId="8" fillId="0" borderId="62" xfId="0" applyNumberFormat="1" applyFont="1" applyFill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 horizontal="right"/>
      <protection/>
    </xf>
    <xf numFmtId="3" fontId="6" fillId="0" borderId="41" xfId="0" applyNumberFormat="1" applyFont="1" applyFill="1" applyBorder="1" applyAlignment="1" applyProtection="1">
      <alignment/>
      <protection/>
    </xf>
    <xf numFmtId="167" fontId="8" fillId="0" borderId="1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166" fontId="3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1" fillId="0" borderId="0" xfId="0" applyNumberFormat="1" applyFont="1" applyAlignment="1" applyProtection="1">
      <alignment horizontal="right"/>
      <protection/>
    </xf>
    <xf numFmtId="0" fontId="12" fillId="0" borderId="63" xfId="0" applyFont="1" applyBorder="1" applyAlignment="1">
      <alignment/>
    </xf>
    <xf numFmtId="166" fontId="13" fillId="0" borderId="64" xfId="0" applyNumberFormat="1" applyFont="1" applyBorder="1" applyAlignment="1" applyProtection="1">
      <alignment horizontal="centerContinuous"/>
      <protection/>
    </xf>
    <xf numFmtId="0" fontId="12" fillId="0" borderId="65" xfId="0" applyFont="1" applyBorder="1" applyAlignment="1">
      <alignment horizontal="centerContinuous"/>
    </xf>
    <xf numFmtId="166" fontId="13" fillId="0" borderId="66" xfId="0" applyNumberFormat="1" applyFont="1" applyBorder="1" applyAlignment="1" applyProtection="1">
      <alignment horizontal="center"/>
      <protection/>
    </xf>
    <xf numFmtId="0" fontId="13" fillId="0" borderId="67" xfId="0" applyFont="1" applyBorder="1" applyAlignment="1">
      <alignment horizontal="center"/>
    </xf>
    <xf numFmtId="0" fontId="12" fillId="0" borderId="68" xfId="0" applyFont="1" applyBorder="1" applyAlignment="1">
      <alignment/>
    </xf>
    <xf numFmtId="166" fontId="13" fillId="0" borderId="69" xfId="0" applyNumberFormat="1" applyFont="1" applyBorder="1" applyAlignment="1" applyProtection="1">
      <alignment horizontal="center"/>
      <protection/>
    </xf>
    <xf numFmtId="166" fontId="13" fillId="0" borderId="68" xfId="0" applyNumberFormat="1" applyFont="1" applyBorder="1" applyAlignment="1" applyProtection="1">
      <alignment horizontal="center"/>
      <protection/>
    </xf>
    <xf numFmtId="0" fontId="12" fillId="0" borderId="66" xfId="0" applyFont="1" applyBorder="1" applyAlignment="1">
      <alignment/>
    </xf>
    <xf numFmtId="3" fontId="12" fillId="0" borderId="66" xfId="0" applyNumberFormat="1" applyFont="1" applyBorder="1" applyAlignment="1" applyProtection="1">
      <alignment/>
      <protection/>
    </xf>
    <xf numFmtId="0" fontId="13" fillId="0" borderId="66" xfId="0" applyFont="1" applyBorder="1" applyAlignment="1">
      <alignment/>
    </xf>
    <xf numFmtId="0" fontId="12" fillId="0" borderId="66" xfId="0" applyFont="1" applyBorder="1" applyAlignment="1">
      <alignment horizontal="right"/>
    </xf>
    <xf numFmtId="3" fontId="12" fillId="0" borderId="67" xfId="0" applyNumberFormat="1" applyFont="1" applyBorder="1" applyAlignment="1" applyProtection="1">
      <alignment/>
      <protection/>
    </xf>
    <xf numFmtId="0" fontId="14" fillId="0" borderId="70" xfId="0" applyFont="1" applyBorder="1" applyAlignment="1">
      <alignment horizontal="right"/>
    </xf>
    <xf numFmtId="0" fontId="14" fillId="0" borderId="70" xfId="0" applyFont="1" applyBorder="1" applyAlignment="1">
      <alignment/>
    </xf>
    <xf numFmtId="3" fontId="14" fillId="0" borderId="65" xfId="0" applyNumberFormat="1" applyFont="1" applyBorder="1" applyAlignment="1" applyProtection="1">
      <alignment/>
      <protection/>
    </xf>
    <xf numFmtId="0" fontId="13" fillId="0" borderId="66" xfId="0" applyFont="1" applyBorder="1" applyAlignment="1">
      <alignment horizontal="right"/>
    </xf>
    <xf numFmtId="0" fontId="12" fillId="0" borderId="66" xfId="0" applyFont="1" applyBorder="1" applyAlignment="1">
      <alignment horizontal="left"/>
    </xf>
    <xf numFmtId="3" fontId="14" fillId="0" borderId="70" xfId="0" applyNumberFormat="1" applyFont="1" applyBorder="1" applyAlignment="1" applyProtection="1">
      <alignment/>
      <protection/>
    </xf>
    <xf numFmtId="0" fontId="14" fillId="0" borderId="68" xfId="0" applyFont="1" applyBorder="1" applyAlignment="1">
      <alignment horizontal="right"/>
    </xf>
    <xf numFmtId="0" fontId="14" fillId="0" borderId="68" xfId="0" applyFont="1" applyBorder="1" applyAlignment="1">
      <alignment/>
    </xf>
    <xf numFmtId="3" fontId="14" fillId="0" borderId="68" xfId="0" applyNumberFormat="1" applyFont="1" applyBorder="1" applyAlignment="1" applyProtection="1">
      <alignment/>
      <protection/>
    </xf>
    <xf numFmtId="3" fontId="13" fillId="0" borderId="66" xfId="0" applyNumberFormat="1" applyFont="1" applyBorder="1" applyAlignment="1" applyProtection="1">
      <alignment/>
      <protection/>
    </xf>
    <xf numFmtId="0" fontId="12" fillId="0" borderId="68" xfId="0" applyFont="1" applyBorder="1" applyAlignment="1">
      <alignment horizontal="right"/>
    </xf>
    <xf numFmtId="3" fontId="12" fillId="0" borderId="68" xfId="0" applyNumberFormat="1" applyFont="1" applyBorder="1" applyAlignment="1" applyProtection="1">
      <alignment/>
      <protection/>
    </xf>
    <xf numFmtId="3" fontId="13" fillId="0" borderId="68" xfId="0" applyNumberFormat="1" applyFont="1" applyBorder="1" applyAlignment="1" applyProtection="1">
      <alignment/>
      <protection/>
    </xf>
    <xf numFmtId="0" fontId="13" fillId="0" borderId="68" xfId="0" applyFont="1" applyBorder="1" applyAlignment="1">
      <alignment horizontal="right"/>
    </xf>
    <xf numFmtId="0" fontId="13" fillId="0" borderId="68" xfId="0" applyFont="1" applyBorder="1" applyAlignment="1">
      <alignment/>
    </xf>
    <xf numFmtId="0" fontId="8" fillId="0" borderId="0" xfId="0" applyFont="1" applyAlignment="1">
      <alignment/>
    </xf>
    <xf numFmtId="0" fontId="12" fillId="0" borderId="71" xfId="0" applyFont="1" applyBorder="1" applyAlignment="1">
      <alignment/>
    </xf>
    <xf numFmtId="166" fontId="13" fillId="0" borderId="71" xfId="0" applyNumberFormat="1" applyFont="1" applyBorder="1" applyAlignment="1" applyProtection="1">
      <alignment horizontal="center"/>
      <protection/>
    </xf>
    <xf numFmtId="0" fontId="13" fillId="0" borderId="72" xfId="0" applyFont="1" applyBorder="1" applyAlignment="1">
      <alignment horizontal="center"/>
    </xf>
    <xf numFmtId="0" fontId="12" fillId="0" borderId="73" xfId="0" applyFont="1" applyBorder="1" applyAlignment="1">
      <alignment/>
    </xf>
    <xf numFmtId="166" fontId="13" fillId="0" borderId="72" xfId="0" applyNumberFormat="1" applyFont="1" applyBorder="1" applyAlignment="1" applyProtection="1">
      <alignment horizontal="center"/>
      <protection/>
    </xf>
    <xf numFmtId="3" fontId="12" fillId="0" borderId="68" xfId="0" applyNumberFormat="1" applyFont="1" applyFill="1" applyBorder="1" applyAlignment="1" applyProtection="1">
      <alignment/>
      <protection/>
    </xf>
    <xf numFmtId="3" fontId="14" fillId="0" borderId="68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" fontId="3" fillId="2" borderId="8" xfId="0" applyNumberFormat="1" applyFont="1" applyFill="1" applyBorder="1" applyAlignment="1" applyProtection="1">
      <alignment horizontal="right"/>
      <protection/>
    </xf>
    <xf numFmtId="166" fontId="6" fillId="2" borderId="18" xfId="0" applyNumberFormat="1" applyFont="1" applyFill="1" applyBorder="1" applyAlignment="1" applyProtection="1">
      <alignment horizontal="left"/>
      <protection/>
    </xf>
    <xf numFmtId="3" fontId="6" fillId="2" borderId="40" xfId="0" applyNumberFormat="1" applyFont="1" applyFill="1" applyBorder="1" applyAlignment="1" applyProtection="1">
      <alignment horizontal="right"/>
      <protection/>
    </xf>
    <xf numFmtId="3" fontId="6" fillId="2" borderId="8" xfId="0" applyNumberFormat="1" applyFont="1" applyFill="1" applyBorder="1" applyAlignment="1" applyProtection="1">
      <alignment horizontal="right"/>
      <protection/>
    </xf>
    <xf numFmtId="3" fontId="6" fillId="2" borderId="27" xfId="0" applyNumberFormat="1" applyFont="1" applyFill="1" applyBorder="1" applyAlignment="1" applyProtection="1">
      <alignment horizontal="right"/>
      <protection/>
    </xf>
    <xf numFmtId="166" fontId="8" fillId="0" borderId="36" xfId="0" applyNumberFormat="1" applyFont="1" applyFill="1" applyBorder="1" applyAlignment="1" applyProtection="1">
      <alignment horizontal="left"/>
      <protection/>
    </xf>
    <xf numFmtId="167" fontId="8" fillId="0" borderId="2" xfId="0" applyNumberFormat="1" applyFont="1" applyFill="1" applyBorder="1" applyAlignment="1">
      <alignment horizontal="right" shrinkToFit="1"/>
    </xf>
    <xf numFmtId="167" fontId="8" fillId="0" borderId="2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/>
    </xf>
    <xf numFmtId="167" fontId="8" fillId="0" borderId="5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34" xfId="0" applyFont="1" applyBorder="1" applyAlignment="1">
      <alignment/>
    </xf>
    <xf numFmtId="3" fontId="8" fillId="0" borderId="34" xfId="0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12" fillId="0" borderId="66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centerContinuous"/>
    </xf>
    <xf numFmtId="167" fontId="8" fillId="0" borderId="61" xfId="0" applyNumberFormat="1" applyFont="1" applyFill="1" applyBorder="1" applyAlignment="1" applyProtection="1">
      <alignment/>
      <protection/>
    </xf>
    <xf numFmtId="3" fontId="8" fillId="0" borderId="74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167" fontId="4" fillId="0" borderId="56" xfId="0" applyNumberFormat="1" applyFont="1" applyFill="1" applyBorder="1" applyAlignment="1">
      <alignment horizontal="centerContinuous"/>
    </xf>
    <xf numFmtId="167" fontId="8" fillId="0" borderId="53" xfId="0" applyNumberFormat="1" applyFont="1" applyFill="1" applyBorder="1" applyAlignment="1">
      <alignment horizontal="right"/>
    </xf>
    <xf numFmtId="167" fontId="6" fillId="0" borderId="51" xfId="0" applyNumberFormat="1" applyFont="1" applyFill="1" applyBorder="1" applyAlignment="1" applyProtection="1">
      <alignment horizontal="right"/>
      <protection/>
    </xf>
    <xf numFmtId="3" fontId="6" fillId="2" borderId="47" xfId="0" applyNumberFormat="1" applyFont="1" applyFill="1" applyBorder="1" applyAlignment="1" applyProtection="1">
      <alignment horizontal="right"/>
      <protection/>
    </xf>
    <xf numFmtId="1" fontId="3" fillId="2" borderId="20" xfId="0" applyNumberFormat="1" applyFont="1" applyFill="1" applyBorder="1" applyAlignment="1" applyProtection="1">
      <alignment horizontal="right"/>
      <protection/>
    </xf>
    <xf numFmtId="166" fontId="6" fillId="2" borderId="46" xfId="0" applyNumberFormat="1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Zeros="0" tabSelected="1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59.59765625" style="5" bestFit="1" customWidth="1"/>
    <col min="4" max="4" width="10.59765625" style="5" customWidth="1"/>
    <col min="5" max="5" width="11.19921875" style="5" customWidth="1"/>
    <col min="6" max="6" width="12.09765625" style="5" bestFit="1" customWidth="1"/>
    <col min="7" max="7" width="8.59765625" style="151" bestFit="1" customWidth="1"/>
    <col min="8" max="8" width="8.3984375" style="151" customWidth="1"/>
    <col min="9" max="9" width="10.59765625" style="7" customWidth="1"/>
    <col min="10" max="10" width="11.19921875" style="7" customWidth="1"/>
    <col min="11" max="11" width="10.8984375" style="7" customWidth="1"/>
    <col min="12" max="13" width="9.3984375" style="180" customWidth="1"/>
    <col min="14" max="15" width="9.8984375" style="7" customWidth="1"/>
    <col min="16" max="16" width="10.69921875" style="7" customWidth="1"/>
    <col min="17" max="17" width="10.59765625" style="180" bestFit="1" customWidth="1"/>
    <col min="18" max="18" width="10.19921875" style="180" customWidth="1"/>
    <col min="19" max="19" width="10.19921875" style="160" bestFit="1" customWidth="1"/>
    <col min="20" max="20" width="9.796875" style="160" bestFit="1" customWidth="1"/>
    <col min="21" max="16384" width="8.8984375" style="4" customWidth="1"/>
  </cols>
  <sheetData>
    <row r="1" spans="1:20" ht="22.5">
      <c r="A1" s="286" t="s">
        <v>70</v>
      </c>
      <c r="B1" s="159"/>
      <c r="C1" s="159"/>
      <c r="D1" s="159"/>
      <c r="E1" s="159"/>
      <c r="F1" s="159"/>
      <c r="G1" s="162"/>
      <c r="H1" s="162"/>
      <c r="I1" s="3"/>
      <c r="J1" s="3"/>
      <c r="K1" s="3"/>
      <c r="L1" s="179"/>
      <c r="M1" s="179"/>
      <c r="N1" s="3"/>
      <c r="O1" s="3"/>
      <c r="P1" s="3"/>
      <c r="Q1" s="179"/>
      <c r="R1" s="179"/>
      <c r="T1" s="4"/>
    </row>
    <row r="2" spans="1:20" ht="20.25">
      <c r="A2" s="78" t="s">
        <v>179</v>
      </c>
      <c r="B2" s="2"/>
      <c r="C2" s="8"/>
      <c r="D2" s="8"/>
      <c r="E2" s="8"/>
      <c r="F2" s="8"/>
      <c r="G2" s="163"/>
      <c r="H2" s="163"/>
      <c r="I2" s="3"/>
      <c r="J2" s="3"/>
      <c r="K2" s="3"/>
      <c r="L2" s="179"/>
      <c r="M2" s="179"/>
      <c r="N2" s="3"/>
      <c r="O2" s="3"/>
      <c r="P2" s="3"/>
      <c r="Q2" s="179"/>
      <c r="R2" s="179"/>
      <c r="T2" s="4"/>
    </row>
    <row r="3" spans="1:20" ht="21" thickBot="1">
      <c r="A3" s="2"/>
      <c r="B3" s="2"/>
      <c r="C3" s="8"/>
      <c r="D3" s="8"/>
      <c r="E3" s="8"/>
      <c r="F3" s="8"/>
      <c r="G3" s="163"/>
      <c r="H3" s="163"/>
      <c r="M3" s="279"/>
      <c r="T3" s="4"/>
    </row>
    <row r="4" spans="1:20" ht="16.5" thickBot="1">
      <c r="A4" s="24"/>
      <c r="B4" s="11" t="s">
        <v>41</v>
      </c>
      <c r="C4" s="94"/>
      <c r="D4" s="105" t="s">
        <v>65</v>
      </c>
      <c r="E4" s="58"/>
      <c r="F4" s="58"/>
      <c r="G4" s="145"/>
      <c r="H4" s="164"/>
      <c r="I4" s="105" t="s">
        <v>66</v>
      </c>
      <c r="J4" s="58"/>
      <c r="K4" s="58"/>
      <c r="L4" s="145"/>
      <c r="M4" s="164"/>
      <c r="N4" s="58" t="s">
        <v>42</v>
      </c>
      <c r="O4" s="58"/>
      <c r="P4" s="59"/>
      <c r="Q4" s="155"/>
      <c r="R4" s="155"/>
      <c r="T4" s="4"/>
    </row>
    <row r="5" spans="1:20" ht="15.75">
      <c r="A5" s="25" t="s">
        <v>1</v>
      </c>
      <c r="B5" s="10" t="s">
        <v>40</v>
      </c>
      <c r="C5" s="95" t="s">
        <v>2</v>
      </c>
      <c r="D5" s="106" t="s">
        <v>54</v>
      </c>
      <c r="E5" s="34" t="s">
        <v>55</v>
      </c>
      <c r="F5" s="34" t="s">
        <v>23</v>
      </c>
      <c r="G5" s="146" t="s">
        <v>0</v>
      </c>
      <c r="H5" s="165" t="s">
        <v>0</v>
      </c>
      <c r="I5" s="106" t="s">
        <v>54</v>
      </c>
      <c r="J5" s="34" t="s">
        <v>55</v>
      </c>
      <c r="K5" s="34" t="s">
        <v>23</v>
      </c>
      <c r="L5" s="146" t="s">
        <v>0</v>
      </c>
      <c r="M5" s="165" t="s">
        <v>0</v>
      </c>
      <c r="N5" s="82" t="s">
        <v>54</v>
      </c>
      <c r="O5" s="34" t="s">
        <v>55</v>
      </c>
      <c r="P5" s="34" t="s">
        <v>23</v>
      </c>
      <c r="Q5" s="146" t="s">
        <v>0</v>
      </c>
      <c r="R5" s="146" t="s">
        <v>0</v>
      </c>
      <c r="T5" s="4"/>
    </row>
    <row r="6" spans="1:20" ht="16.5" thickBot="1">
      <c r="A6" s="42"/>
      <c r="B6" s="31" t="s">
        <v>39</v>
      </c>
      <c r="C6" s="96"/>
      <c r="D6" s="107" t="s">
        <v>22</v>
      </c>
      <c r="E6" s="43" t="s">
        <v>22</v>
      </c>
      <c r="F6" s="43" t="s">
        <v>180</v>
      </c>
      <c r="G6" s="147" t="s">
        <v>68</v>
      </c>
      <c r="H6" s="166" t="s">
        <v>69</v>
      </c>
      <c r="I6" s="107" t="s">
        <v>22</v>
      </c>
      <c r="J6" s="43" t="s">
        <v>22</v>
      </c>
      <c r="K6" s="43" t="s">
        <v>180</v>
      </c>
      <c r="L6" s="147" t="s">
        <v>68</v>
      </c>
      <c r="M6" s="166" t="s">
        <v>69</v>
      </c>
      <c r="N6" s="83" t="s">
        <v>22</v>
      </c>
      <c r="O6" s="43" t="s">
        <v>22</v>
      </c>
      <c r="P6" s="43" t="s">
        <v>180</v>
      </c>
      <c r="Q6" s="147" t="s">
        <v>68</v>
      </c>
      <c r="R6" s="147" t="s">
        <v>69</v>
      </c>
      <c r="T6" s="4"/>
    </row>
    <row r="7" spans="1:20" ht="18.75">
      <c r="A7" s="26">
        <v>1</v>
      </c>
      <c r="B7" s="14">
        <v>1111</v>
      </c>
      <c r="C7" s="97" t="s">
        <v>71</v>
      </c>
      <c r="D7" s="111">
        <f aca="true" t="shared" si="0" ref="D7:D12">+I7+N7</f>
        <v>1590000</v>
      </c>
      <c r="E7" s="61">
        <f aca="true" t="shared" si="1" ref="E7:E12">+J7+O7</f>
        <v>1500000</v>
      </c>
      <c r="F7" s="61">
        <f aca="true" t="shared" si="2" ref="D7:F20">+K7+P7</f>
        <v>1418147</v>
      </c>
      <c r="G7" s="137">
        <f>+F7/D7*100</f>
        <v>89.19163522012579</v>
      </c>
      <c r="H7" s="167">
        <f>+F7/E7*100</f>
        <v>94.54313333333333</v>
      </c>
      <c r="I7" s="108">
        <v>1590000</v>
      </c>
      <c r="J7" s="60">
        <v>1500000</v>
      </c>
      <c r="K7" s="60">
        <v>1418147</v>
      </c>
      <c r="L7" s="137">
        <f aca="true" t="shared" si="3" ref="L7:L13">+K7/I7*100</f>
        <v>89.19163522012579</v>
      </c>
      <c r="M7" s="167">
        <f aca="true" t="shared" si="4" ref="M7:M13">+K7/J7*100</f>
        <v>94.54313333333333</v>
      </c>
      <c r="N7" s="84"/>
      <c r="O7" s="60"/>
      <c r="P7" s="60"/>
      <c r="Q7" s="137"/>
      <c r="R7" s="137"/>
      <c r="T7" s="4"/>
    </row>
    <row r="8" spans="1:20" ht="18.75">
      <c r="A8" s="13">
        <v>2</v>
      </c>
      <c r="B8" s="9">
        <v>1112</v>
      </c>
      <c r="C8" s="56" t="s">
        <v>3</v>
      </c>
      <c r="D8" s="111">
        <f t="shared" si="0"/>
        <v>330000</v>
      </c>
      <c r="E8" s="61">
        <f t="shared" si="1"/>
        <v>220000</v>
      </c>
      <c r="F8" s="61">
        <f t="shared" si="2"/>
        <v>160665</v>
      </c>
      <c r="G8" s="137">
        <f aca="true" t="shared" si="5" ref="G8:G57">+F8/D8*100</f>
        <v>48.68636363636364</v>
      </c>
      <c r="H8" s="167">
        <f aca="true" t="shared" si="6" ref="H8:H57">+F8/E8*100</f>
        <v>73.02954545454546</v>
      </c>
      <c r="I8" s="108">
        <v>330000</v>
      </c>
      <c r="J8" s="60">
        <v>220000</v>
      </c>
      <c r="K8" s="60">
        <v>160665</v>
      </c>
      <c r="L8" s="140">
        <f t="shared" si="3"/>
        <v>48.68636363636364</v>
      </c>
      <c r="M8" s="169">
        <f t="shared" si="4"/>
        <v>73.02954545454546</v>
      </c>
      <c r="N8" s="85"/>
      <c r="O8" s="61"/>
      <c r="P8" s="61"/>
      <c r="Q8" s="140"/>
      <c r="R8" s="140"/>
      <c r="T8" s="4"/>
    </row>
    <row r="9" spans="1:20" ht="18.75">
      <c r="A9" s="26">
        <v>3</v>
      </c>
      <c r="B9" s="9">
        <v>1113</v>
      </c>
      <c r="C9" s="56" t="s">
        <v>60</v>
      </c>
      <c r="D9" s="111">
        <f t="shared" si="0"/>
        <v>90000</v>
      </c>
      <c r="E9" s="61">
        <f t="shared" si="1"/>
        <v>110000</v>
      </c>
      <c r="F9" s="61">
        <f t="shared" si="2"/>
        <v>123429</v>
      </c>
      <c r="G9" s="137">
        <f t="shared" si="5"/>
        <v>137.14333333333332</v>
      </c>
      <c r="H9" s="167">
        <f t="shared" si="6"/>
        <v>112.20818181818181</v>
      </c>
      <c r="I9" s="108">
        <v>90000</v>
      </c>
      <c r="J9" s="60">
        <v>110000</v>
      </c>
      <c r="K9" s="60">
        <v>123429</v>
      </c>
      <c r="L9" s="140">
        <f t="shared" si="3"/>
        <v>137.14333333333332</v>
      </c>
      <c r="M9" s="169">
        <f t="shared" si="4"/>
        <v>112.20818181818181</v>
      </c>
      <c r="N9" s="85"/>
      <c r="O9" s="61"/>
      <c r="P9" s="61"/>
      <c r="Q9" s="140"/>
      <c r="R9" s="140"/>
      <c r="T9" s="4"/>
    </row>
    <row r="10" spans="1:20" ht="18.75">
      <c r="A10" s="13">
        <v>4</v>
      </c>
      <c r="B10" s="9">
        <v>1121</v>
      </c>
      <c r="C10" s="56" t="s">
        <v>4</v>
      </c>
      <c r="D10" s="111">
        <f t="shared" si="0"/>
        <v>1880000</v>
      </c>
      <c r="E10" s="61">
        <f t="shared" si="1"/>
        <v>1780000</v>
      </c>
      <c r="F10" s="61">
        <f t="shared" si="2"/>
        <v>1501772</v>
      </c>
      <c r="G10" s="137">
        <f t="shared" si="5"/>
        <v>79.88148936170212</v>
      </c>
      <c r="H10" s="167">
        <f t="shared" si="6"/>
        <v>84.36921348314607</v>
      </c>
      <c r="I10" s="108">
        <v>1880000</v>
      </c>
      <c r="J10" s="60">
        <v>1780000</v>
      </c>
      <c r="K10" s="60">
        <v>1501772</v>
      </c>
      <c r="L10" s="140">
        <f t="shared" si="3"/>
        <v>79.88148936170212</v>
      </c>
      <c r="M10" s="169">
        <f t="shared" si="4"/>
        <v>84.36921348314607</v>
      </c>
      <c r="N10" s="85"/>
      <c r="O10" s="61"/>
      <c r="P10" s="61"/>
      <c r="Q10" s="140"/>
      <c r="R10" s="140"/>
      <c r="T10" s="4"/>
    </row>
    <row r="11" spans="1:20" ht="18.75">
      <c r="A11" s="26">
        <v>5</v>
      </c>
      <c r="B11" s="9">
        <v>1211</v>
      </c>
      <c r="C11" s="56" t="s">
        <v>61</v>
      </c>
      <c r="D11" s="111">
        <f t="shared" si="0"/>
        <v>3340000</v>
      </c>
      <c r="E11" s="61">
        <f t="shared" si="1"/>
        <v>3220000</v>
      </c>
      <c r="F11" s="61">
        <f t="shared" si="2"/>
        <v>3087253</v>
      </c>
      <c r="G11" s="137">
        <f t="shared" si="5"/>
        <v>92.4327245508982</v>
      </c>
      <c r="H11" s="167">
        <f t="shared" si="6"/>
        <v>95.87742236024845</v>
      </c>
      <c r="I11" s="111">
        <v>3340000</v>
      </c>
      <c r="J11" s="61">
        <v>3220000</v>
      </c>
      <c r="K11" s="60">
        <f>2948337+138916</f>
        <v>3087253</v>
      </c>
      <c r="L11" s="140">
        <f t="shared" si="3"/>
        <v>92.4327245508982</v>
      </c>
      <c r="M11" s="169">
        <f t="shared" si="4"/>
        <v>95.87742236024845</v>
      </c>
      <c r="N11" s="85"/>
      <c r="O11" s="61"/>
      <c r="P11" s="61"/>
      <c r="Q11" s="140"/>
      <c r="R11" s="140"/>
      <c r="T11" s="4"/>
    </row>
    <row r="12" spans="1:20" ht="18.75">
      <c r="A12" s="13">
        <v>6</v>
      </c>
      <c r="B12" s="9">
        <v>1511</v>
      </c>
      <c r="C12" s="55" t="s">
        <v>5</v>
      </c>
      <c r="D12" s="111">
        <f t="shared" si="0"/>
        <v>135000</v>
      </c>
      <c r="E12" s="61">
        <f t="shared" si="1"/>
        <v>135000</v>
      </c>
      <c r="F12" s="61">
        <f t="shared" si="2"/>
        <v>128879</v>
      </c>
      <c r="G12" s="137">
        <f t="shared" si="5"/>
        <v>95.46592592592592</v>
      </c>
      <c r="H12" s="167">
        <f t="shared" si="6"/>
        <v>95.46592592592592</v>
      </c>
      <c r="I12" s="111">
        <v>135000</v>
      </c>
      <c r="J12" s="61">
        <v>135000</v>
      </c>
      <c r="K12" s="60">
        <v>128879</v>
      </c>
      <c r="L12" s="140">
        <f t="shared" si="3"/>
        <v>95.46592592592592</v>
      </c>
      <c r="M12" s="169">
        <f t="shared" si="4"/>
        <v>95.46592592592592</v>
      </c>
      <c r="N12" s="85"/>
      <c r="O12" s="61"/>
      <c r="P12" s="61"/>
      <c r="Q12" s="140"/>
      <c r="R12" s="140"/>
      <c r="T12" s="4"/>
    </row>
    <row r="13" spans="1:20" ht="19.5" thickBot="1">
      <c r="A13" s="26">
        <v>7</v>
      </c>
      <c r="B13" s="12"/>
      <c r="C13" s="98" t="s">
        <v>62</v>
      </c>
      <c r="D13" s="109">
        <f>SUM(D7:D12)</f>
        <v>7365000</v>
      </c>
      <c r="E13" s="62">
        <f>SUM(E7:E12)</f>
        <v>6965000</v>
      </c>
      <c r="F13" s="62">
        <f>SUM(F7:F12)</f>
        <v>6420145</v>
      </c>
      <c r="G13" s="158">
        <f t="shared" si="5"/>
        <v>87.17101154107264</v>
      </c>
      <c r="H13" s="168">
        <f t="shared" si="6"/>
        <v>92.17724335965542</v>
      </c>
      <c r="I13" s="109">
        <f>SUM(I7:I12)</f>
        <v>7365000</v>
      </c>
      <c r="J13" s="62">
        <f>SUM(J7:J12)</f>
        <v>6965000</v>
      </c>
      <c r="K13" s="62">
        <f>SUM(K7:K12)</f>
        <v>6420145</v>
      </c>
      <c r="L13" s="158">
        <f t="shared" si="3"/>
        <v>87.17101154107264</v>
      </c>
      <c r="M13" s="168">
        <f t="shared" si="4"/>
        <v>92.17724335965542</v>
      </c>
      <c r="N13" s="86"/>
      <c r="O13" s="86"/>
      <c r="P13" s="62"/>
      <c r="Q13" s="158"/>
      <c r="R13" s="158"/>
      <c r="S13" s="282"/>
      <c r="T13" s="4"/>
    </row>
    <row r="14" spans="1:20" ht="18.75">
      <c r="A14" s="13">
        <v>8</v>
      </c>
      <c r="B14" s="23">
        <v>1119</v>
      </c>
      <c r="C14" s="99" t="s">
        <v>73</v>
      </c>
      <c r="D14" s="110"/>
      <c r="E14" s="70"/>
      <c r="F14" s="70">
        <f t="shared" si="2"/>
        <v>10</v>
      </c>
      <c r="G14" s="139"/>
      <c r="H14" s="167"/>
      <c r="I14" s="121"/>
      <c r="J14" s="68"/>
      <c r="K14" s="68">
        <v>10</v>
      </c>
      <c r="L14" s="137"/>
      <c r="M14" s="167"/>
      <c r="N14" s="87"/>
      <c r="O14" s="68"/>
      <c r="P14" s="68"/>
      <c r="Q14" s="149"/>
      <c r="R14" s="192"/>
      <c r="S14" s="282"/>
      <c r="T14" s="4"/>
    </row>
    <row r="15" spans="1:20" ht="18.75">
      <c r="A15" s="26">
        <v>9</v>
      </c>
      <c r="B15" s="9">
        <v>1122</v>
      </c>
      <c r="C15" s="56" t="s">
        <v>6</v>
      </c>
      <c r="D15" s="108">
        <f t="shared" si="2"/>
        <v>35980</v>
      </c>
      <c r="E15" s="60">
        <f t="shared" si="2"/>
        <v>75952</v>
      </c>
      <c r="F15" s="60">
        <f t="shared" si="2"/>
        <v>75952</v>
      </c>
      <c r="G15" s="137">
        <f t="shared" si="5"/>
        <v>211.09505280711508</v>
      </c>
      <c r="H15" s="167">
        <f t="shared" si="6"/>
        <v>100</v>
      </c>
      <c r="I15" s="111"/>
      <c r="J15" s="61"/>
      <c r="K15" s="61"/>
      <c r="L15" s="140"/>
      <c r="M15" s="169"/>
      <c r="N15" s="85">
        <v>35980</v>
      </c>
      <c r="O15" s="85">
        <v>75952</v>
      </c>
      <c r="P15" s="61">
        <f>93555-P16</f>
        <v>75952</v>
      </c>
      <c r="Q15" s="140">
        <f aca="true" t="shared" si="7" ref="Q15:Q21">+P15/N15*100</f>
        <v>211.09505280711508</v>
      </c>
      <c r="R15" s="140">
        <f aca="true" t="shared" si="8" ref="R15:R27">+P15/O15*100</f>
        <v>100</v>
      </c>
      <c r="S15" s="282"/>
      <c r="T15" s="4"/>
    </row>
    <row r="16" spans="1:20" ht="18.75">
      <c r="A16" s="13">
        <v>10</v>
      </c>
      <c r="B16" s="9">
        <v>1122</v>
      </c>
      <c r="C16" s="56" t="s">
        <v>74</v>
      </c>
      <c r="D16" s="111">
        <f t="shared" si="2"/>
        <v>111577</v>
      </c>
      <c r="E16" s="61">
        <f t="shared" si="2"/>
        <v>126877</v>
      </c>
      <c r="F16" s="61">
        <f t="shared" si="2"/>
        <v>126877</v>
      </c>
      <c r="G16" s="137">
        <f t="shared" si="5"/>
        <v>113.71250347293798</v>
      </c>
      <c r="H16" s="167">
        <f t="shared" si="6"/>
        <v>100</v>
      </c>
      <c r="I16" s="111">
        <v>100000</v>
      </c>
      <c r="J16" s="61">
        <v>109274</v>
      </c>
      <c r="K16" s="61">
        <v>109274</v>
      </c>
      <c r="L16" s="140">
        <f>+K16/I16*100</f>
        <v>109.274</v>
      </c>
      <c r="M16" s="169">
        <f aca="true" t="shared" si="9" ref="M16:M28">+K16/J16*100</f>
        <v>100</v>
      </c>
      <c r="N16" s="85">
        <v>11577</v>
      </c>
      <c r="O16" s="85">
        <v>17603</v>
      </c>
      <c r="P16" s="61">
        <v>17603</v>
      </c>
      <c r="Q16" s="140">
        <f t="shared" si="7"/>
        <v>152.05148138550575</v>
      </c>
      <c r="R16" s="140">
        <f t="shared" si="8"/>
        <v>100</v>
      </c>
      <c r="S16" s="283"/>
      <c r="T16" s="4"/>
    </row>
    <row r="17" spans="1:20" ht="18.75">
      <c r="A17" s="26">
        <v>11</v>
      </c>
      <c r="B17" s="15" t="s">
        <v>31</v>
      </c>
      <c r="C17" s="100" t="s">
        <v>72</v>
      </c>
      <c r="D17" s="112">
        <f t="shared" si="2"/>
        <v>185694</v>
      </c>
      <c r="E17" s="63">
        <f t="shared" si="2"/>
        <v>185700</v>
      </c>
      <c r="F17" s="63">
        <f t="shared" si="2"/>
        <v>183714</v>
      </c>
      <c r="G17" s="141">
        <f t="shared" si="5"/>
        <v>98.93372968431936</v>
      </c>
      <c r="H17" s="167">
        <f t="shared" si="6"/>
        <v>98.93053311793216</v>
      </c>
      <c r="I17" s="112">
        <v>185637</v>
      </c>
      <c r="J17" s="63">
        <v>185637</v>
      </c>
      <c r="K17" s="63">
        <v>183664</v>
      </c>
      <c r="L17" s="140">
        <f>+K17/I17*100</f>
        <v>98.93717308510695</v>
      </c>
      <c r="M17" s="169">
        <f t="shared" si="9"/>
        <v>98.93717308510695</v>
      </c>
      <c r="N17" s="88">
        <v>57</v>
      </c>
      <c r="O17" s="88">
        <v>63</v>
      </c>
      <c r="P17" s="63">
        <v>50</v>
      </c>
      <c r="Q17" s="141">
        <f t="shared" si="7"/>
        <v>87.71929824561403</v>
      </c>
      <c r="R17" s="141">
        <f t="shared" si="8"/>
        <v>79.36507936507937</v>
      </c>
      <c r="S17" s="284"/>
      <c r="T17" s="4"/>
    </row>
    <row r="18" spans="1:20" ht="18.75">
      <c r="A18" s="13">
        <v>12</v>
      </c>
      <c r="B18" s="16" t="s">
        <v>32</v>
      </c>
      <c r="C18" s="55" t="s">
        <v>75</v>
      </c>
      <c r="D18" s="111">
        <f t="shared" si="2"/>
        <v>126789</v>
      </c>
      <c r="E18" s="61">
        <f t="shared" si="2"/>
        <v>123486</v>
      </c>
      <c r="F18" s="61">
        <f t="shared" si="2"/>
        <v>114355</v>
      </c>
      <c r="G18" s="140">
        <f t="shared" si="5"/>
        <v>90.19315555765878</v>
      </c>
      <c r="H18" s="167">
        <f t="shared" si="6"/>
        <v>92.60563950569295</v>
      </c>
      <c r="I18" s="111">
        <v>6000</v>
      </c>
      <c r="J18" s="61">
        <v>6000</v>
      </c>
      <c r="K18" s="61">
        <v>5405</v>
      </c>
      <c r="L18" s="140">
        <f>+K18/I18*100</f>
        <v>90.08333333333334</v>
      </c>
      <c r="M18" s="169">
        <f t="shared" si="9"/>
        <v>90.08333333333334</v>
      </c>
      <c r="N18" s="85">
        <v>120789</v>
      </c>
      <c r="O18" s="85">
        <v>117486</v>
      </c>
      <c r="P18" s="61">
        <v>108950</v>
      </c>
      <c r="Q18" s="140">
        <f t="shared" si="7"/>
        <v>90.19861080065238</v>
      </c>
      <c r="R18" s="140">
        <f t="shared" si="8"/>
        <v>92.73445346679604</v>
      </c>
      <c r="S18" s="284"/>
      <c r="T18" s="4"/>
    </row>
    <row r="19" spans="1:20" ht="18.75">
      <c r="A19" s="26">
        <v>13</v>
      </c>
      <c r="B19" s="19" t="s">
        <v>88</v>
      </c>
      <c r="C19" s="55" t="s">
        <v>89</v>
      </c>
      <c r="D19" s="111">
        <f t="shared" si="2"/>
        <v>36710</v>
      </c>
      <c r="E19" s="61">
        <f t="shared" si="2"/>
        <v>37798</v>
      </c>
      <c r="F19" s="61">
        <f t="shared" si="2"/>
        <v>36684</v>
      </c>
      <c r="G19" s="140">
        <f t="shared" si="5"/>
        <v>99.92917461182239</v>
      </c>
      <c r="H19" s="167">
        <f t="shared" si="6"/>
        <v>97.05275411397429</v>
      </c>
      <c r="I19" s="121">
        <v>7000</v>
      </c>
      <c r="J19" s="68">
        <v>7000</v>
      </c>
      <c r="K19" s="68">
        <f>7413+1730</f>
        <v>9143</v>
      </c>
      <c r="L19" s="140">
        <f>+K19/I19*100</f>
        <v>130.6142857142857</v>
      </c>
      <c r="M19" s="169">
        <f t="shared" si="9"/>
        <v>130.6142857142857</v>
      </c>
      <c r="N19" s="87">
        <v>29710</v>
      </c>
      <c r="O19" s="87">
        <v>30798</v>
      </c>
      <c r="P19" s="68">
        <v>27541</v>
      </c>
      <c r="Q19" s="140">
        <f t="shared" si="7"/>
        <v>92.69942780208684</v>
      </c>
      <c r="R19" s="140">
        <f t="shared" si="8"/>
        <v>89.42463796350413</v>
      </c>
      <c r="S19" s="282"/>
      <c r="T19" s="4"/>
    </row>
    <row r="20" spans="1:20" ht="18.75">
      <c r="A20" s="13">
        <v>14</v>
      </c>
      <c r="B20" s="19">
        <v>1361</v>
      </c>
      <c r="C20" s="55" t="s">
        <v>7</v>
      </c>
      <c r="D20" s="111">
        <f t="shared" si="2"/>
        <v>137359</v>
      </c>
      <c r="E20" s="61">
        <f t="shared" si="2"/>
        <v>134719</v>
      </c>
      <c r="F20" s="61">
        <f t="shared" si="2"/>
        <v>105747</v>
      </c>
      <c r="G20" s="140">
        <f>+F20/D20*100</f>
        <v>76.98585458542942</v>
      </c>
      <c r="H20" s="167">
        <f>+F20/E20*100</f>
        <v>78.494495950831</v>
      </c>
      <c r="I20" s="121">
        <v>88080</v>
      </c>
      <c r="J20" s="68">
        <v>88080</v>
      </c>
      <c r="K20" s="68">
        <v>66389</v>
      </c>
      <c r="L20" s="140">
        <f aca="true" t="shared" si="10" ref="L20:L26">+K20/I20*100</f>
        <v>75.37352406902815</v>
      </c>
      <c r="M20" s="176">
        <f t="shared" si="9"/>
        <v>75.37352406902815</v>
      </c>
      <c r="N20" s="87">
        <v>49279</v>
      </c>
      <c r="O20" s="87">
        <v>46639</v>
      </c>
      <c r="P20" s="68">
        <v>39358</v>
      </c>
      <c r="Q20" s="140">
        <f t="shared" si="7"/>
        <v>79.86769212037582</v>
      </c>
      <c r="R20" s="140">
        <f t="shared" si="8"/>
        <v>84.38860181393255</v>
      </c>
      <c r="S20" s="283"/>
      <c r="T20" s="4"/>
    </row>
    <row r="21" spans="1:20" ht="19.5" thickBot="1">
      <c r="A21" s="26">
        <v>15</v>
      </c>
      <c r="B21" s="17" t="s">
        <v>44</v>
      </c>
      <c r="C21" s="101" t="s">
        <v>90</v>
      </c>
      <c r="D21" s="113">
        <f>SUM(D13:D20)</f>
        <v>7999109</v>
      </c>
      <c r="E21" s="64">
        <f>SUM(E13:E20)</f>
        <v>7649532</v>
      </c>
      <c r="F21" s="64">
        <f>SUM(F13:F20)</f>
        <v>7063484</v>
      </c>
      <c r="G21" s="138">
        <f t="shared" si="5"/>
        <v>88.30338478948093</v>
      </c>
      <c r="H21" s="170">
        <f t="shared" si="6"/>
        <v>92.33877314324589</v>
      </c>
      <c r="I21" s="113">
        <f>SUM(I13:I20)</f>
        <v>7751717</v>
      </c>
      <c r="J21" s="64">
        <f>SUM(J13:J20)</f>
        <v>7360991</v>
      </c>
      <c r="K21" s="64">
        <f>SUM(K13:K20)</f>
        <v>6794030</v>
      </c>
      <c r="L21" s="138">
        <f t="shared" si="10"/>
        <v>87.64548550985542</v>
      </c>
      <c r="M21" s="170">
        <f t="shared" si="9"/>
        <v>92.29776262462487</v>
      </c>
      <c r="N21" s="89">
        <f>SUM(N13:N20)</f>
        <v>247392</v>
      </c>
      <c r="O21" s="64">
        <f>SUM(O13:O20)</f>
        <v>288541</v>
      </c>
      <c r="P21" s="64">
        <f>SUM(P13:P20)</f>
        <v>269454</v>
      </c>
      <c r="Q21" s="138">
        <f t="shared" si="7"/>
        <v>108.91783081102058</v>
      </c>
      <c r="R21" s="138">
        <f t="shared" si="8"/>
        <v>93.3849955465601</v>
      </c>
      <c r="S21" s="282"/>
      <c r="T21" s="4"/>
    </row>
    <row r="22" spans="1:20" ht="18.75">
      <c r="A22" s="13">
        <v>16</v>
      </c>
      <c r="B22" s="18" t="s">
        <v>33</v>
      </c>
      <c r="C22" s="102" t="s">
        <v>8</v>
      </c>
      <c r="D22" s="108">
        <f aca="true" t="shared" si="11" ref="D22:F26">+I22+N22</f>
        <v>45835</v>
      </c>
      <c r="E22" s="60">
        <f t="shared" si="11"/>
        <v>58701</v>
      </c>
      <c r="F22" s="60">
        <f t="shared" si="11"/>
        <v>63448</v>
      </c>
      <c r="G22" s="137">
        <f t="shared" si="5"/>
        <v>138.42696629213484</v>
      </c>
      <c r="H22" s="167">
        <f t="shared" si="6"/>
        <v>108.08674468918757</v>
      </c>
      <c r="I22" s="108">
        <v>17313</v>
      </c>
      <c r="J22" s="60">
        <v>24650</v>
      </c>
      <c r="K22" s="60">
        <v>27315</v>
      </c>
      <c r="L22" s="137">
        <f t="shared" si="10"/>
        <v>157.77161670421071</v>
      </c>
      <c r="M22" s="167">
        <f t="shared" si="9"/>
        <v>110.81135902636916</v>
      </c>
      <c r="N22" s="84">
        <v>28522</v>
      </c>
      <c r="O22" s="84">
        <v>34051</v>
      </c>
      <c r="P22" s="60">
        <v>36133</v>
      </c>
      <c r="Q22" s="137">
        <f>+P22/N22*100</f>
        <v>126.68466446953228</v>
      </c>
      <c r="R22" s="137">
        <f t="shared" si="8"/>
        <v>106.11435787495228</v>
      </c>
      <c r="T22" s="4"/>
    </row>
    <row r="23" spans="1:20" ht="18.75">
      <c r="A23" s="26">
        <v>17</v>
      </c>
      <c r="B23" s="18" t="s">
        <v>34</v>
      </c>
      <c r="C23" s="102" t="s">
        <v>67</v>
      </c>
      <c r="D23" s="108">
        <f t="shared" si="11"/>
        <v>118495</v>
      </c>
      <c r="E23" s="60">
        <f t="shared" si="11"/>
        <v>115970</v>
      </c>
      <c r="F23" s="60">
        <f t="shared" si="11"/>
        <v>123993</v>
      </c>
      <c r="G23" s="137">
        <f t="shared" si="5"/>
        <v>104.6398582218659</v>
      </c>
      <c r="H23" s="167">
        <f t="shared" si="6"/>
        <v>106.91816849185133</v>
      </c>
      <c r="I23" s="108">
        <v>116213</v>
      </c>
      <c r="J23" s="60">
        <v>112632</v>
      </c>
      <c r="K23" s="60">
        <v>120632</v>
      </c>
      <c r="L23" s="140">
        <f t="shared" si="10"/>
        <v>103.80250058083003</v>
      </c>
      <c r="M23" s="169">
        <f t="shared" si="9"/>
        <v>107.10277718587969</v>
      </c>
      <c r="N23" s="84">
        <v>2282</v>
      </c>
      <c r="O23" s="84">
        <v>3338</v>
      </c>
      <c r="P23" s="60">
        <v>3361</v>
      </c>
      <c r="Q23" s="141">
        <f>+P23/N23*100</f>
        <v>147.28308501314635</v>
      </c>
      <c r="R23" s="137">
        <f t="shared" si="8"/>
        <v>100.68903535050929</v>
      </c>
      <c r="T23" s="4"/>
    </row>
    <row r="24" spans="1:20" ht="18.75">
      <c r="A24" s="13">
        <v>18</v>
      </c>
      <c r="B24" s="15" t="s">
        <v>35</v>
      </c>
      <c r="C24" s="100" t="s">
        <v>9</v>
      </c>
      <c r="D24" s="112">
        <f t="shared" si="11"/>
        <v>209919</v>
      </c>
      <c r="E24" s="63">
        <f t="shared" si="11"/>
        <v>222747</v>
      </c>
      <c r="F24" s="63">
        <f t="shared" si="11"/>
        <v>244836</v>
      </c>
      <c r="G24" s="141">
        <f t="shared" si="5"/>
        <v>116.63355865833964</v>
      </c>
      <c r="H24" s="167">
        <f t="shared" si="6"/>
        <v>109.91663187382994</v>
      </c>
      <c r="I24" s="112">
        <v>128951</v>
      </c>
      <c r="J24" s="63">
        <v>133039</v>
      </c>
      <c r="K24" s="63">
        <v>152741</v>
      </c>
      <c r="L24" s="140">
        <f t="shared" si="10"/>
        <v>118.44886817473304</v>
      </c>
      <c r="M24" s="169">
        <f t="shared" si="9"/>
        <v>114.80919128977216</v>
      </c>
      <c r="N24" s="88">
        <v>80968</v>
      </c>
      <c r="O24" s="88">
        <v>89708</v>
      </c>
      <c r="P24" s="63">
        <v>92095</v>
      </c>
      <c r="Q24" s="141">
        <f>+P24/N24*100</f>
        <v>113.74246615947041</v>
      </c>
      <c r="R24" s="137">
        <f t="shared" si="8"/>
        <v>102.6608552191555</v>
      </c>
      <c r="T24" s="4"/>
    </row>
    <row r="25" spans="1:20" ht="18.75">
      <c r="A25" s="26">
        <v>19</v>
      </c>
      <c r="B25" s="15" t="s">
        <v>129</v>
      </c>
      <c r="C25" s="100" t="s">
        <v>130</v>
      </c>
      <c r="D25" s="199">
        <f t="shared" si="11"/>
        <v>91655</v>
      </c>
      <c r="E25" s="63">
        <f t="shared" si="11"/>
        <v>282483</v>
      </c>
      <c r="F25" s="88">
        <f t="shared" si="11"/>
        <v>245698</v>
      </c>
      <c r="G25" s="141">
        <f t="shared" si="5"/>
        <v>268.0682996017675</v>
      </c>
      <c r="H25" s="167">
        <f t="shared" si="6"/>
        <v>86.97797743581029</v>
      </c>
      <c r="I25" s="112">
        <v>83600</v>
      </c>
      <c r="J25" s="63">
        <v>268995</v>
      </c>
      <c r="K25" s="63">
        <v>232700</v>
      </c>
      <c r="L25" s="140">
        <f t="shared" si="10"/>
        <v>278.3492822966507</v>
      </c>
      <c r="M25" s="169">
        <f t="shared" si="9"/>
        <v>86.50718414840425</v>
      </c>
      <c r="N25" s="88">
        <v>8055</v>
      </c>
      <c r="O25" s="88">
        <v>13488</v>
      </c>
      <c r="P25" s="63">
        <v>12998</v>
      </c>
      <c r="Q25" s="141">
        <f>+P25/N25*100</f>
        <v>161.36561142147735</v>
      </c>
      <c r="R25" s="137">
        <f t="shared" si="8"/>
        <v>96.36714116251483</v>
      </c>
      <c r="T25" s="4"/>
    </row>
    <row r="26" spans="1:20" ht="18.75">
      <c r="A26" s="13">
        <v>20</v>
      </c>
      <c r="B26" s="15" t="s">
        <v>36</v>
      </c>
      <c r="C26" s="100" t="s">
        <v>10</v>
      </c>
      <c r="D26" s="199">
        <f t="shared" si="11"/>
        <v>50952</v>
      </c>
      <c r="E26" s="63">
        <f t="shared" si="11"/>
        <v>52092</v>
      </c>
      <c r="F26" s="88">
        <f t="shared" si="11"/>
        <v>48483</v>
      </c>
      <c r="G26" s="141">
        <f t="shared" si="5"/>
        <v>95.15426283560998</v>
      </c>
      <c r="H26" s="167">
        <f t="shared" si="6"/>
        <v>93.07187284035936</v>
      </c>
      <c r="I26" s="112">
        <v>46033</v>
      </c>
      <c r="J26" s="63">
        <v>46118</v>
      </c>
      <c r="K26" s="63">
        <v>42376</v>
      </c>
      <c r="L26" s="140">
        <f t="shared" si="10"/>
        <v>92.0556991723329</v>
      </c>
      <c r="M26" s="169">
        <f t="shared" si="9"/>
        <v>91.88603148445293</v>
      </c>
      <c r="N26" s="88">
        <v>4919</v>
      </c>
      <c r="O26" s="88">
        <v>5974</v>
      </c>
      <c r="P26" s="63">
        <v>6107</v>
      </c>
      <c r="Q26" s="141">
        <f>+P26/N26*100</f>
        <v>124.15125025411669</v>
      </c>
      <c r="R26" s="141">
        <f t="shared" si="8"/>
        <v>102.2263140274523</v>
      </c>
      <c r="T26" s="4"/>
    </row>
    <row r="27" spans="1:20" ht="18.75">
      <c r="A27" s="26">
        <v>21</v>
      </c>
      <c r="B27" s="15">
        <v>2226</v>
      </c>
      <c r="C27" s="100" t="s">
        <v>184</v>
      </c>
      <c r="D27" s="200" t="s">
        <v>53</v>
      </c>
      <c r="E27" s="65" t="s">
        <v>53</v>
      </c>
      <c r="F27" s="201" t="s">
        <v>53</v>
      </c>
      <c r="G27" s="141"/>
      <c r="H27" s="167"/>
      <c r="I27" s="112"/>
      <c r="J27" s="63"/>
      <c r="K27" s="63"/>
      <c r="L27" s="140"/>
      <c r="M27" s="169"/>
      <c r="N27" s="88"/>
      <c r="O27" s="88">
        <v>122666</v>
      </c>
      <c r="P27" s="63">
        <v>122666</v>
      </c>
      <c r="Q27" s="141"/>
      <c r="R27" s="141">
        <f t="shared" si="8"/>
        <v>100</v>
      </c>
      <c r="T27" s="4"/>
    </row>
    <row r="28" spans="1:20" ht="18.75">
      <c r="A28" s="13">
        <v>22</v>
      </c>
      <c r="B28" s="15">
        <v>2226</v>
      </c>
      <c r="C28" s="100" t="s">
        <v>183</v>
      </c>
      <c r="D28" s="200" t="s">
        <v>53</v>
      </c>
      <c r="E28" s="65" t="s">
        <v>53</v>
      </c>
      <c r="F28" s="201" t="s">
        <v>53</v>
      </c>
      <c r="G28" s="171"/>
      <c r="H28" s="167"/>
      <c r="I28" s="112"/>
      <c r="J28" s="63">
        <v>29050</v>
      </c>
      <c r="K28" s="63">
        <v>29049</v>
      </c>
      <c r="L28" s="140"/>
      <c r="M28" s="169">
        <f t="shared" si="9"/>
        <v>99.99655765920826</v>
      </c>
      <c r="N28" s="88"/>
      <c r="O28" s="88"/>
      <c r="P28" s="63"/>
      <c r="Q28" s="141"/>
      <c r="R28" s="141"/>
      <c r="T28" s="4"/>
    </row>
    <row r="29" spans="1:20" ht="18.75">
      <c r="A29" s="26">
        <v>23</v>
      </c>
      <c r="B29" s="15">
        <v>2441</v>
      </c>
      <c r="C29" s="100" t="s">
        <v>174</v>
      </c>
      <c r="D29" s="200" t="s">
        <v>53</v>
      </c>
      <c r="E29" s="65" t="s">
        <v>53</v>
      </c>
      <c r="F29" s="201" t="s">
        <v>53</v>
      </c>
      <c r="G29" s="171"/>
      <c r="H29" s="167"/>
      <c r="I29" s="112">
        <v>65104</v>
      </c>
      <c r="J29" s="63">
        <v>65219</v>
      </c>
      <c r="K29" s="63">
        <v>65472</v>
      </c>
      <c r="L29" s="140">
        <f>+K29/I29*100</f>
        <v>100.56524944703857</v>
      </c>
      <c r="M29" s="169">
        <f>+K29/J29*100</f>
        <v>100.38792376454715</v>
      </c>
      <c r="N29" s="88"/>
      <c r="O29" s="88"/>
      <c r="P29" s="63"/>
      <c r="Q29" s="141"/>
      <c r="R29" s="141"/>
      <c r="T29" s="4"/>
    </row>
    <row r="30" spans="1:20" ht="18.75">
      <c r="A30" s="13">
        <v>24</v>
      </c>
      <c r="B30" s="16" t="s">
        <v>57</v>
      </c>
      <c r="C30" s="55" t="s">
        <v>11</v>
      </c>
      <c r="D30" s="111">
        <f>+I30+N30</f>
        <v>56746</v>
      </c>
      <c r="E30" s="61">
        <f>+J30+O30</f>
        <v>157856</v>
      </c>
      <c r="F30" s="61">
        <f>+K30+P30</f>
        <v>196501</v>
      </c>
      <c r="G30" s="140">
        <f t="shared" si="5"/>
        <v>346.2816762414972</v>
      </c>
      <c r="H30" s="167">
        <f t="shared" si="6"/>
        <v>124.4811727143726</v>
      </c>
      <c r="I30" s="111">
        <f>500165-I22-I23-I24-I25-I26-I29</f>
        <v>42951</v>
      </c>
      <c r="J30" s="61">
        <f>818657-J22-J23-J24-J25-J26-J28-J29</f>
        <v>138954</v>
      </c>
      <c r="K30" s="61">
        <f>847295-K22-K23-K24-K25-K26-K28-K29</f>
        <v>177010</v>
      </c>
      <c r="L30" s="140">
        <f>+K30/I30*100</f>
        <v>412.1207888058485</v>
      </c>
      <c r="M30" s="169">
        <f>+K30/J30*100</f>
        <v>127.38748074902486</v>
      </c>
      <c r="N30" s="85">
        <v>13795</v>
      </c>
      <c r="O30" s="85">
        <f>288127-O22-O23-O24-O25-O26-O27</f>
        <v>18902</v>
      </c>
      <c r="P30" s="61">
        <f>292851-P22-P23-P24-P25-P26-P27</f>
        <v>19491</v>
      </c>
      <c r="Q30" s="140">
        <f aca="true" t="shared" si="12" ref="Q30:Q35">+P30/N30*100</f>
        <v>141.29032258064515</v>
      </c>
      <c r="R30" s="140">
        <f aca="true" t="shared" si="13" ref="R30:R43">+P30/O30*100</f>
        <v>103.11607237329383</v>
      </c>
      <c r="T30" s="4"/>
    </row>
    <row r="31" spans="1:20" ht="19.5" thickBot="1">
      <c r="A31" s="26">
        <v>25</v>
      </c>
      <c r="B31" s="17" t="s">
        <v>92</v>
      </c>
      <c r="C31" s="101" t="s">
        <v>91</v>
      </c>
      <c r="D31" s="113">
        <f>SUM(D22:D30)</f>
        <v>573602</v>
      </c>
      <c r="E31" s="64">
        <f>SUM(E22:E30)</f>
        <v>889849</v>
      </c>
      <c r="F31" s="64">
        <f>SUM(F22:F30)</f>
        <v>922959</v>
      </c>
      <c r="G31" s="138">
        <f t="shared" si="5"/>
        <v>160.90581971471508</v>
      </c>
      <c r="H31" s="170">
        <f t="shared" si="6"/>
        <v>103.72085601040177</v>
      </c>
      <c r="I31" s="113">
        <f>SUM(I22:I30)</f>
        <v>500165</v>
      </c>
      <c r="J31" s="64">
        <f>SUM(J22:J30)</f>
        <v>818657</v>
      </c>
      <c r="K31" s="64">
        <f>SUM(K22:K30)</f>
        <v>847295</v>
      </c>
      <c r="L31" s="138">
        <f>+K31/I31*100</f>
        <v>169.40309697799728</v>
      </c>
      <c r="M31" s="170">
        <f>+K31/J31*100</f>
        <v>103.4981683415643</v>
      </c>
      <c r="N31" s="89">
        <f>SUM(N22:N30)</f>
        <v>138541</v>
      </c>
      <c r="O31" s="64">
        <f>SUM(O22:O30)</f>
        <v>288127</v>
      </c>
      <c r="P31" s="64">
        <f>SUM(P22:P30)</f>
        <v>292851</v>
      </c>
      <c r="Q31" s="138">
        <f t="shared" si="12"/>
        <v>211.382190109787</v>
      </c>
      <c r="R31" s="138">
        <f t="shared" si="13"/>
        <v>101.63955477966313</v>
      </c>
      <c r="T31" s="4"/>
    </row>
    <row r="32" spans="1:20" ht="18.75">
      <c r="A32" s="13">
        <v>26</v>
      </c>
      <c r="B32" s="20" t="s">
        <v>43</v>
      </c>
      <c r="C32" s="103" t="s">
        <v>76</v>
      </c>
      <c r="D32" s="115">
        <f aca="true" t="shared" si="14" ref="D32:F33">+I32+N32</f>
        <v>762155</v>
      </c>
      <c r="E32" s="66">
        <f t="shared" si="14"/>
        <v>734336</v>
      </c>
      <c r="F32" s="66">
        <f t="shared" si="14"/>
        <v>1077131</v>
      </c>
      <c r="G32" s="142">
        <f t="shared" si="5"/>
        <v>141.3270266546831</v>
      </c>
      <c r="H32" s="167">
        <f t="shared" si="6"/>
        <v>146.68094714136308</v>
      </c>
      <c r="I32" s="115">
        <v>762155</v>
      </c>
      <c r="J32" s="66">
        <v>733829</v>
      </c>
      <c r="K32" s="66">
        <v>1076057</v>
      </c>
      <c r="L32" s="137">
        <f>+K32/I32*100</f>
        <v>141.1861104368534</v>
      </c>
      <c r="M32" s="167">
        <f>+K32/J32*100</f>
        <v>146.63593289444816</v>
      </c>
      <c r="N32" s="90"/>
      <c r="O32" s="66">
        <v>507</v>
      </c>
      <c r="P32" s="66">
        <v>1074</v>
      </c>
      <c r="Q32" s="142"/>
      <c r="R32" s="141">
        <f t="shared" si="13"/>
        <v>211.83431952662724</v>
      </c>
      <c r="T32" s="4"/>
    </row>
    <row r="33" spans="1:20" ht="18.75">
      <c r="A33" s="26">
        <v>27</v>
      </c>
      <c r="B33" s="71" t="s">
        <v>98</v>
      </c>
      <c r="C33" s="214" t="s">
        <v>99</v>
      </c>
      <c r="D33" s="215">
        <f t="shared" si="14"/>
        <v>0</v>
      </c>
      <c r="E33" s="66">
        <f t="shared" si="14"/>
        <v>193</v>
      </c>
      <c r="F33" s="216">
        <f t="shared" si="14"/>
        <v>695</v>
      </c>
      <c r="G33" s="277"/>
      <c r="H33" s="167">
        <f t="shared" si="6"/>
        <v>360.10362694300517</v>
      </c>
      <c r="I33" s="215"/>
      <c r="J33" s="216"/>
      <c r="K33" s="216"/>
      <c r="L33" s="192"/>
      <c r="M33" s="167"/>
      <c r="N33" s="217"/>
      <c r="O33" s="216">
        <v>193</v>
      </c>
      <c r="P33" s="216">
        <v>695</v>
      </c>
      <c r="Q33" s="278"/>
      <c r="R33" s="141">
        <f t="shared" si="13"/>
        <v>360.10362694300517</v>
      </c>
      <c r="T33" s="4"/>
    </row>
    <row r="34" spans="1:20" ht="19.5" thickBot="1">
      <c r="A34" s="13">
        <v>28</v>
      </c>
      <c r="B34" s="21" t="s">
        <v>45</v>
      </c>
      <c r="C34" s="101" t="s">
        <v>172</v>
      </c>
      <c r="D34" s="113">
        <f>SUM(D32:D33)</f>
        <v>762155</v>
      </c>
      <c r="E34" s="64">
        <f>SUM(E32:E33)</f>
        <v>734529</v>
      </c>
      <c r="F34" s="64">
        <f>SUM(F32:F33)</f>
        <v>1077826</v>
      </c>
      <c r="G34" s="138">
        <f t="shared" si="5"/>
        <v>141.41821545486155</v>
      </c>
      <c r="H34" s="170">
        <f t="shared" si="6"/>
        <v>146.73702467839937</v>
      </c>
      <c r="I34" s="113">
        <f>SUM(I32:I33)</f>
        <v>762155</v>
      </c>
      <c r="J34" s="64">
        <f>SUM(J32:J33)</f>
        <v>733829</v>
      </c>
      <c r="K34" s="64">
        <f>SUM(K32:K33)</f>
        <v>1076057</v>
      </c>
      <c r="L34" s="189">
        <f>+K34/I34*100</f>
        <v>141.1861104368534</v>
      </c>
      <c r="M34" s="185">
        <f aca="true" t="shared" si="15" ref="M34:M39">+K34/J34*100</f>
        <v>146.63593289444816</v>
      </c>
      <c r="N34" s="89">
        <f>SUM(N32:N33)</f>
        <v>0</v>
      </c>
      <c r="O34" s="64">
        <f>SUM(O32:O33)</f>
        <v>700</v>
      </c>
      <c r="P34" s="64">
        <f>SUM(P32:P33)</f>
        <v>1769</v>
      </c>
      <c r="Q34" s="138"/>
      <c r="R34" s="138">
        <f t="shared" si="13"/>
        <v>252.71428571428572</v>
      </c>
      <c r="T34" s="4"/>
    </row>
    <row r="35" spans="1:20" ht="19.5" thickBot="1">
      <c r="A35" s="26">
        <v>29</v>
      </c>
      <c r="B35" s="22"/>
      <c r="C35" s="57" t="s">
        <v>173</v>
      </c>
      <c r="D35" s="116">
        <f>+D21+D31+D34</f>
        <v>9334866</v>
      </c>
      <c r="E35" s="67">
        <f>+E21+E31+E34</f>
        <v>9273910</v>
      </c>
      <c r="F35" s="67">
        <f>+F21+F31+F34</f>
        <v>9064269</v>
      </c>
      <c r="G35" s="143">
        <f t="shared" si="5"/>
        <v>97.10122244925637</v>
      </c>
      <c r="H35" s="184">
        <f t="shared" si="6"/>
        <v>97.73945401669846</v>
      </c>
      <c r="I35" s="116">
        <f>+I21+I31+I34</f>
        <v>9014037</v>
      </c>
      <c r="J35" s="67">
        <f>+J21+J31+J34</f>
        <v>8913477</v>
      </c>
      <c r="K35" s="67">
        <f>+K21+K31+K34</f>
        <v>8717382</v>
      </c>
      <c r="L35" s="186">
        <f>+K35/I35*100</f>
        <v>96.70896624897368</v>
      </c>
      <c r="M35" s="184">
        <f t="shared" si="15"/>
        <v>97.80001676113598</v>
      </c>
      <c r="N35" s="91">
        <f>+N21+N31+N34</f>
        <v>385933</v>
      </c>
      <c r="O35" s="67">
        <f>+O21+O31+O34</f>
        <v>577368</v>
      </c>
      <c r="P35" s="67">
        <f>+P21+P31+P34</f>
        <v>564074</v>
      </c>
      <c r="Q35" s="143">
        <f t="shared" si="12"/>
        <v>146.15853010755754</v>
      </c>
      <c r="R35" s="143">
        <f t="shared" si="13"/>
        <v>97.69748236826426</v>
      </c>
      <c r="T35" s="4"/>
    </row>
    <row r="36" spans="1:20" ht="18.75">
      <c r="A36" s="13">
        <v>30</v>
      </c>
      <c r="B36" s="80">
        <v>4111</v>
      </c>
      <c r="C36" s="54" t="s">
        <v>140</v>
      </c>
      <c r="D36" s="110"/>
      <c r="E36" s="81">
        <f aca="true" t="shared" si="16" ref="D36:F39">+J36+O36</f>
        <v>70225</v>
      </c>
      <c r="F36" s="70">
        <f>+K36+P36</f>
        <v>70225</v>
      </c>
      <c r="G36" s="139"/>
      <c r="H36" s="167">
        <f t="shared" si="6"/>
        <v>100</v>
      </c>
      <c r="I36" s="110"/>
      <c r="J36" s="70">
        <v>34571</v>
      </c>
      <c r="K36" s="70">
        <v>34571</v>
      </c>
      <c r="L36" s="137"/>
      <c r="M36" s="169">
        <f t="shared" si="15"/>
        <v>100</v>
      </c>
      <c r="N36" s="92"/>
      <c r="O36" s="70">
        <v>35654</v>
      </c>
      <c r="P36" s="70">
        <v>35654</v>
      </c>
      <c r="Q36" s="137"/>
      <c r="R36" s="137">
        <f>+P36/O36*100</f>
        <v>100</v>
      </c>
      <c r="T36" s="4"/>
    </row>
    <row r="37" spans="1:20" ht="18.75">
      <c r="A37" s="26">
        <v>31</v>
      </c>
      <c r="B37" s="14">
        <v>4112</v>
      </c>
      <c r="C37" s="102" t="s">
        <v>141</v>
      </c>
      <c r="D37" s="108">
        <f t="shared" si="16"/>
        <v>262080</v>
      </c>
      <c r="E37" s="79">
        <f t="shared" si="16"/>
        <v>262416</v>
      </c>
      <c r="F37" s="60">
        <f>+K37+P37</f>
        <v>262416</v>
      </c>
      <c r="G37" s="137">
        <f t="shared" si="5"/>
        <v>100.12820512820512</v>
      </c>
      <c r="H37" s="167">
        <f t="shared" si="6"/>
        <v>100</v>
      </c>
      <c r="I37" s="108">
        <v>88743</v>
      </c>
      <c r="J37" s="60">
        <v>88728</v>
      </c>
      <c r="K37" s="60">
        <v>88728</v>
      </c>
      <c r="L37" s="140">
        <f>+K37/I37*100</f>
        <v>99.98309725837531</v>
      </c>
      <c r="M37" s="169">
        <f t="shared" si="15"/>
        <v>100</v>
      </c>
      <c r="N37" s="84">
        <v>173337</v>
      </c>
      <c r="O37" s="84">
        <v>173688</v>
      </c>
      <c r="P37" s="60">
        <v>173688</v>
      </c>
      <c r="Q37" s="137">
        <f>+P37/N37*100</f>
        <v>100.20249571643676</v>
      </c>
      <c r="R37" s="137">
        <f t="shared" si="13"/>
        <v>100</v>
      </c>
      <c r="T37" s="4"/>
    </row>
    <row r="38" spans="1:20" ht="18.75">
      <c r="A38" s="13">
        <v>32</v>
      </c>
      <c r="B38" s="14">
        <v>4113</v>
      </c>
      <c r="C38" s="102" t="s">
        <v>142</v>
      </c>
      <c r="D38" s="108">
        <f t="shared" si="16"/>
        <v>904</v>
      </c>
      <c r="E38" s="79">
        <f t="shared" si="16"/>
        <v>12220</v>
      </c>
      <c r="F38" s="60">
        <f>+K38+P38</f>
        <v>12435</v>
      </c>
      <c r="G38" s="137">
        <f t="shared" si="5"/>
        <v>1375.5530973451328</v>
      </c>
      <c r="H38" s="167">
        <f t="shared" si="6"/>
        <v>101.759410801964</v>
      </c>
      <c r="I38" s="108"/>
      <c r="J38" s="60">
        <v>2624</v>
      </c>
      <c r="K38" s="60">
        <v>2624</v>
      </c>
      <c r="L38" s="140"/>
      <c r="M38" s="169">
        <f t="shared" si="15"/>
        <v>100</v>
      </c>
      <c r="N38" s="84">
        <v>904</v>
      </c>
      <c r="O38" s="84">
        <v>9596</v>
      </c>
      <c r="P38" s="60">
        <v>9811</v>
      </c>
      <c r="Q38" s="137">
        <f>+P38/N38*100</f>
        <v>1085.287610619469</v>
      </c>
      <c r="R38" s="137">
        <f t="shared" si="13"/>
        <v>102.24051688203417</v>
      </c>
      <c r="T38" s="4"/>
    </row>
    <row r="39" spans="1:20" ht="18.75">
      <c r="A39" s="26">
        <v>33</v>
      </c>
      <c r="B39" s="18">
        <v>4116</v>
      </c>
      <c r="C39" s="102" t="s">
        <v>143</v>
      </c>
      <c r="D39" s="108">
        <f t="shared" si="16"/>
        <v>0</v>
      </c>
      <c r="E39" s="79">
        <f t="shared" si="16"/>
        <v>993893</v>
      </c>
      <c r="F39" s="60">
        <f t="shared" si="16"/>
        <v>976124</v>
      </c>
      <c r="G39" s="137"/>
      <c r="H39" s="167">
        <f t="shared" si="6"/>
        <v>98.21218179421729</v>
      </c>
      <c r="I39" s="108"/>
      <c r="J39" s="60">
        <v>860097</v>
      </c>
      <c r="K39" s="60">
        <v>845097</v>
      </c>
      <c r="L39" s="140"/>
      <c r="M39" s="169">
        <f t="shared" si="15"/>
        <v>98.25601065926286</v>
      </c>
      <c r="N39" s="84"/>
      <c r="O39" s="84">
        <v>133796</v>
      </c>
      <c r="P39" s="60">
        <v>131027</v>
      </c>
      <c r="Q39" s="137"/>
      <c r="R39" s="137">
        <f t="shared" si="13"/>
        <v>97.93043140303148</v>
      </c>
      <c r="T39" s="4"/>
    </row>
    <row r="40" spans="1:20" ht="18.75">
      <c r="A40" s="13">
        <v>34</v>
      </c>
      <c r="B40" s="14">
        <v>4121</v>
      </c>
      <c r="C40" s="102" t="s">
        <v>144</v>
      </c>
      <c r="D40" s="114" t="s">
        <v>53</v>
      </c>
      <c r="E40" s="65" t="s">
        <v>53</v>
      </c>
      <c r="F40" s="75" t="s">
        <v>53</v>
      </c>
      <c r="G40" s="173"/>
      <c r="H40" s="167"/>
      <c r="I40" s="108"/>
      <c r="J40" s="60"/>
      <c r="K40" s="60"/>
      <c r="L40" s="140"/>
      <c r="M40" s="169"/>
      <c r="N40" s="84">
        <v>909817</v>
      </c>
      <c r="O40" s="68">
        <v>965156</v>
      </c>
      <c r="P40" s="68">
        <v>965156</v>
      </c>
      <c r="Q40" s="137">
        <f>+P40/N40*100</f>
        <v>106.08243196159228</v>
      </c>
      <c r="R40" s="137">
        <f t="shared" si="13"/>
        <v>100</v>
      </c>
      <c r="T40" s="4"/>
    </row>
    <row r="41" spans="1:20" ht="18.75">
      <c r="A41" s="26">
        <v>35</v>
      </c>
      <c r="B41" s="14">
        <v>4121</v>
      </c>
      <c r="C41" s="102" t="s">
        <v>145</v>
      </c>
      <c r="D41" s="114" t="s">
        <v>53</v>
      </c>
      <c r="E41" s="65" t="s">
        <v>53</v>
      </c>
      <c r="F41" s="75" t="s">
        <v>53</v>
      </c>
      <c r="G41" s="173"/>
      <c r="H41" s="167"/>
      <c r="I41" s="108"/>
      <c r="J41" s="60"/>
      <c r="K41" s="60"/>
      <c r="L41" s="140"/>
      <c r="M41" s="169"/>
      <c r="N41" s="84">
        <v>375</v>
      </c>
      <c r="O41" s="61">
        <v>512</v>
      </c>
      <c r="P41" s="61">
        <v>512</v>
      </c>
      <c r="Q41" s="137">
        <f>+P41/N41*100</f>
        <v>136.53333333333333</v>
      </c>
      <c r="R41" s="137">
        <f t="shared" si="13"/>
        <v>100</v>
      </c>
      <c r="T41" s="4"/>
    </row>
    <row r="42" spans="1:20" ht="18.75">
      <c r="A42" s="13">
        <v>36</v>
      </c>
      <c r="B42" s="14">
        <v>4121</v>
      </c>
      <c r="C42" s="102" t="s">
        <v>146</v>
      </c>
      <c r="D42" s="108">
        <f aca="true" t="shared" si="17" ref="D42:F45">+I42+N42</f>
        <v>394</v>
      </c>
      <c r="E42" s="79">
        <f t="shared" si="17"/>
        <v>2251</v>
      </c>
      <c r="F42" s="60">
        <f t="shared" si="17"/>
        <v>2246</v>
      </c>
      <c r="G42" s="137">
        <f t="shared" si="5"/>
        <v>570.0507614213197</v>
      </c>
      <c r="H42" s="167">
        <f t="shared" si="6"/>
        <v>99.77787649933363</v>
      </c>
      <c r="I42" s="108">
        <v>35</v>
      </c>
      <c r="J42" s="60">
        <v>35</v>
      </c>
      <c r="K42" s="60">
        <v>62</v>
      </c>
      <c r="L42" s="140">
        <f>+K42/I42*100</f>
        <v>177.14285714285714</v>
      </c>
      <c r="M42" s="169">
        <f>+K42/J42*100</f>
        <v>177.14285714285714</v>
      </c>
      <c r="N42" s="84">
        <v>359</v>
      </c>
      <c r="O42" s="84">
        <v>2216</v>
      </c>
      <c r="P42" s="60">
        <v>2184</v>
      </c>
      <c r="Q42" s="137">
        <f>+P42/N42*100</f>
        <v>608.3565459610028</v>
      </c>
      <c r="R42" s="137">
        <f t="shared" si="13"/>
        <v>98.55595667870037</v>
      </c>
      <c r="T42" s="4"/>
    </row>
    <row r="43" spans="1:20" ht="18.75">
      <c r="A43" s="26">
        <v>37</v>
      </c>
      <c r="B43" s="14">
        <v>4122</v>
      </c>
      <c r="C43" s="102" t="s">
        <v>147</v>
      </c>
      <c r="D43" s="108">
        <f t="shared" si="17"/>
        <v>0</v>
      </c>
      <c r="E43" s="79">
        <f t="shared" si="17"/>
        <v>19326</v>
      </c>
      <c r="F43" s="60">
        <f t="shared" si="17"/>
        <v>19326</v>
      </c>
      <c r="G43" s="137"/>
      <c r="H43" s="167">
        <f t="shared" si="6"/>
        <v>100</v>
      </c>
      <c r="I43" s="108"/>
      <c r="J43" s="60">
        <v>17809</v>
      </c>
      <c r="K43" s="60">
        <v>17809</v>
      </c>
      <c r="L43" s="140"/>
      <c r="M43" s="169">
        <f>+K43/J43*100</f>
        <v>100</v>
      </c>
      <c r="N43" s="84"/>
      <c r="O43" s="84">
        <v>1517</v>
      </c>
      <c r="P43" s="60">
        <v>1517</v>
      </c>
      <c r="Q43" s="137"/>
      <c r="R43" s="137">
        <f t="shared" si="13"/>
        <v>100</v>
      </c>
      <c r="T43" s="4"/>
    </row>
    <row r="44" spans="1:20" ht="18.75">
      <c r="A44" s="13">
        <v>38</v>
      </c>
      <c r="B44" s="18">
        <v>4131</v>
      </c>
      <c r="C44" s="102" t="s">
        <v>77</v>
      </c>
      <c r="D44" s="108">
        <f t="shared" si="17"/>
        <v>837399</v>
      </c>
      <c r="E44" s="79">
        <f t="shared" si="17"/>
        <v>1097947</v>
      </c>
      <c r="F44" s="60">
        <f t="shared" si="17"/>
        <v>980488</v>
      </c>
      <c r="G44" s="137">
        <f t="shared" si="5"/>
        <v>117.08731441045428</v>
      </c>
      <c r="H44" s="167">
        <f t="shared" si="6"/>
        <v>89.30194262564586</v>
      </c>
      <c r="I44" s="108">
        <v>395288</v>
      </c>
      <c r="J44" s="60">
        <v>597571</v>
      </c>
      <c r="K44" s="60">
        <v>533849</v>
      </c>
      <c r="L44" s="140">
        <f>+K44/I44*100</f>
        <v>135.05317641820648</v>
      </c>
      <c r="M44" s="169">
        <f>+K44/J44*100</f>
        <v>89.33649725304608</v>
      </c>
      <c r="N44" s="84">
        <v>442111</v>
      </c>
      <c r="O44" s="84">
        <v>500376</v>
      </c>
      <c r="P44" s="60">
        <v>446639</v>
      </c>
      <c r="Q44" s="137">
        <f>+P44/N44*100</f>
        <v>101.02417718627224</v>
      </c>
      <c r="R44" s="137">
        <f>+P44/O44*100</f>
        <v>89.2606759716693</v>
      </c>
      <c r="T44" s="4"/>
    </row>
    <row r="45" spans="1:20" ht="18.75">
      <c r="A45" s="26">
        <v>39</v>
      </c>
      <c r="B45" s="18">
        <v>4132</v>
      </c>
      <c r="C45" s="102" t="s">
        <v>100</v>
      </c>
      <c r="D45" s="108">
        <f t="shared" si="17"/>
        <v>0</v>
      </c>
      <c r="E45" s="79">
        <f t="shared" si="17"/>
        <v>0</v>
      </c>
      <c r="F45" s="60">
        <f t="shared" si="17"/>
        <v>7048</v>
      </c>
      <c r="G45" s="137"/>
      <c r="H45" s="167"/>
      <c r="I45" s="108"/>
      <c r="J45" s="60"/>
      <c r="K45" s="60">
        <v>7048</v>
      </c>
      <c r="L45" s="140"/>
      <c r="M45" s="169"/>
      <c r="N45" s="84"/>
      <c r="O45" s="84"/>
      <c r="P45" s="60"/>
      <c r="Q45" s="137"/>
      <c r="R45" s="137"/>
      <c r="T45" s="4"/>
    </row>
    <row r="46" spans="1:20" ht="18.75">
      <c r="A46" s="13">
        <v>40</v>
      </c>
      <c r="B46" s="18">
        <v>4151</v>
      </c>
      <c r="C46" s="102" t="s">
        <v>148</v>
      </c>
      <c r="D46" s="108"/>
      <c r="E46" s="79">
        <f>+J46+O46</f>
        <v>6404</v>
      </c>
      <c r="F46" s="60">
        <f>+K46+P46</f>
        <v>6762</v>
      </c>
      <c r="G46" s="137"/>
      <c r="H46" s="167">
        <f t="shared" si="6"/>
        <v>105.5902560899438</v>
      </c>
      <c r="I46" s="220"/>
      <c r="J46" s="60">
        <v>6390</v>
      </c>
      <c r="K46" s="84">
        <v>6748</v>
      </c>
      <c r="L46" s="140"/>
      <c r="M46" s="169">
        <f>+K46/J46*100</f>
        <v>105.60250391236308</v>
      </c>
      <c r="N46" s="84"/>
      <c r="O46" s="84">
        <v>14</v>
      </c>
      <c r="P46" s="60">
        <v>14</v>
      </c>
      <c r="Q46" s="137"/>
      <c r="R46" s="137">
        <f aca="true" t="shared" si="18" ref="R46:R53">+P46/O46*100</f>
        <v>100</v>
      </c>
      <c r="T46" s="4"/>
    </row>
    <row r="47" spans="1:20" ht="18.75">
      <c r="A47" s="26">
        <v>41</v>
      </c>
      <c r="B47" s="18" t="s">
        <v>101</v>
      </c>
      <c r="C47" s="205" t="s">
        <v>188</v>
      </c>
      <c r="D47" s="222">
        <f>SUM(D36:D46)</f>
        <v>1100777</v>
      </c>
      <c r="E47" s="206">
        <f>SUM(E36:E46)</f>
        <v>2464682</v>
      </c>
      <c r="F47" s="206">
        <f>SUM(F36:F46)</f>
        <v>2337070</v>
      </c>
      <c r="G47" s="209">
        <f>+F47/D47*100</f>
        <v>212.31094036303446</v>
      </c>
      <c r="H47" s="210">
        <f>+F47/E47*100</f>
        <v>94.82237465117204</v>
      </c>
      <c r="I47" s="221">
        <f>SUM(I36:I46)</f>
        <v>484066</v>
      </c>
      <c r="J47" s="207">
        <f>SUM(J36:J46)</f>
        <v>1607825</v>
      </c>
      <c r="K47" s="212">
        <f>SUM(K36:K46)</f>
        <v>1536536</v>
      </c>
      <c r="L47" s="209">
        <f>+K47/I47*100</f>
        <v>317.4228307710106</v>
      </c>
      <c r="M47" s="210">
        <f>+K47/J47*100</f>
        <v>95.56612193491208</v>
      </c>
      <c r="N47" s="221">
        <f>SUM(N36:N46)</f>
        <v>1526903</v>
      </c>
      <c r="O47" s="207">
        <f>SUM(O36:O46)</f>
        <v>1822525</v>
      </c>
      <c r="P47" s="212">
        <f>SUM(P36:P46)</f>
        <v>1766202</v>
      </c>
      <c r="Q47" s="209">
        <f>+P47/N47*100</f>
        <v>115.67218087854958</v>
      </c>
      <c r="R47" s="209">
        <f t="shared" si="18"/>
        <v>96.90961715202809</v>
      </c>
      <c r="T47" s="4"/>
    </row>
    <row r="48" spans="1:20" ht="18.75">
      <c r="A48" s="13">
        <v>42</v>
      </c>
      <c r="B48" s="18">
        <v>4211</v>
      </c>
      <c r="C48" s="102" t="s">
        <v>149</v>
      </c>
      <c r="D48" s="108"/>
      <c r="E48" s="79">
        <f aca="true" t="shared" si="19" ref="E48:F50">+J48+O48</f>
        <v>14900</v>
      </c>
      <c r="F48" s="60">
        <f t="shared" si="19"/>
        <v>14900</v>
      </c>
      <c r="G48" s="140"/>
      <c r="H48" s="169">
        <f t="shared" si="6"/>
        <v>100</v>
      </c>
      <c r="I48" s="220"/>
      <c r="J48" s="60"/>
      <c r="K48" s="84"/>
      <c r="L48" s="140"/>
      <c r="M48" s="169"/>
      <c r="N48" s="84"/>
      <c r="O48" s="60">
        <v>14900</v>
      </c>
      <c r="P48" s="60">
        <v>14900</v>
      </c>
      <c r="Q48" s="137"/>
      <c r="R48" s="137">
        <f t="shared" si="18"/>
        <v>100</v>
      </c>
      <c r="T48" s="4"/>
    </row>
    <row r="49" spans="1:20" ht="18.75">
      <c r="A49" s="26">
        <v>43</v>
      </c>
      <c r="B49" s="18">
        <v>4213</v>
      </c>
      <c r="C49" s="102" t="s">
        <v>150</v>
      </c>
      <c r="D49" s="108"/>
      <c r="E49" s="79">
        <f t="shared" si="19"/>
        <v>7646</v>
      </c>
      <c r="F49" s="60">
        <f t="shared" si="19"/>
        <v>7646</v>
      </c>
      <c r="G49" s="140"/>
      <c r="H49" s="169">
        <f t="shared" si="6"/>
        <v>100</v>
      </c>
      <c r="I49" s="108"/>
      <c r="J49" s="60">
        <v>7577</v>
      </c>
      <c r="K49" s="60">
        <v>7577</v>
      </c>
      <c r="L49" s="140"/>
      <c r="M49" s="169">
        <f>+K49/J49*100</f>
        <v>100</v>
      </c>
      <c r="N49" s="84"/>
      <c r="O49" s="60">
        <v>69</v>
      </c>
      <c r="P49" s="60">
        <v>69</v>
      </c>
      <c r="Q49" s="137"/>
      <c r="R49" s="137">
        <f t="shared" si="18"/>
        <v>100</v>
      </c>
      <c r="T49" s="4"/>
    </row>
    <row r="50" spans="1:20" ht="18.75">
      <c r="A50" s="13">
        <v>44</v>
      </c>
      <c r="B50" s="14">
        <v>4216</v>
      </c>
      <c r="C50" s="102" t="s">
        <v>151</v>
      </c>
      <c r="D50" s="108"/>
      <c r="E50" s="79">
        <f t="shared" si="19"/>
        <v>16684</v>
      </c>
      <c r="F50" s="60">
        <f t="shared" si="19"/>
        <v>16684</v>
      </c>
      <c r="G50" s="140"/>
      <c r="H50" s="169">
        <f t="shared" si="6"/>
        <v>100</v>
      </c>
      <c r="I50" s="108"/>
      <c r="J50" s="60">
        <v>3922</v>
      </c>
      <c r="K50" s="60">
        <v>3922</v>
      </c>
      <c r="L50" s="140"/>
      <c r="M50" s="169">
        <f>+K50/J50*100</f>
        <v>100</v>
      </c>
      <c r="N50" s="84"/>
      <c r="O50" s="60">
        <v>12762</v>
      </c>
      <c r="P50" s="60">
        <v>12762</v>
      </c>
      <c r="Q50" s="137"/>
      <c r="R50" s="137">
        <f t="shared" si="18"/>
        <v>100</v>
      </c>
      <c r="T50" s="4"/>
    </row>
    <row r="51" spans="1:20" ht="18.75">
      <c r="A51" s="26">
        <v>45</v>
      </c>
      <c r="B51" s="14">
        <v>4221</v>
      </c>
      <c r="C51" s="102" t="s">
        <v>152</v>
      </c>
      <c r="D51" s="114" t="s">
        <v>53</v>
      </c>
      <c r="E51" s="65" t="s">
        <v>53</v>
      </c>
      <c r="F51" s="76" t="s">
        <v>53</v>
      </c>
      <c r="G51" s="223"/>
      <c r="H51" s="169"/>
      <c r="I51" s="108"/>
      <c r="J51" s="60"/>
      <c r="K51" s="60"/>
      <c r="L51" s="140"/>
      <c r="M51" s="169"/>
      <c r="N51" s="84"/>
      <c r="O51" s="60">
        <v>169674</v>
      </c>
      <c r="P51" s="60">
        <v>169674</v>
      </c>
      <c r="Q51" s="137"/>
      <c r="R51" s="137">
        <f t="shared" si="18"/>
        <v>100</v>
      </c>
      <c r="T51" s="4"/>
    </row>
    <row r="52" spans="1:20" ht="18.75">
      <c r="A52" s="13">
        <v>46</v>
      </c>
      <c r="B52" s="14">
        <v>4221</v>
      </c>
      <c r="C52" s="102" t="s">
        <v>171</v>
      </c>
      <c r="D52" s="114" t="s">
        <v>53</v>
      </c>
      <c r="E52" s="65" t="s">
        <v>53</v>
      </c>
      <c r="F52" s="76" t="s">
        <v>53</v>
      </c>
      <c r="G52" s="223"/>
      <c r="H52" s="167"/>
      <c r="I52" s="108"/>
      <c r="J52" s="60"/>
      <c r="K52" s="60"/>
      <c r="L52" s="140"/>
      <c r="M52" s="169"/>
      <c r="N52" s="84"/>
      <c r="O52" s="60">
        <v>123</v>
      </c>
      <c r="P52" s="60">
        <v>122</v>
      </c>
      <c r="Q52" s="137"/>
      <c r="R52" s="137">
        <f t="shared" si="18"/>
        <v>99.1869918699187</v>
      </c>
      <c r="T52" s="4"/>
    </row>
    <row r="53" spans="1:20" ht="18.75">
      <c r="A53" s="26">
        <v>47</v>
      </c>
      <c r="B53" s="9">
        <v>4222</v>
      </c>
      <c r="C53" s="55" t="s">
        <v>153</v>
      </c>
      <c r="D53" s="114"/>
      <c r="E53" s="79">
        <f>+J53+O53</f>
        <v>13551</v>
      </c>
      <c r="F53" s="60">
        <f>+K53+P53</f>
        <v>13551</v>
      </c>
      <c r="G53" s="223"/>
      <c r="H53" s="167">
        <f t="shared" si="6"/>
        <v>100</v>
      </c>
      <c r="I53" s="111"/>
      <c r="J53" s="61">
        <v>11709</v>
      </c>
      <c r="K53" s="61">
        <v>11709</v>
      </c>
      <c r="L53" s="140"/>
      <c r="M53" s="169">
        <f>+K53/J53*100</f>
        <v>100</v>
      </c>
      <c r="N53" s="85"/>
      <c r="O53" s="61">
        <v>1842</v>
      </c>
      <c r="P53" s="61">
        <v>1842</v>
      </c>
      <c r="Q53" s="140"/>
      <c r="R53" s="137">
        <f t="shared" si="18"/>
        <v>100</v>
      </c>
      <c r="T53" s="4"/>
    </row>
    <row r="54" spans="1:20" ht="18.75">
      <c r="A54" s="13">
        <v>48</v>
      </c>
      <c r="B54" s="9">
        <v>4223</v>
      </c>
      <c r="C54" s="55" t="s">
        <v>182</v>
      </c>
      <c r="D54" s="114"/>
      <c r="E54" s="79">
        <f>+J54+O54</f>
        <v>9118</v>
      </c>
      <c r="F54" s="60">
        <f>+K54+P54</f>
        <v>9118</v>
      </c>
      <c r="G54" s="223"/>
      <c r="H54" s="167">
        <f t="shared" si="6"/>
        <v>100</v>
      </c>
      <c r="I54" s="220"/>
      <c r="J54" s="60">
        <v>9118</v>
      </c>
      <c r="K54" s="84">
        <v>9118</v>
      </c>
      <c r="L54" s="140"/>
      <c r="M54" s="169">
        <f>+K54/J54*100</f>
        <v>100</v>
      </c>
      <c r="N54" s="288"/>
      <c r="O54" s="60"/>
      <c r="P54" s="84"/>
      <c r="Q54" s="137"/>
      <c r="R54" s="137"/>
      <c r="T54" s="4"/>
    </row>
    <row r="55" spans="1:20" ht="18.75">
      <c r="A55" s="26">
        <v>49</v>
      </c>
      <c r="B55" s="16" t="s">
        <v>102</v>
      </c>
      <c r="C55" s="218" t="s">
        <v>189</v>
      </c>
      <c r="D55" s="219"/>
      <c r="E55" s="206">
        <f>SUM(E48:E54)</f>
        <v>61899</v>
      </c>
      <c r="F55" s="206">
        <f>SUM(F48:F54)</f>
        <v>61899</v>
      </c>
      <c r="G55" s="209"/>
      <c r="H55" s="210">
        <f>+F55/E55*100</f>
        <v>100</v>
      </c>
      <c r="I55" s="221"/>
      <c r="J55" s="207">
        <f>SUM(J48:J54)</f>
        <v>32326</v>
      </c>
      <c r="K55" s="212">
        <f>SUM(K48:K54)</f>
        <v>32326</v>
      </c>
      <c r="L55" s="209"/>
      <c r="M55" s="208">
        <f>+K55/J55*100</f>
        <v>100</v>
      </c>
      <c r="N55" s="221"/>
      <c r="O55" s="207">
        <f>SUM(O48:O54)</f>
        <v>199370</v>
      </c>
      <c r="P55" s="212">
        <f>SUM(P48:P54)</f>
        <v>199369</v>
      </c>
      <c r="Q55" s="208"/>
      <c r="R55" s="208">
        <f>+P55/O55*100</f>
        <v>99.99949842002307</v>
      </c>
      <c r="T55" s="4"/>
    </row>
    <row r="56" spans="1:20" ht="19.5" thickBot="1">
      <c r="A56" s="13">
        <v>50</v>
      </c>
      <c r="B56" s="17" t="s">
        <v>46</v>
      </c>
      <c r="C56" s="101" t="s">
        <v>190</v>
      </c>
      <c r="D56" s="113">
        <f>D47+D55</f>
        <v>1100777</v>
      </c>
      <c r="E56" s="64">
        <f>E47+E55</f>
        <v>2526581</v>
      </c>
      <c r="F56" s="64">
        <f>F47+F55</f>
        <v>2398969</v>
      </c>
      <c r="G56" s="143">
        <f t="shared" si="5"/>
        <v>217.93415015030294</v>
      </c>
      <c r="H56" s="172">
        <f t="shared" si="6"/>
        <v>94.94922189314335</v>
      </c>
      <c r="I56" s="113">
        <f>I47+I55</f>
        <v>484066</v>
      </c>
      <c r="J56" s="64">
        <f>J47+J55</f>
        <v>1640151</v>
      </c>
      <c r="K56" s="64">
        <f>K47+K55</f>
        <v>1568862</v>
      </c>
      <c r="L56" s="189">
        <f>+K56/I56*100</f>
        <v>324.1008457524387</v>
      </c>
      <c r="M56" s="185">
        <f>+K56/J56*100</f>
        <v>95.65350995121791</v>
      </c>
      <c r="N56" s="89">
        <f>N47+N55</f>
        <v>1526903</v>
      </c>
      <c r="O56" s="64">
        <f>O47+O55</f>
        <v>2021895</v>
      </c>
      <c r="P56" s="64">
        <f>P47+P55</f>
        <v>1965571</v>
      </c>
      <c r="Q56" s="138">
        <f>+P56/N56*100</f>
        <v>128.72926439989968</v>
      </c>
      <c r="R56" s="138">
        <f>+P56/O56*100</f>
        <v>97.21429648918465</v>
      </c>
      <c r="T56" s="4"/>
    </row>
    <row r="57" spans="1:20" ht="19.5" thickBot="1">
      <c r="A57" s="27">
        <v>51</v>
      </c>
      <c r="B57" s="48" t="s">
        <v>49</v>
      </c>
      <c r="C57" s="104" t="s">
        <v>191</v>
      </c>
      <c r="D57" s="117">
        <f>+D35+D56</f>
        <v>10435643</v>
      </c>
      <c r="E57" s="46">
        <f>+E35+E56</f>
        <v>11800491</v>
      </c>
      <c r="F57" s="46">
        <f>+F35+F56</f>
        <v>11463238</v>
      </c>
      <c r="G57" s="157">
        <f t="shared" si="5"/>
        <v>109.84697349267314</v>
      </c>
      <c r="H57" s="174">
        <f t="shared" si="6"/>
        <v>97.14204264890334</v>
      </c>
      <c r="I57" s="117">
        <f>+I35+I56</f>
        <v>9498103</v>
      </c>
      <c r="J57" s="194">
        <f>+J35+J56</f>
        <v>10553628</v>
      </c>
      <c r="K57" s="194">
        <f>+K35+K56</f>
        <v>10286244</v>
      </c>
      <c r="L57" s="187">
        <f>+K57/I57*100</f>
        <v>108.29787800785063</v>
      </c>
      <c r="M57" s="188">
        <f>+K57/J57*100</f>
        <v>97.46642576372788</v>
      </c>
      <c r="N57" s="195">
        <f>+N56+N35</f>
        <v>1912836</v>
      </c>
      <c r="O57" s="46">
        <f>+O56+O35</f>
        <v>2599263</v>
      </c>
      <c r="P57" s="46">
        <f>+P56+P35</f>
        <v>2529645</v>
      </c>
      <c r="Q57" s="157">
        <f>+P57/N57*100</f>
        <v>132.24578583840955</v>
      </c>
      <c r="R57" s="157">
        <f>+P57/O57*100</f>
        <v>97.32162539919969</v>
      </c>
      <c r="T57" s="4"/>
    </row>
    <row r="58" spans="1:20" ht="19.5" thickBot="1">
      <c r="A58" s="1"/>
      <c r="B58" s="6"/>
      <c r="C58" s="29"/>
      <c r="D58" s="29"/>
      <c r="E58" s="29"/>
      <c r="F58" s="156"/>
      <c r="G58" s="144"/>
      <c r="H58" s="144"/>
      <c r="I58" s="29"/>
      <c r="J58" s="29"/>
      <c r="K58" s="156"/>
      <c r="L58" s="224"/>
      <c r="M58" s="224"/>
      <c r="N58" s="29"/>
      <c r="O58" s="29"/>
      <c r="P58" s="29"/>
      <c r="Q58" s="144"/>
      <c r="R58" s="144"/>
      <c r="T58" s="4"/>
    </row>
    <row r="59" spans="1:20" ht="16.5" thickBot="1">
      <c r="A59" s="24"/>
      <c r="B59" s="11" t="s">
        <v>41</v>
      </c>
      <c r="C59" s="94"/>
      <c r="D59" s="105" t="s">
        <v>65</v>
      </c>
      <c r="E59" s="58"/>
      <c r="F59" s="58"/>
      <c r="G59" s="145"/>
      <c r="H59" s="164"/>
      <c r="I59" s="298" t="s">
        <v>66</v>
      </c>
      <c r="J59" s="299"/>
      <c r="K59" s="299"/>
      <c r="L59" s="299"/>
      <c r="M59" s="300"/>
      <c r="N59" s="105" t="s">
        <v>42</v>
      </c>
      <c r="O59" s="58"/>
      <c r="P59" s="59"/>
      <c r="Q59" s="155"/>
      <c r="R59" s="155"/>
      <c r="T59" s="4"/>
    </row>
    <row r="60" spans="1:20" ht="15.75">
      <c r="A60" s="25" t="s">
        <v>1</v>
      </c>
      <c r="B60" s="10" t="s">
        <v>40</v>
      </c>
      <c r="C60" s="95" t="s">
        <v>12</v>
      </c>
      <c r="D60" s="106" t="s">
        <v>54</v>
      </c>
      <c r="E60" s="34" t="s">
        <v>56</v>
      </c>
      <c r="F60" s="34" t="s">
        <v>23</v>
      </c>
      <c r="G60" s="146" t="s">
        <v>0</v>
      </c>
      <c r="H60" s="165" t="s">
        <v>0</v>
      </c>
      <c r="I60" s="106" t="s">
        <v>54</v>
      </c>
      <c r="J60" s="34" t="s">
        <v>56</v>
      </c>
      <c r="K60" s="34" t="s">
        <v>23</v>
      </c>
      <c r="L60" s="146" t="s">
        <v>0</v>
      </c>
      <c r="M60" s="165" t="s">
        <v>0</v>
      </c>
      <c r="N60" s="82" t="s">
        <v>54</v>
      </c>
      <c r="O60" s="34" t="s">
        <v>56</v>
      </c>
      <c r="P60" s="34" t="s">
        <v>23</v>
      </c>
      <c r="Q60" s="146" t="s">
        <v>0</v>
      </c>
      <c r="R60" s="146" t="s">
        <v>0</v>
      </c>
      <c r="T60" s="4"/>
    </row>
    <row r="61" spans="1:20" ht="16.5" thickBot="1">
      <c r="A61" s="42"/>
      <c r="B61" s="31" t="s">
        <v>39</v>
      </c>
      <c r="C61" s="96"/>
      <c r="D61" s="107" t="s">
        <v>22</v>
      </c>
      <c r="E61" s="43" t="s">
        <v>22</v>
      </c>
      <c r="F61" s="43" t="s">
        <v>180</v>
      </c>
      <c r="G61" s="147" t="s">
        <v>68</v>
      </c>
      <c r="H61" s="166" t="s">
        <v>69</v>
      </c>
      <c r="I61" s="107" t="s">
        <v>22</v>
      </c>
      <c r="J61" s="43" t="s">
        <v>22</v>
      </c>
      <c r="K61" s="43" t="s">
        <v>180</v>
      </c>
      <c r="L61" s="147" t="s">
        <v>68</v>
      </c>
      <c r="M61" s="166" t="s">
        <v>69</v>
      </c>
      <c r="N61" s="83" t="s">
        <v>22</v>
      </c>
      <c r="O61" s="43" t="s">
        <v>22</v>
      </c>
      <c r="P61" s="43" t="s">
        <v>180</v>
      </c>
      <c r="Q61" s="147" t="s">
        <v>68</v>
      </c>
      <c r="R61" s="147" t="s">
        <v>69</v>
      </c>
      <c r="T61" s="4"/>
    </row>
    <row r="62" spans="1:20" ht="18.75" customHeight="1">
      <c r="A62" s="213">
        <v>1</v>
      </c>
      <c r="B62" s="71" t="s">
        <v>96</v>
      </c>
      <c r="C62" s="214" t="s">
        <v>94</v>
      </c>
      <c r="D62" s="202">
        <f aca="true" t="shared" si="20" ref="D62:F68">+I62+N62</f>
        <v>894817</v>
      </c>
      <c r="E62" s="203">
        <f t="shared" si="20"/>
        <v>943224</v>
      </c>
      <c r="F62" s="203">
        <f t="shared" si="20"/>
        <v>908129</v>
      </c>
      <c r="G62" s="192">
        <f aca="true" t="shared" si="21" ref="G62:G90">+F62/D62*100</f>
        <v>101.48767848621563</v>
      </c>
      <c r="H62" s="211">
        <f aca="true" t="shared" si="22" ref="H62:H90">+F62/E62*100</f>
        <v>96.2792507400151</v>
      </c>
      <c r="I62" s="202">
        <v>560550</v>
      </c>
      <c r="J62" s="203">
        <v>577941</v>
      </c>
      <c r="K62" s="203">
        <v>556578</v>
      </c>
      <c r="L62" s="192">
        <f aca="true" t="shared" si="23" ref="L62:L69">+K62/I62*100</f>
        <v>99.2914102221033</v>
      </c>
      <c r="M62" s="211">
        <f aca="true" t="shared" si="24" ref="M62:M69">+K62/J62*100</f>
        <v>96.30360192476395</v>
      </c>
      <c r="N62" s="204">
        <v>334267</v>
      </c>
      <c r="O62" s="204">
        <v>365283</v>
      </c>
      <c r="P62" s="203">
        <v>351551</v>
      </c>
      <c r="Q62" s="192">
        <f>+P62/N62*100</f>
        <v>105.17071682218106</v>
      </c>
      <c r="R62" s="192">
        <f>+P62/O62*100</f>
        <v>96.24072294631833</v>
      </c>
      <c r="T62" s="4"/>
    </row>
    <row r="63" spans="1:20" ht="18.75" customHeight="1">
      <c r="A63" s="13">
        <v>2</v>
      </c>
      <c r="B63" s="15" t="s">
        <v>97</v>
      </c>
      <c r="C63" s="100" t="s">
        <v>95</v>
      </c>
      <c r="D63" s="111">
        <f t="shared" si="20"/>
        <v>100174</v>
      </c>
      <c r="E63" s="61">
        <f t="shared" si="20"/>
        <v>109042</v>
      </c>
      <c r="F63" s="61">
        <f t="shared" si="20"/>
        <v>101153</v>
      </c>
      <c r="G63" s="140">
        <f t="shared" si="21"/>
        <v>100.97729949887196</v>
      </c>
      <c r="H63" s="169">
        <f t="shared" si="22"/>
        <v>92.76517305258524</v>
      </c>
      <c r="I63" s="111">
        <v>26465</v>
      </c>
      <c r="J63" s="61">
        <v>27432</v>
      </c>
      <c r="K63" s="61">
        <v>22150</v>
      </c>
      <c r="L63" s="140">
        <f t="shared" si="23"/>
        <v>83.69544681655016</v>
      </c>
      <c r="M63" s="169">
        <f t="shared" si="24"/>
        <v>80.7451151939341</v>
      </c>
      <c r="N63" s="85">
        <v>73709</v>
      </c>
      <c r="O63" s="85">
        <v>81610</v>
      </c>
      <c r="P63" s="61">
        <v>79003</v>
      </c>
      <c r="Q63" s="140">
        <f>+P63/N63*100</f>
        <v>107.18229795547356</v>
      </c>
      <c r="R63" s="140">
        <f>+P63/O63*100</f>
        <v>96.805538536944</v>
      </c>
      <c r="T63" s="4"/>
    </row>
    <row r="64" spans="1:20" ht="18.75">
      <c r="A64" s="26">
        <v>3</v>
      </c>
      <c r="B64" s="41">
        <v>5141</v>
      </c>
      <c r="C64" s="118" t="s">
        <v>81</v>
      </c>
      <c r="D64" s="202">
        <f t="shared" si="20"/>
        <v>316593</v>
      </c>
      <c r="E64" s="203">
        <f t="shared" si="20"/>
        <v>320372</v>
      </c>
      <c r="F64" s="61">
        <f t="shared" si="20"/>
        <v>303393</v>
      </c>
      <c r="G64" s="192">
        <f t="shared" si="21"/>
        <v>95.83060901536041</v>
      </c>
      <c r="H64" s="211">
        <f t="shared" si="22"/>
        <v>94.70022349019264</v>
      </c>
      <c r="I64" s="202">
        <v>299458</v>
      </c>
      <c r="J64" s="203">
        <v>299330</v>
      </c>
      <c r="K64" s="203">
        <v>283642</v>
      </c>
      <c r="L64" s="137">
        <f t="shared" si="23"/>
        <v>94.71845801414555</v>
      </c>
      <c r="M64" s="167">
        <f t="shared" si="24"/>
        <v>94.75896168108775</v>
      </c>
      <c r="N64" s="204">
        <v>17135</v>
      </c>
      <c r="O64" s="204">
        <v>21042</v>
      </c>
      <c r="P64" s="203">
        <v>19751</v>
      </c>
      <c r="Q64" s="192">
        <f>+P64/N64*100</f>
        <v>115.26699737379633</v>
      </c>
      <c r="R64" s="192">
        <f>+P64/O64*100</f>
        <v>93.86465164908279</v>
      </c>
      <c r="T64" s="4"/>
    </row>
    <row r="65" spans="1:20" ht="18.75" customHeight="1">
      <c r="A65" s="13">
        <v>4</v>
      </c>
      <c r="B65" s="19">
        <v>5213</v>
      </c>
      <c r="C65" s="119" t="s">
        <v>154</v>
      </c>
      <c r="D65" s="120">
        <f t="shared" si="20"/>
        <v>1233254</v>
      </c>
      <c r="E65" s="37">
        <f t="shared" si="20"/>
        <v>1233254</v>
      </c>
      <c r="F65" s="61">
        <f t="shared" si="20"/>
        <v>1233254</v>
      </c>
      <c r="G65" s="148">
        <f t="shared" si="21"/>
        <v>100</v>
      </c>
      <c r="H65" s="175">
        <f t="shared" si="22"/>
        <v>100</v>
      </c>
      <c r="I65" s="120">
        <f>1237104-3850</f>
        <v>1233254</v>
      </c>
      <c r="J65" s="37">
        <f>1237104-3850</f>
        <v>1233254</v>
      </c>
      <c r="K65" s="37">
        <v>1233254</v>
      </c>
      <c r="L65" s="140">
        <f t="shared" si="23"/>
        <v>100</v>
      </c>
      <c r="M65" s="169">
        <f t="shared" si="24"/>
        <v>100</v>
      </c>
      <c r="N65" s="93"/>
      <c r="O65" s="93"/>
      <c r="P65" s="37"/>
      <c r="Q65" s="148"/>
      <c r="R65" s="140"/>
      <c r="T65" s="4"/>
    </row>
    <row r="66" spans="1:20" ht="18.75" customHeight="1">
      <c r="A66" s="26">
        <v>5</v>
      </c>
      <c r="B66" s="19">
        <v>5213</v>
      </c>
      <c r="C66" s="99" t="s">
        <v>155</v>
      </c>
      <c r="D66" s="121">
        <f t="shared" si="20"/>
        <v>184372</v>
      </c>
      <c r="E66" s="68">
        <f t="shared" si="20"/>
        <v>236533</v>
      </c>
      <c r="F66" s="61">
        <f t="shared" si="20"/>
        <v>163676</v>
      </c>
      <c r="G66" s="149">
        <f t="shared" si="21"/>
        <v>88.77486820124531</v>
      </c>
      <c r="H66" s="176">
        <f t="shared" si="22"/>
        <v>69.19795546498797</v>
      </c>
      <c r="I66" s="121">
        <f>1415966-I65</f>
        <v>182712</v>
      </c>
      <c r="J66" s="68">
        <f>1468067-J65</f>
        <v>234813</v>
      </c>
      <c r="K66" s="68">
        <f>1395300-K65</f>
        <v>162046</v>
      </c>
      <c r="L66" s="140">
        <f t="shared" si="23"/>
        <v>88.6893033845615</v>
      </c>
      <c r="M66" s="169">
        <f t="shared" si="24"/>
        <v>69.0106595461069</v>
      </c>
      <c r="N66" s="87">
        <v>1660</v>
      </c>
      <c r="O66" s="87">
        <v>1720</v>
      </c>
      <c r="P66" s="68">
        <v>1630</v>
      </c>
      <c r="Q66" s="149">
        <f>+P66/N66*100</f>
        <v>98.19277108433735</v>
      </c>
      <c r="R66" s="192">
        <f>+P66/O66*100</f>
        <v>94.76744186046511</v>
      </c>
      <c r="T66" s="4"/>
    </row>
    <row r="67" spans="1:20" ht="18.75">
      <c r="A67" s="13">
        <v>6</v>
      </c>
      <c r="B67" s="19" t="s">
        <v>25</v>
      </c>
      <c r="C67" s="119" t="s">
        <v>156</v>
      </c>
      <c r="D67" s="121">
        <f t="shared" si="20"/>
        <v>35</v>
      </c>
      <c r="E67" s="68">
        <f t="shared" si="20"/>
        <v>1903</v>
      </c>
      <c r="F67" s="61">
        <f t="shared" si="20"/>
        <v>1903</v>
      </c>
      <c r="G67" s="149">
        <f t="shared" si="21"/>
        <v>5437.142857142858</v>
      </c>
      <c r="H67" s="176">
        <f t="shared" si="22"/>
        <v>100</v>
      </c>
      <c r="I67" s="121"/>
      <c r="J67" s="68">
        <v>1783</v>
      </c>
      <c r="K67" s="68">
        <v>1783</v>
      </c>
      <c r="L67" s="140"/>
      <c r="M67" s="169">
        <f t="shared" si="24"/>
        <v>100</v>
      </c>
      <c r="N67" s="87">
        <v>35</v>
      </c>
      <c r="O67" s="87">
        <v>120</v>
      </c>
      <c r="P67" s="68">
        <v>120</v>
      </c>
      <c r="Q67" s="149">
        <f aca="true" t="shared" si="25" ref="Q67:Q73">+P67/N67*100</f>
        <v>342.85714285714283</v>
      </c>
      <c r="R67" s="149">
        <f aca="true" t="shared" si="26" ref="R67:R75">+P67/O67*100</f>
        <v>100</v>
      </c>
      <c r="T67" s="4"/>
    </row>
    <row r="68" spans="1:20" ht="18.75">
      <c r="A68" s="26">
        <v>7</v>
      </c>
      <c r="B68" s="19" t="s">
        <v>24</v>
      </c>
      <c r="C68" s="119" t="s">
        <v>157</v>
      </c>
      <c r="D68" s="121">
        <f t="shared" si="20"/>
        <v>256563</v>
      </c>
      <c r="E68" s="68">
        <f t="shared" si="20"/>
        <v>227562</v>
      </c>
      <c r="F68" s="61">
        <f t="shared" si="20"/>
        <v>185738</v>
      </c>
      <c r="G68" s="149">
        <f t="shared" si="21"/>
        <v>72.39469448049796</v>
      </c>
      <c r="H68" s="176">
        <f t="shared" si="22"/>
        <v>81.62083300375282</v>
      </c>
      <c r="I68" s="121">
        <v>246572</v>
      </c>
      <c r="J68" s="68">
        <v>216723</v>
      </c>
      <c r="K68" s="68">
        <v>175412</v>
      </c>
      <c r="L68" s="140">
        <f t="shared" si="23"/>
        <v>71.1402754570673</v>
      </c>
      <c r="M68" s="169">
        <f t="shared" si="24"/>
        <v>80.93834064681644</v>
      </c>
      <c r="N68" s="87">
        <v>9991</v>
      </c>
      <c r="O68" s="87">
        <v>10839</v>
      </c>
      <c r="P68" s="68">
        <v>10326</v>
      </c>
      <c r="Q68" s="149">
        <f t="shared" si="25"/>
        <v>103.35301771594433</v>
      </c>
      <c r="R68" s="149">
        <f t="shared" si="26"/>
        <v>95.26709106006089</v>
      </c>
      <c r="T68" s="4"/>
    </row>
    <row r="69" spans="1:20" ht="18.75">
      <c r="A69" s="13">
        <v>8</v>
      </c>
      <c r="B69" s="19">
        <v>5321</v>
      </c>
      <c r="C69" s="119" t="s">
        <v>158</v>
      </c>
      <c r="D69" s="122" t="s">
        <v>53</v>
      </c>
      <c r="E69" s="69" t="s">
        <v>53</v>
      </c>
      <c r="F69" s="69" t="s">
        <v>53</v>
      </c>
      <c r="G69" s="177"/>
      <c r="H69" s="178"/>
      <c r="I69" s="121">
        <v>909817</v>
      </c>
      <c r="J69" s="68">
        <v>965156</v>
      </c>
      <c r="K69" s="68">
        <v>965156</v>
      </c>
      <c r="L69" s="140">
        <f t="shared" si="23"/>
        <v>106.08243196159228</v>
      </c>
      <c r="M69" s="169">
        <f t="shared" si="24"/>
        <v>100</v>
      </c>
      <c r="N69" s="87">
        <v>375</v>
      </c>
      <c r="O69" s="87">
        <v>512</v>
      </c>
      <c r="P69" s="68">
        <v>512</v>
      </c>
      <c r="Q69" s="149">
        <f t="shared" si="25"/>
        <v>136.53333333333333</v>
      </c>
      <c r="R69" s="149">
        <f t="shared" si="26"/>
        <v>100</v>
      </c>
      <c r="T69" s="4"/>
    </row>
    <row r="70" spans="1:18" ht="18.75">
      <c r="A70" s="26">
        <v>9</v>
      </c>
      <c r="B70" s="19">
        <v>5321</v>
      </c>
      <c r="C70" s="119" t="s">
        <v>159</v>
      </c>
      <c r="D70" s="121">
        <f aca="true" t="shared" si="27" ref="D70:F74">+I70+N70</f>
        <v>15</v>
      </c>
      <c r="E70" s="68">
        <f t="shared" si="27"/>
        <v>85</v>
      </c>
      <c r="F70" s="68">
        <f t="shared" si="27"/>
        <v>85</v>
      </c>
      <c r="G70" s="149">
        <f>+F70/D70*100</f>
        <v>566.6666666666667</v>
      </c>
      <c r="H70" s="176">
        <f>+F70/E70*100</f>
        <v>100</v>
      </c>
      <c r="I70" s="121"/>
      <c r="J70" s="68"/>
      <c r="K70" s="68"/>
      <c r="L70" s="140"/>
      <c r="M70" s="169"/>
      <c r="N70" s="87">
        <v>15</v>
      </c>
      <c r="O70" s="87">
        <v>85</v>
      </c>
      <c r="P70" s="68">
        <v>85</v>
      </c>
      <c r="Q70" s="149">
        <f t="shared" si="25"/>
        <v>566.6666666666667</v>
      </c>
      <c r="R70" s="149">
        <f t="shared" si="26"/>
        <v>100</v>
      </c>
    </row>
    <row r="71" spans="1:18" ht="18.75">
      <c r="A71" s="13">
        <v>10</v>
      </c>
      <c r="B71" s="23">
        <v>5331</v>
      </c>
      <c r="C71" s="119" t="s">
        <v>17</v>
      </c>
      <c r="D71" s="121">
        <f t="shared" si="27"/>
        <v>1548871</v>
      </c>
      <c r="E71" s="68">
        <f t="shared" si="27"/>
        <v>1642856</v>
      </c>
      <c r="F71" s="68">
        <f t="shared" si="27"/>
        <v>1641270</v>
      </c>
      <c r="G71" s="149">
        <f t="shared" si="21"/>
        <v>105.96557105143036</v>
      </c>
      <c r="H71" s="176">
        <f t="shared" si="22"/>
        <v>99.90346080240752</v>
      </c>
      <c r="I71" s="121">
        <v>1209725</v>
      </c>
      <c r="J71" s="68">
        <v>1292380</v>
      </c>
      <c r="K71" s="68">
        <v>1291233</v>
      </c>
      <c r="L71" s="140">
        <f>+K71/I71*100</f>
        <v>106.73772964930046</v>
      </c>
      <c r="M71" s="169">
        <f>+K71/J71*100</f>
        <v>99.91124901344806</v>
      </c>
      <c r="N71" s="87">
        <v>339146</v>
      </c>
      <c r="O71" s="87">
        <v>350476</v>
      </c>
      <c r="P71" s="68">
        <v>350037</v>
      </c>
      <c r="Q71" s="149">
        <f t="shared" si="25"/>
        <v>103.21130132745189</v>
      </c>
      <c r="R71" s="149">
        <f t="shared" si="26"/>
        <v>99.87474177975096</v>
      </c>
    </row>
    <row r="72" spans="1:18" ht="18.75">
      <c r="A72" s="26">
        <v>11</v>
      </c>
      <c r="B72" s="19" t="s">
        <v>26</v>
      </c>
      <c r="C72" s="119" t="s">
        <v>82</v>
      </c>
      <c r="D72" s="121">
        <f t="shared" si="27"/>
        <v>27745</v>
      </c>
      <c r="E72" s="68">
        <f t="shared" si="27"/>
        <v>29278</v>
      </c>
      <c r="F72" s="68">
        <f t="shared" si="27"/>
        <v>29255</v>
      </c>
      <c r="G72" s="149">
        <f t="shared" si="21"/>
        <v>105.44242205802847</v>
      </c>
      <c r="H72" s="176">
        <f t="shared" si="22"/>
        <v>99.92144272149737</v>
      </c>
      <c r="I72" s="121">
        <f>610+26975</f>
        <v>27585</v>
      </c>
      <c r="J72" s="68">
        <f>1047+50+27875</f>
        <v>28972</v>
      </c>
      <c r="K72" s="68">
        <f>1036+50+27863</f>
        <v>28949</v>
      </c>
      <c r="L72" s="140">
        <f>+K72/I72*100</f>
        <v>104.9447163313395</v>
      </c>
      <c r="M72" s="169">
        <f>+K72/J72*100</f>
        <v>99.92061300566064</v>
      </c>
      <c r="N72" s="87">
        <v>160</v>
      </c>
      <c r="O72" s="87">
        <v>306</v>
      </c>
      <c r="P72" s="68">
        <v>306</v>
      </c>
      <c r="Q72" s="149">
        <f t="shared" si="25"/>
        <v>191.25</v>
      </c>
      <c r="R72" s="149">
        <f t="shared" si="26"/>
        <v>100</v>
      </c>
    </row>
    <row r="73" spans="1:18" ht="18.75">
      <c r="A73" s="13">
        <v>12</v>
      </c>
      <c r="B73" s="19">
        <v>5362</v>
      </c>
      <c r="C73" s="119" t="s">
        <v>74</v>
      </c>
      <c r="D73" s="196">
        <f>+I73+N73</f>
        <v>111577</v>
      </c>
      <c r="E73" s="68">
        <f>+J73+O73</f>
        <v>126877</v>
      </c>
      <c r="F73" s="68">
        <f t="shared" si="27"/>
        <v>126877</v>
      </c>
      <c r="G73" s="149">
        <f t="shared" si="21"/>
        <v>113.71250347293798</v>
      </c>
      <c r="H73" s="176">
        <f t="shared" si="22"/>
        <v>100</v>
      </c>
      <c r="I73" s="121">
        <v>100000</v>
      </c>
      <c r="J73" s="68">
        <v>109274</v>
      </c>
      <c r="K73" s="61">
        <v>109274</v>
      </c>
      <c r="L73" s="140">
        <f>+K73/I73*100</f>
        <v>109.274</v>
      </c>
      <c r="M73" s="169">
        <f>+K73/J73*100</f>
        <v>100</v>
      </c>
      <c r="N73" s="85">
        <v>11577</v>
      </c>
      <c r="O73" s="85">
        <v>17603</v>
      </c>
      <c r="P73" s="61">
        <v>17603</v>
      </c>
      <c r="Q73" s="149">
        <f t="shared" si="25"/>
        <v>152.05148138550575</v>
      </c>
      <c r="R73" s="149">
        <f t="shared" si="26"/>
        <v>100</v>
      </c>
    </row>
    <row r="74" spans="1:18" ht="18.75">
      <c r="A74" s="26">
        <v>13</v>
      </c>
      <c r="B74" s="19">
        <v>5366</v>
      </c>
      <c r="C74" s="119" t="s">
        <v>185</v>
      </c>
      <c r="D74" s="196">
        <f>+I74+N74</f>
        <v>0</v>
      </c>
      <c r="E74" s="68">
        <f>+J74+O74</f>
        <v>28352</v>
      </c>
      <c r="F74" s="68">
        <f t="shared" si="27"/>
        <v>28352</v>
      </c>
      <c r="G74" s="149"/>
      <c r="H74" s="176">
        <f t="shared" si="22"/>
        <v>100</v>
      </c>
      <c r="I74" s="121"/>
      <c r="J74" s="68">
        <v>28352</v>
      </c>
      <c r="K74" s="68">
        <v>28352</v>
      </c>
      <c r="L74" s="140"/>
      <c r="M74" s="169">
        <f>+K74/J74*100</f>
        <v>100</v>
      </c>
      <c r="N74" s="87"/>
      <c r="O74" s="87"/>
      <c r="P74" s="68"/>
      <c r="Q74" s="149"/>
      <c r="R74" s="149"/>
    </row>
    <row r="75" spans="1:18" ht="18.75">
      <c r="A75" s="13">
        <v>14</v>
      </c>
      <c r="B75" s="19">
        <v>5367</v>
      </c>
      <c r="C75" s="119" t="s">
        <v>186</v>
      </c>
      <c r="D75" s="197" t="s">
        <v>53</v>
      </c>
      <c r="E75" s="69" t="s">
        <v>53</v>
      </c>
      <c r="F75" s="198" t="s">
        <v>53</v>
      </c>
      <c r="G75" s="177"/>
      <c r="H75" s="178"/>
      <c r="I75" s="121"/>
      <c r="J75" s="68"/>
      <c r="K75" s="68"/>
      <c r="L75" s="140"/>
      <c r="M75" s="169"/>
      <c r="N75" s="87"/>
      <c r="O75" s="87">
        <v>29050</v>
      </c>
      <c r="P75" s="68">
        <v>29049</v>
      </c>
      <c r="Q75" s="149"/>
      <c r="R75" s="149">
        <f t="shared" si="26"/>
        <v>99.99655765920826</v>
      </c>
    </row>
    <row r="76" spans="1:18" ht="18.75">
      <c r="A76" s="26">
        <v>15</v>
      </c>
      <c r="B76" s="19">
        <v>5367</v>
      </c>
      <c r="C76" s="119" t="s">
        <v>187</v>
      </c>
      <c r="D76" s="197" t="s">
        <v>53</v>
      </c>
      <c r="E76" s="69" t="s">
        <v>53</v>
      </c>
      <c r="F76" s="198" t="s">
        <v>53</v>
      </c>
      <c r="G76" s="177"/>
      <c r="H76" s="178"/>
      <c r="I76" s="121"/>
      <c r="J76" s="68">
        <v>122666</v>
      </c>
      <c r="K76" s="68">
        <v>122666</v>
      </c>
      <c r="L76" s="140"/>
      <c r="M76" s="169">
        <f>+K76/J76*100</f>
        <v>100</v>
      </c>
      <c r="N76" s="87"/>
      <c r="O76" s="87"/>
      <c r="P76" s="68"/>
      <c r="Q76" s="149"/>
      <c r="R76" s="149"/>
    </row>
    <row r="77" spans="1:18" ht="18.75">
      <c r="A77" s="13">
        <v>16</v>
      </c>
      <c r="B77" s="19">
        <v>5641</v>
      </c>
      <c r="C77" s="119" t="s">
        <v>160</v>
      </c>
      <c r="D77" s="197" t="s">
        <v>53</v>
      </c>
      <c r="E77" s="69" t="s">
        <v>53</v>
      </c>
      <c r="F77" s="198" t="s">
        <v>53</v>
      </c>
      <c r="G77" s="177"/>
      <c r="H77" s="178"/>
      <c r="I77" s="121"/>
      <c r="J77" s="68"/>
      <c r="K77" s="68"/>
      <c r="L77" s="140"/>
      <c r="M77" s="169"/>
      <c r="N77" s="87"/>
      <c r="O77" s="87"/>
      <c r="P77" s="68"/>
      <c r="Q77" s="149"/>
      <c r="R77" s="149"/>
    </row>
    <row r="78" spans="1:18" ht="18.75">
      <c r="A78" s="26">
        <v>17</v>
      </c>
      <c r="B78" s="19">
        <v>5901</v>
      </c>
      <c r="C78" s="99" t="s">
        <v>13</v>
      </c>
      <c r="D78" s="196">
        <f aca="true" t="shared" si="28" ref="D78:F79">+I78+N78</f>
        <v>58020</v>
      </c>
      <c r="E78" s="61">
        <f t="shared" si="28"/>
        <v>13851</v>
      </c>
      <c r="F78" s="61">
        <f t="shared" si="28"/>
        <v>0</v>
      </c>
      <c r="G78" s="149"/>
      <c r="H78" s="176"/>
      <c r="I78" s="121">
        <v>55336</v>
      </c>
      <c r="J78" s="68">
        <v>5999</v>
      </c>
      <c r="K78" s="68"/>
      <c r="L78" s="140"/>
      <c r="M78" s="169"/>
      <c r="N78" s="87">
        <v>2684</v>
      </c>
      <c r="O78" s="87">
        <v>7852</v>
      </c>
      <c r="P78" s="68"/>
      <c r="Q78" s="149"/>
      <c r="R78" s="149"/>
    </row>
    <row r="79" spans="1:18" ht="18.75">
      <c r="A79" s="13">
        <v>18</v>
      </c>
      <c r="B79" s="19" t="s">
        <v>78</v>
      </c>
      <c r="C79" s="99" t="s">
        <v>27</v>
      </c>
      <c r="D79" s="121">
        <f t="shared" si="28"/>
        <v>2808254</v>
      </c>
      <c r="E79" s="68">
        <f t="shared" si="28"/>
        <v>4316989</v>
      </c>
      <c r="F79" s="68">
        <f t="shared" si="28"/>
        <v>3971210</v>
      </c>
      <c r="G79" s="149">
        <f t="shared" si="21"/>
        <v>141.4120660025767</v>
      </c>
      <c r="H79" s="176">
        <f t="shared" si="22"/>
        <v>91.99027377646782</v>
      </c>
      <c r="I79" s="121">
        <f>6974699-I62-I63-I64-I65-I66-I67-I68-I69-I71-I72-I73-I78</f>
        <v>2123225</v>
      </c>
      <c r="J79" s="68">
        <f>8502311-J62-J63-J64-J65-J66-J67-J68-J69-J70-J71-J72-J73-J74-J75-J76-J77-J78</f>
        <v>3358236</v>
      </c>
      <c r="K79" s="68">
        <f>31494329-25778-1490068-20457148-1410278-K62-K63-K64-K65-K66-K67-K68-K69-K70-K71-K72-K73-K74-K76-K77-K78</f>
        <v>3130562</v>
      </c>
      <c r="L79" s="140">
        <f>+K79/I79*100</f>
        <v>147.44372358087344</v>
      </c>
      <c r="M79" s="169">
        <f aca="true" t="shared" si="29" ref="M79:M90">+K79/J79*100</f>
        <v>93.22042882036878</v>
      </c>
      <c r="N79" s="87">
        <v>685029</v>
      </c>
      <c r="O79" s="87">
        <v>958753</v>
      </c>
      <c r="P79" s="68">
        <f>4684933-12960-77540-2863182-30630-P62-P63-P64-P66-P67-P68-P69-P70-P71-P72-P73-P75</f>
        <v>840648</v>
      </c>
      <c r="Q79" s="149">
        <f>+P79/N79*100</f>
        <v>122.71714044222945</v>
      </c>
      <c r="R79" s="149">
        <f>+P79/O79*100</f>
        <v>87.68139447803553</v>
      </c>
    </row>
    <row r="80" spans="1:18" ht="19.5" thickBot="1">
      <c r="A80" s="26">
        <v>19</v>
      </c>
      <c r="B80" s="17" t="s">
        <v>47</v>
      </c>
      <c r="C80" s="53" t="s">
        <v>163</v>
      </c>
      <c r="D80" s="113">
        <f>SUM(D62:D79)</f>
        <v>7540290</v>
      </c>
      <c r="E80" s="64">
        <f>SUM(E62:E79)</f>
        <v>9230178</v>
      </c>
      <c r="F80" s="64">
        <f>SUM(F62:F79)</f>
        <v>8694295</v>
      </c>
      <c r="G80" s="138">
        <f t="shared" si="21"/>
        <v>115.30451746550862</v>
      </c>
      <c r="H80" s="170">
        <f t="shared" si="22"/>
        <v>94.1942289736991</v>
      </c>
      <c r="I80" s="113">
        <f>SUM(I62:I79)</f>
        <v>6974699</v>
      </c>
      <c r="J80" s="64">
        <f>SUM(J62:J79)</f>
        <v>8502311</v>
      </c>
      <c r="K80" s="64">
        <f>SUM(K62:K79)</f>
        <v>8111057</v>
      </c>
      <c r="L80" s="138">
        <f>+K80/I80*100</f>
        <v>116.29257405946838</v>
      </c>
      <c r="M80" s="170">
        <f t="shared" si="29"/>
        <v>95.39826289581738</v>
      </c>
      <c r="N80" s="89">
        <f>SUM(N62:N79)</f>
        <v>1475783</v>
      </c>
      <c r="O80" s="64">
        <f>SUM(O62:O79)</f>
        <v>1845251</v>
      </c>
      <c r="P80" s="64">
        <f>SUM(P62:P79)</f>
        <v>1700621</v>
      </c>
      <c r="Q80" s="138">
        <f>+P80/N80*100</f>
        <v>115.2351666877854</v>
      </c>
      <c r="R80" s="138">
        <f>+P80/O80*100</f>
        <v>92.16204191191333</v>
      </c>
    </row>
    <row r="81" spans="1:20" ht="18.75">
      <c r="A81" s="13">
        <v>20</v>
      </c>
      <c r="B81" s="39" t="s">
        <v>28</v>
      </c>
      <c r="C81" s="54" t="s">
        <v>161</v>
      </c>
      <c r="D81" s="110">
        <f aca="true" t="shared" si="30" ref="D81:F82">+I81+N81</f>
        <v>220411</v>
      </c>
      <c r="E81" s="70">
        <f t="shared" si="30"/>
        <v>251179</v>
      </c>
      <c r="F81" s="70">
        <f t="shared" si="30"/>
        <v>244476</v>
      </c>
      <c r="G81" s="140">
        <f t="shared" si="21"/>
        <v>110.91823910784852</v>
      </c>
      <c r="H81" s="169">
        <f t="shared" si="22"/>
        <v>97.33138518745595</v>
      </c>
      <c r="I81" s="110">
        <v>220411</v>
      </c>
      <c r="J81" s="70">
        <v>248179</v>
      </c>
      <c r="K81" s="70">
        <v>241476</v>
      </c>
      <c r="L81" s="137">
        <f>+K81/I81*100</f>
        <v>109.55714551451605</v>
      </c>
      <c r="M81" s="167">
        <f t="shared" si="29"/>
        <v>97.29912683990185</v>
      </c>
      <c r="N81" s="92"/>
      <c r="O81" s="70">
        <v>3000</v>
      </c>
      <c r="P81" s="70">
        <v>3000</v>
      </c>
      <c r="Q81" s="139"/>
      <c r="R81" s="149">
        <f>+P81/O81*100</f>
        <v>100</v>
      </c>
      <c r="T81" s="281"/>
    </row>
    <row r="82" spans="1:20" ht="18.75">
      <c r="A82" s="26">
        <v>21</v>
      </c>
      <c r="B82" s="39" t="s">
        <v>29</v>
      </c>
      <c r="C82" s="55" t="s">
        <v>18</v>
      </c>
      <c r="D82" s="111">
        <f t="shared" si="30"/>
        <v>40400</v>
      </c>
      <c r="E82" s="61">
        <f t="shared" si="30"/>
        <v>25216</v>
      </c>
      <c r="F82" s="61">
        <f t="shared" si="30"/>
        <v>24866</v>
      </c>
      <c r="G82" s="140">
        <f t="shared" si="21"/>
        <v>61.54950495049505</v>
      </c>
      <c r="H82" s="169">
        <f t="shared" si="22"/>
        <v>98.6119923857868</v>
      </c>
      <c r="I82" s="111">
        <v>39900</v>
      </c>
      <c r="J82" s="61">
        <v>20420</v>
      </c>
      <c r="K82" s="61">
        <v>20420</v>
      </c>
      <c r="L82" s="137">
        <f>+K82/I82*100</f>
        <v>51.177944862155385</v>
      </c>
      <c r="M82" s="167">
        <f t="shared" si="29"/>
        <v>100</v>
      </c>
      <c r="N82" s="85">
        <v>500</v>
      </c>
      <c r="O82" s="61">
        <v>4796</v>
      </c>
      <c r="P82" s="61">
        <f>3692+754</f>
        <v>4446</v>
      </c>
      <c r="Q82" s="149">
        <f>+P82/N82*100</f>
        <v>889.1999999999999</v>
      </c>
      <c r="R82" s="149">
        <f>+P82/O82*100</f>
        <v>92.7022518765638</v>
      </c>
      <c r="T82" s="281"/>
    </row>
    <row r="83" spans="1:18" ht="18.75">
      <c r="A83" s="13">
        <v>22</v>
      </c>
      <c r="B83" s="39">
        <v>6341</v>
      </c>
      <c r="C83" s="55" t="s">
        <v>14</v>
      </c>
      <c r="D83" s="123" t="s">
        <v>53</v>
      </c>
      <c r="E83" s="77" t="s">
        <v>53</v>
      </c>
      <c r="F83" s="77" t="s">
        <v>53</v>
      </c>
      <c r="G83" s="140"/>
      <c r="H83" s="169"/>
      <c r="I83" s="111"/>
      <c r="J83" s="61">
        <v>169674</v>
      </c>
      <c r="K83" s="61">
        <v>169674</v>
      </c>
      <c r="L83" s="140"/>
      <c r="M83" s="167">
        <f t="shared" si="29"/>
        <v>100</v>
      </c>
      <c r="N83" s="85"/>
      <c r="O83" s="61">
        <v>123</v>
      </c>
      <c r="P83" s="61">
        <v>122</v>
      </c>
      <c r="Q83" s="149"/>
      <c r="R83" s="149">
        <f>+P83/O83*100</f>
        <v>99.1869918699187</v>
      </c>
    </row>
    <row r="84" spans="1:18" ht="18.75">
      <c r="A84" s="26">
        <v>23</v>
      </c>
      <c r="B84" s="39">
        <v>6341</v>
      </c>
      <c r="C84" s="55" t="s">
        <v>168</v>
      </c>
      <c r="D84" s="123" t="s">
        <v>53</v>
      </c>
      <c r="E84" s="77" t="s">
        <v>53</v>
      </c>
      <c r="F84" s="77" t="s">
        <v>53</v>
      </c>
      <c r="G84" s="140"/>
      <c r="H84" s="169"/>
      <c r="I84" s="111"/>
      <c r="J84" s="61"/>
      <c r="K84" s="61"/>
      <c r="L84" s="140"/>
      <c r="M84" s="169"/>
      <c r="N84" s="85"/>
      <c r="O84" s="61"/>
      <c r="P84" s="61"/>
      <c r="Q84" s="149"/>
      <c r="R84" s="149"/>
    </row>
    <row r="85" spans="1:18" ht="18.75">
      <c r="A85" s="13">
        <v>24</v>
      </c>
      <c r="B85" s="33">
        <v>6351</v>
      </c>
      <c r="C85" s="55" t="s">
        <v>162</v>
      </c>
      <c r="D85" s="111">
        <f aca="true" t="shared" si="31" ref="D85:F88">+I85+N85</f>
        <v>9468</v>
      </c>
      <c r="E85" s="61">
        <f t="shared" si="31"/>
        <v>28146</v>
      </c>
      <c r="F85" s="61">
        <f t="shared" si="31"/>
        <v>25670</v>
      </c>
      <c r="G85" s="140">
        <f t="shared" si="21"/>
        <v>271.1237853823405</v>
      </c>
      <c r="H85" s="169">
        <f t="shared" si="22"/>
        <v>91.20301286150784</v>
      </c>
      <c r="I85" s="111">
        <v>8397</v>
      </c>
      <c r="J85" s="61">
        <v>24452</v>
      </c>
      <c r="K85" s="61">
        <v>21976</v>
      </c>
      <c r="L85" s="140">
        <f>+K85/I85*100</f>
        <v>261.7125163748958</v>
      </c>
      <c r="M85" s="169">
        <f t="shared" si="29"/>
        <v>89.87403893342058</v>
      </c>
      <c r="N85" s="85">
        <v>1071</v>
      </c>
      <c r="O85" s="61">
        <v>3694</v>
      </c>
      <c r="P85" s="61">
        <v>3694</v>
      </c>
      <c r="Q85" s="149">
        <f>+P85/N85*100</f>
        <v>344.9112978524743</v>
      </c>
      <c r="R85" s="149">
        <f>+P85/O85*100</f>
        <v>100</v>
      </c>
    </row>
    <row r="86" spans="1:18" ht="18.75">
      <c r="A86" s="26">
        <v>25</v>
      </c>
      <c r="B86" s="33">
        <v>6441</v>
      </c>
      <c r="C86" s="55" t="s">
        <v>83</v>
      </c>
      <c r="D86" s="123" t="s">
        <v>53</v>
      </c>
      <c r="E86" s="77" t="s">
        <v>53</v>
      </c>
      <c r="F86" s="77" t="s">
        <v>53</v>
      </c>
      <c r="G86" s="140"/>
      <c r="H86" s="169"/>
      <c r="I86" s="111"/>
      <c r="J86" s="61">
        <v>13334</v>
      </c>
      <c r="K86" s="61">
        <v>13334</v>
      </c>
      <c r="L86" s="140"/>
      <c r="M86" s="169">
        <f t="shared" si="29"/>
        <v>100</v>
      </c>
      <c r="N86" s="85"/>
      <c r="O86" s="61"/>
      <c r="P86" s="61"/>
      <c r="Q86" s="140"/>
      <c r="R86" s="140"/>
    </row>
    <row r="87" spans="1:18" ht="18.75">
      <c r="A87" s="13">
        <v>26</v>
      </c>
      <c r="B87" s="39" t="s">
        <v>30</v>
      </c>
      <c r="C87" s="56" t="s">
        <v>84</v>
      </c>
      <c r="D87" s="111">
        <f t="shared" si="31"/>
        <v>1050</v>
      </c>
      <c r="E87" s="61">
        <f t="shared" si="31"/>
        <v>3500</v>
      </c>
      <c r="F87" s="61">
        <f t="shared" si="31"/>
        <v>1950</v>
      </c>
      <c r="G87" s="140">
        <f t="shared" si="21"/>
        <v>185.71428571428572</v>
      </c>
      <c r="H87" s="169">
        <f>+F87/E87*100</f>
        <v>55.714285714285715</v>
      </c>
      <c r="I87" s="111">
        <v>1050</v>
      </c>
      <c r="J87" s="61">
        <v>3500</v>
      </c>
      <c r="K87" s="61">
        <v>1950</v>
      </c>
      <c r="L87" s="140">
        <f>+K87/I87*100</f>
        <v>185.71428571428572</v>
      </c>
      <c r="M87" s="169">
        <f t="shared" si="29"/>
        <v>55.714285714285715</v>
      </c>
      <c r="N87" s="85"/>
      <c r="O87" s="61"/>
      <c r="P87" s="61"/>
      <c r="Q87" s="149"/>
      <c r="R87" s="140"/>
    </row>
    <row r="88" spans="1:18" ht="18.75">
      <c r="A88" s="26">
        <v>27</v>
      </c>
      <c r="B88" s="39" t="s">
        <v>64</v>
      </c>
      <c r="C88" s="56" t="s">
        <v>38</v>
      </c>
      <c r="D88" s="111">
        <f t="shared" si="31"/>
        <v>3430444</v>
      </c>
      <c r="E88" s="61">
        <f t="shared" si="31"/>
        <v>3743731</v>
      </c>
      <c r="F88" s="61">
        <f>+K88+P88</f>
        <v>2959508</v>
      </c>
      <c r="G88" s="140">
        <f t="shared" si="21"/>
        <v>86.27186451666314</v>
      </c>
      <c r="H88" s="169">
        <f t="shared" si="22"/>
        <v>79.05236781168306</v>
      </c>
      <c r="I88" s="111">
        <f>3240154-I81-I82-I83-I85-I86-I87</f>
        <v>2970396</v>
      </c>
      <c r="J88" s="61">
        <f>3187790-J81-J82-J83-J85-J86-J87</f>
        <v>2708231</v>
      </c>
      <c r="K88" s="61">
        <f>2677836-K81-K82-K83-K85-K86-K87</f>
        <v>2209006</v>
      </c>
      <c r="L88" s="140">
        <f>+K88/I88*100</f>
        <v>74.36739074520705</v>
      </c>
      <c r="M88" s="169">
        <f t="shared" si="29"/>
        <v>81.56638041585079</v>
      </c>
      <c r="N88" s="85">
        <v>460048</v>
      </c>
      <c r="O88" s="61">
        <f>1047113-O81-O82-O83-O85</f>
        <v>1035500</v>
      </c>
      <c r="P88" s="61">
        <f>761764-P81-P82-P83-P85</f>
        <v>750502</v>
      </c>
      <c r="Q88" s="140">
        <f>+P88/N88*100</f>
        <v>163.13558585191112</v>
      </c>
      <c r="R88" s="140">
        <f>+P88/O88*100</f>
        <v>72.47725736359246</v>
      </c>
    </row>
    <row r="89" spans="1:18" ht="19.5" thickBot="1">
      <c r="A89" s="13">
        <v>28</v>
      </c>
      <c r="B89" s="40" t="s">
        <v>48</v>
      </c>
      <c r="C89" s="57" t="s">
        <v>169</v>
      </c>
      <c r="D89" s="116">
        <f>SUM(D81:D88)</f>
        <v>3701773</v>
      </c>
      <c r="E89" s="67">
        <f>SUM(E81:E88)</f>
        <v>4051772</v>
      </c>
      <c r="F89" s="67">
        <f>SUM(F81:F88)</f>
        <v>3256470</v>
      </c>
      <c r="G89" s="143">
        <f t="shared" si="21"/>
        <v>87.970548167054</v>
      </c>
      <c r="H89" s="172">
        <f t="shared" si="22"/>
        <v>80.3715016540911</v>
      </c>
      <c r="I89" s="116">
        <f>SUM(I81:I88)</f>
        <v>3240154</v>
      </c>
      <c r="J89" s="67">
        <f>SUM(J81:J88)</f>
        <v>3187790</v>
      </c>
      <c r="K89" s="67">
        <f>SUM(K81:K88)</f>
        <v>2677836</v>
      </c>
      <c r="L89" s="189">
        <f>+K89/I89*100</f>
        <v>82.64533105525231</v>
      </c>
      <c r="M89" s="185">
        <f t="shared" si="29"/>
        <v>84.00289855981731</v>
      </c>
      <c r="N89" s="91">
        <f>SUM(N81:N88)</f>
        <v>461619</v>
      </c>
      <c r="O89" s="67">
        <f>SUM(O81:O88)</f>
        <v>1047113</v>
      </c>
      <c r="P89" s="67">
        <f>SUM(P81:P88)</f>
        <v>761764</v>
      </c>
      <c r="Q89" s="143">
        <f>+P89/N89*100</f>
        <v>165.02007066433575</v>
      </c>
      <c r="R89" s="143">
        <f>+P89/O89*100</f>
        <v>72.74897742650506</v>
      </c>
    </row>
    <row r="90" spans="1:18" ht="19.5" thickBot="1">
      <c r="A90" s="27">
        <v>29</v>
      </c>
      <c r="B90" s="48" t="s">
        <v>50</v>
      </c>
      <c r="C90" s="104" t="s">
        <v>170</v>
      </c>
      <c r="D90" s="117">
        <f>+D80+D89</f>
        <v>11242063</v>
      </c>
      <c r="E90" s="46">
        <f>+E80+E89</f>
        <v>13281950</v>
      </c>
      <c r="F90" s="46">
        <f>+F80+F89</f>
        <v>11950765</v>
      </c>
      <c r="G90" s="157">
        <f t="shared" si="21"/>
        <v>106.30402089011599</v>
      </c>
      <c r="H90" s="174">
        <f t="shared" si="22"/>
        <v>89.97748824532542</v>
      </c>
      <c r="I90" s="117">
        <f>+I80+I89</f>
        <v>10214853</v>
      </c>
      <c r="J90" s="46">
        <f>+J80+J89</f>
        <v>11690101</v>
      </c>
      <c r="K90" s="46">
        <f>+K80+K89</f>
        <v>10788893</v>
      </c>
      <c r="L90" s="187">
        <f>+K90/I90*100</f>
        <v>105.61965992070566</v>
      </c>
      <c r="M90" s="188">
        <f t="shared" si="29"/>
        <v>92.2908450491574</v>
      </c>
      <c r="N90" s="161">
        <f>+N80+N89</f>
        <v>1937402</v>
      </c>
      <c r="O90" s="46">
        <f>+O80+O89</f>
        <v>2892364</v>
      </c>
      <c r="P90" s="46">
        <f>+P80+P89</f>
        <v>2462385</v>
      </c>
      <c r="Q90" s="157">
        <f>+P90/N90*100</f>
        <v>127.0972673714593</v>
      </c>
      <c r="R90" s="157">
        <f>+P90/O90*100</f>
        <v>85.13399419990016</v>
      </c>
    </row>
    <row r="91" spans="1:18" ht="19.5" thickBot="1">
      <c r="A91" s="1"/>
      <c r="B91" s="44"/>
      <c r="C91" s="45"/>
      <c r="D91" s="45"/>
      <c r="E91" s="45"/>
      <c r="F91" s="45"/>
      <c r="G91" s="150"/>
      <c r="H91" s="150"/>
      <c r="I91" s="45"/>
      <c r="J91" s="45"/>
      <c r="K91" s="45"/>
      <c r="L91" s="190"/>
      <c r="M91" s="190"/>
      <c r="N91" s="191"/>
      <c r="O91" s="45"/>
      <c r="P91" s="45"/>
      <c r="Q91" s="150"/>
      <c r="R91" s="150"/>
    </row>
    <row r="92" spans="1:18" ht="16.5" thickBot="1">
      <c r="A92" s="24"/>
      <c r="B92" s="11" t="s">
        <v>41</v>
      </c>
      <c r="C92" s="94"/>
      <c r="D92" s="105" t="s">
        <v>65</v>
      </c>
      <c r="E92" s="58"/>
      <c r="F92" s="58"/>
      <c r="G92" s="145"/>
      <c r="H92" s="164"/>
      <c r="I92" s="298" t="s">
        <v>66</v>
      </c>
      <c r="J92" s="299"/>
      <c r="K92" s="299"/>
      <c r="L92" s="299"/>
      <c r="M92" s="300"/>
      <c r="N92" s="58" t="s">
        <v>42</v>
      </c>
      <c r="O92" s="58"/>
      <c r="P92" s="59"/>
      <c r="Q92" s="155"/>
      <c r="R92" s="155"/>
    </row>
    <row r="93" spans="1:18" ht="15.75">
      <c r="A93" s="25" t="s">
        <v>1</v>
      </c>
      <c r="B93" s="10" t="s">
        <v>39</v>
      </c>
      <c r="C93" s="95" t="s">
        <v>19</v>
      </c>
      <c r="D93" s="106" t="s">
        <v>54</v>
      </c>
      <c r="E93" s="34" t="s">
        <v>55</v>
      </c>
      <c r="F93" s="34" t="s">
        <v>23</v>
      </c>
      <c r="G93" s="146" t="s">
        <v>0</v>
      </c>
      <c r="H93" s="165" t="s">
        <v>0</v>
      </c>
      <c r="I93" s="106" t="s">
        <v>54</v>
      </c>
      <c r="J93" s="34" t="s">
        <v>56</v>
      </c>
      <c r="K93" s="34" t="s">
        <v>23</v>
      </c>
      <c r="L93" s="146" t="s">
        <v>0</v>
      </c>
      <c r="M93" s="165" t="s">
        <v>0</v>
      </c>
      <c r="N93" s="82" t="s">
        <v>54</v>
      </c>
      <c r="O93" s="34" t="s">
        <v>56</v>
      </c>
      <c r="P93" s="34" t="s">
        <v>23</v>
      </c>
      <c r="Q93" s="146" t="s">
        <v>0</v>
      </c>
      <c r="R93" s="146" t="s">
        <v>0</v>
      </c>
    </row>
    <row r="94" spans="1:18" ht="16.5" thickBot="1">
      <c r="A94" s="42"/>
      <c r="B94" s="31"/>
      <c r="C94" s="96"/>
      <c r="D94" s="107" t="s">
        <v>22</v>
      </c>
      <c r="E94" s="43" t="s">
        <v>22</v>
      </c>
      <c r="F94" s="43" t="s">
        <v>180</v>
      </c>
      <c r="G94" s="147" t="s">
        <v>68</v>
      </c>
      <c r="H94" s="166" t="s">
        <v>69</v>
      </c>
      <c r="I94" s="107" t="s">
        <v>22</v>
      </c>
      <c r="J94" s="43" t="s">
        <v>22</v>
      </c>
      <c r="K94" s="43" t="s">
        <v>180</v>
      </c>
      <c r="L94" s="147" t="s">
        <v>68</v>
      </c>
      <c r="M94" s="166" t="s">
        <v>69</v>
      </c>
      <c r="N94" s="83" t="s">
        <v>22</v>
      </c>
      <c r="O94" s="43" t="s">
        <v>22</v>
      </c>
      <c r="P94" s="43" t="s">
        <v>180</v>
      </c>
      <c r="Q94" s="147" t="s">
        <v>68</v>
      </c>
      <c r="R94" s="147" t="s">
        <v>69</v>
      </c>
    </row>
    <row r="95" spans="1:18" ht="18.75">
      <c r="A95" s="213">
        <v>1</v>
      </c>
      <c r="B95" s="71">
        <v>8113</v>
      </c>
      <c r="C95" s="99" t="s">
        <v>177</v>
      </c>
      <c r="D95" s="120">
        <f aca="true" t="shared" si="32" ref="D95:F98">+I95+N95</f>
        <v>0</v>
      </c>
      <c r="E95" s="37">
        <f t="shared" si="32"/>
        <v>2250000</v>
      </c>
      <c r="F95" s="68">
        <f t="shared" si="32"/>
        <v>1450000</v>
      </c>
      <c r="G95" s="149"/>
      <c r="H95" s="176">
        <f aca="true" t="shared" si="33" ref="H95:H100">+F95/E95*100</f>
        <v>64.44444444444444</v>
      </c>
      <c r="I95" s="120"/>
      <c r="J95" s="37">
        <v>2250000</v>
      </c>
      <c r="K95" s="37">
        <v>1450000</v>
      </c>
      <c r="L95" s="140"/>
      <c r="M95" s="169">
        <f>+K95/J95*100</f>
        <v>64.44444444444444</v>
      </c>
      <c r="N95" s="93"/>
      <c r="O95" s="37"/>
      <c r="P95" s="37"/>
      <c r="Q95" s="140"/>
      <c r="R95" s="140"/>
    </row>
    <row r="96" spans="1:18" ht="18.75">
      <c r="A96" s="13">
        <v>2</v>
      </c>
      <c r="B96" s="15">
        <v>8114</v>
      </c>
      <c r="C96" s="56" t="s">
        <v>178</v>
      </c>
      <c r="D96" s="120">
        <f t="shared" si="32"/>
        <v>0</v>
      </c>
      <c r="E96" s="37">
        <f t="shared" si="32"/>
        <v>-800000</v>
      </c>
      <c r="F96" s="68">
        <f t="shared" si="32"/>
        <v>0</v>
      </c>
      <c r="G96" s="149"/>
      <c r="H96" s="176">
        <f t="shared" si="33"/>
        <v>0</v>
      </c>
      <c r="I96" s="120"/>
      <c r="J96" s="37">
        <v>-800000</v>
      </c>
      <c r="K96" s="37"/>
      <c r="L96" s="140"/>
      <c r="M96" s="169"/>
      <c r="N96" s="93"/>
      <c r="O96" s="37"/>
      <c r="P96" s="37"/>
      <c r="Q96" s="140"/>
      <c r="R96" s="140"/>
    </row>
    <row r="97" spans="1:18" ht="18.75">
      <c r="A97" s="13">
        <v>3</v>
      </c>
      <c r="B97" s="15">
        <v>8115</v>
      </c>
      <c r="C97" s="119" t="s">
        <v>20</v>
      </c>
      <c r="D97" s="120">
        <f t="shared" si="32"/>
        <v>1926785</v>
      </c>
      <c r="E97" s="37">
        <f t="shared" si="32"/>
        <v>2536203</v>
      </c>
      <c r="F97" s="68">
        <f t="shared" si="32"/>
        <v>1374989</v>
      </c>
      <c r="G97" s="149">
        <f>+F97/D97*100</f>
        <v>71.36182812301321</v>
      </c>
      <c r="H97" s="176">
        <f t="shared" si="33"/>
        <v>54.214469425357514</v>
      </c>
      <c r="I97" s="120">
        <v>1803162</v>
      </c>
      <c r="J97" s="37">
        <v>2288585</v>
      </c>
      <c r="K97" s="37">
        <v>1413520</v>
      </c>
      <c r="L97" s="140">
        <f>+K97/I97*100</f>
        <v>78.39118171301303</v>
      </c>
      <c r="M97" s="169">
        <f>+K97/J97*100</f>
        <v>61.763928366217556</v>
      </c>
      <c r="N97" s="93">
        <v>123623</v>
      </c>
      <c r="O97" s="37">
        <v>247618</v>
      </c>
      <c r="P97" s="37">
        <v>-38531</v>
      </c>
      <c r="Q97" s="140"/>
      <c r="R97" s="140"/>
    </row>
    <row r="98" spans="1:18" ht="18.75">
      <c r="A98" s="13">
        <v>4</v>
      </c>
      <c r="B98" s="15" t="s">
        <v>86</v>
      </c>
      <c r="C98" s="119" t="s">
        <v>21</v>
      </c>
      <c r="D98" s="120"/>
      <c r="E98" s="37">
        <f t="shared" si="32"/>
        <v>0</v>
      </c>
      <c r="F98" s="68">
        <f>+K98+P98</f>
        <v>-2010</v>
      </c>
      <c r="G98" s="149"/>
      <c r="H98" s="176"/>
      <c r="I98" s="120"/>
      <c r="J98" s="37"/>
      <c r="K98" s="37"/>
      <c r="L98" s="140"/>
      <c r="M98" s="169"/>
      <c r="N98" s="93"/>
      <c r="O98" s="37"/>
      <c r="P98" s="37">
        <f>1286400-1288410</f>
        <v>-2010</v>
      </c>
      <c r="Q98" s="140"/>
      <c r="R98" s="140"/>
    </row>
    <row r="99" spans="1:18" ht="18.75">
      <c r="A99" s="26">
        <v>5</v>
      </c>
      <c r="B99" s="71">
        <v>8123</v>
      </c>
      <c r="C99" s="99" t="s">
        <v>80</v>
      </c>
      <c r="D99" s="122" t="s">
        <v>53</v>
      </c>
      <c r="E99" s="69" t="s">
        <v>53</v>
      </c>
      <c r="F99" s="69" t="s">
        <v>53</v>
      </c>
      <c r="G99" s="149"/>
      <c r="H99" s="176"/>
      <c r="I99" s="120"/>
      <c r="J99" s="37"/>
      <c r="K99" s="37"/>
      <c r="L99" s="140"/>
      <c r="M99" s="169"/>
      <c r="N99" s="93"/>
      <c r="O99" s="37">
        <v>13334</v>
      </c>
      <c r="P99" s="37">
        <v>13334</v>
      </c>
      <c r="Q99" s="140"/>
      <c r="R99" s="140">
        <f>+P99/O99*100</f>
        <v>100</v>
      </c>
    </row>
    <row r="100" spans="1:18" ht="18.75">
      <c r="A100" s="26">
        <v>6</v>
      </c>
      <c r="B100" s="23">
        <v>8123</v>
      </c>
      <c r="C100" s="99" t="s">
        <v>79</v>
      </c>
      <c r="D100" s="121">
        <f>+I100+N100</f>
        <v>28500</v>
      </c>
      <c r="E100" s="68">
        <f>+J100+O100</f>
        <v>159500</v>
      </c>
      <c r="F100" s="68">
        <f>+K100+P100</f>
        <v>86755</v>
      </c>
      <c r="G100" s="149">
        <f>+F100/D100*100</f>
        <v>304.4035087719298</v>
      </c>
      <c r="H100" s="176">
        <f t="shared" si="33"/>
        <v>54.391849529780565</v>
      </c>
      <c r="I100" s="121"/>
      <c r="J100" s="68"/>
      <c r="K100" s="68"/>
      <c r="L100" s="140"/>
      <c r="M100" s="169"/>
      <c r="N100" s="87">
        <v>28500</v>
      </c>
      <c r="O100" s="68">
        <v>159500</v>
      </c>
      <c r="P100" s="68">
        <f>100089-P99</f>
        <v>86755</v>
      </c>
      <c r="Q100" s="140">
        <f>+P100/N100*100</f>
        <v>304.4035087719298</v>
      </c>
      <c r="R100" s="140">
        <f>+P100/O100*100</f>
        <v>54.391849529780565</v>
      </c>
    </row>
    <row r="101" spans="1:18" ht="18.75">
      <c r="A101" s="26">
        <v>7</v>
      </c>
      <c r="B101" s="23">
        <v>8124</v>
      </c>
      <c r="C101" s="56" t="s">
        <v>131</v>
      </c>
      <c r="D101" s="122" t="s">
        <v>53</v>
      </c>
      <c r="E101" s="69" t="s">
        <v>53</v>
      </c>
      <c r="F101" s="69" t="s">
        <v>53</v>
      </c>
      <c r="G101" s="149"/>
      <c r="H101" s="176"/>
      <c r="I101" s="121"/>
      <c r="J101" s="68"/>
      <c r="K101" s="68"/>
      <c r="L101" s="140"/>
      <c r="M101" s="169"/>
      <c r="N101" s="87">
        <v>-65104</v>
      </c>
      <c r="O101" s="63">
        <v>-65219</v>
      </c>
      <c r="P101" s="63">
        <v>-65472</v>
      </c>
      <c r="Q101" s="140">
        <f>+P101/N101*100</f>
        <v>100.56524944703857</v>
      </c>
      <c r="R101" s="140">
        <f>+P101/O101*100</f>
        <v>100.38792376454715</v>
      </c>
    </row>
    <row r="102" spans="1:18" ht="18.75">
      <c r="A102" s="26">
        <v>8</v>
      </c>
      <c r="B102" s="9">
        <v>8124</v>
      </c>
      <c r="C102" s="56" t="s">
        <v>85</v>
      </c>
      <c r="D102" s="111">
        <f aca="true" t="shared" si="34" ref="D102:F105">+I102+N102</f>
        <v>-83865</v>
      </c>
      <c r="E102" s="61">
        <f t="shared" si="34"/>
        <v>-84019</v>
      </c>
      <c r="F102" s="61">
        <f t="shared" si="34"/>
        <v>-84016</v>
      </c>
      <c r="G102" s="149">
        <f>+F102/D102*100</f>
        <v>100.18005127287904</v>
      </c>
      <c r="H102" s="176">
        <f>+F102/E102*100</f>
        <v>99.99642937906901</v>
      </c>
      <c r="I102" s="111">
        <v>-16412</v>
      </c>
      <c r="J102" s="61">
        <v>-16412</v>
      </c>
      <c r="K102" s="61">
        <v>-16412</v>
      </c>
      <c r="L102" s="140">
        <f>+K102/I102*100</f>
        <v>100</v>
      </c>
      <c r="M102" s="169">
        <f>+K102/J102*100</f>
        <v>100</v>
      </c>
      <c r="N102" s="85">
        <v>-67453</v>
      </c>
      <c r="O102" s="61">
        <v>-67607</v>
      </c>
      <c r="P102" s="61">
        <f>-133076-P101</f>
        <v>-67604</v>
      </c>
      <c r="Q102" s="140">
        <f>+P102/N102*100</f>
        <v>100.22385957629758</v>
      </c>
      <c r="R102" s="140">
        <f>+P102/O102*100</f>
        <v>99.99556258967267</v>
      </c>
    </row>
    <row r="103" spans="1:18" ht="18.75">
      <c r="A103" s="26">
        <v>9</v>
      </c>
      <c r="B103" s="18" t="s">
        <v>87</v>
      </c>
      <c r="C103" s="97" t="s">
        <v>63</v>
      </c>
      <c r="D103" s="111">
        <f t="shared" si="34"/>
        <v>5000</v>
      </c>
      <c r="E103" s="61">
        <f t="shared" si="34"/>
        <v>5475</v>
      </c>
      <c r="F103" s="61">
        <f t="shared" si="34"/>
        <v>247509</v>
      </c>
      <c r="G103" s="149">
        <f>+F103/D103*100</f>
        <v>4950.18</v>
      </c>
      <c r="H103" s="176">
        <f>+F103/E103*100</f>
        <v>4520.712328767123</v>
      </c>
      <c r="I103" s="108"/>
      <c r="J103" s="60"/>
      <c r="K103" s="60">
        <v>241241</v>
      </c>
      <c r="L103" s="140"/>
      <c r="M103" s="169"/>
      <c r="N103" s="84">
        <v>5000</v>
      </c>
      <c r="O103" s="60">
        <v>5475</v>
      </c>
      <c r="P103" s="60">
        <v>6268</v>
      </c>
      <c r="Q103" s="140">
        <f>+P103/N103*100</f>
        <v>125.36</v>
      </c>
      <c r="R103" s="140">
        <f>+P103/O103*100</f>
        <v>114.48401826484019</v>
      </c>
    </row>
    <row r="104" spans="1:18" ht="18.75">
      <c r="A104" s="213">
        <v>10</v>
      </c>
      <c r="B104" s="41">
        <v>8222</v>
      </c>
      <c r="C104" s="118" t="s">
        <v>175</v>
      </c>
      <c r="D104" s="111">
        <f>+I104+N104</f>
        <v>-2167500</v>
      </c>
      <c r="E104" s="61">
        <f>+J104+O104</f>
        <v>-2585700</v>
      </c>
      <c r="F104" s="61">
        <f t="shared" si="34"/>
        <v>-2585700</v>
      </c>
      <c r="G104" s="149">
        <f>+F104/D104*100</f>
        <v>119.29411764705881</v>
      </c>
      <c r="H104" s="176">
        <f>+F104/E104*100</f>
        <v>100</v>
      </c>
      <c r="I104" s="202">
        <v>-2167500</v>
      </c>
      <c r="J104" s="203">
        <v>-2585700</v>
      </c>
      <c r="K104" s="203">
        <v>-2585700</v>
      </c>
      <c r="L104" s="140">
        <f>+K104/I104*100</f>
        <v>119.29411764705881</v>
      </c>
      <c r="M104" s="169">
        <f>+K104/J104*100</f>
        <v>100</v>
      </c>
      <c r="N104" s="204"/>
      <c r="O104" s="203"/>
      <c r="P104" s="203"/>
      <c r="Q104" s="149"/>
      <c r="R104" s="149"/>
    </row>
    <row r="105" spans="1:18" ht="19.5" thickBot="1">
      <c r="A105" s="27">
        <v>11</v>
      </c>
      <c r="B105" s="17">
        <v>8223</v>
      </c>
      <c r="C105" s="276" t="s">
        <v>137</v>
      </c>
      <c r="D105" s="109">
        <f>+I105+N105</f>
        <v>1097500</v>
      </c>
      <c r="E105" s="62">
        <f>+J105+O105</f>
        <v>0</v>
      </c>
      <c r="F105" s="61">
        <f t="shared" si="34"/>
        <v>0</v>
      </c>
      <c r="G105" s="158">
        <f>+F105/D105*100</f>
        <v>0</v>
      </c>
      <c r="H105" s="168"/>
      <c r="I105" s="109">
        <v>1097500</v>
      </c>
      <c r="J105" s="62"/>
      <c r="K105" s="62"/>
      <c r="L105" s="140">
        <f>+K105/I105*100</f>
        <v>0</v>
      </c>
      <c r="M105" s="169"/>
      <c r="N105" s="86"/>
      <c r="O105" s="62"/>
      <c r="P105" s="62"/>
      <c r="Q105" s="149"/>
      <c r="R105" s="158"/>
    </row>
    <row r="106" spans="1:18" ht="19.5" thickBot="1">
      <c r="A106" s="42">
        <v>12</v>
      </c>
      <c r="B106" s="271" t="s">
        <v>51</v>
      </c>
      <c r="C106" s="272" t="s">
        <v>176</v>
      </c>
      <c r="D106" s="273">
        <f>SUM(D95:D105)</f>
        <v>806420</v>
      </c>
      <c r="E106" s="274">
        <f>SUM(E95:E105)</f>
        <v>1481459</v>
      </c>
      <c r="F106" s="194">
        <f>SUM(F95:F105)</f>
        <v>487527</v>
      </c>
      <c r="G106" s="157">
        <f>+F106/D106*100</f>
        <v>60.45571786414028</v>
      </c>
      <c r="H106" s="174">
        <f>+F106/E106*100</f>
        <v>32.90857188757839</v>
      </c>
      <c r="I106" s="273">
        <f>SUM(I95:I105)</f>
        <v>716750</v>
      </c>
      <c r="J106" s="274">
        <f>SUM(J95:J105)</f>
        <v>1136473</v>
      </c>
      <c r="K106" s="274">
        <f>SUM(K95:K105)</f>
        <v>502649</v>
      </c>
      <c r="L106" s="187">
        <f>+K106/I106*100</f>
        <v>70.12891524241367</v>
      </c>
      <c r="M106" s="188">
        <f>+K106/J106*100</f>
        <v>44.228855414954865</v>
      </c>
      <c r="N106" s="275">
        <f>SUM(N95:N103)</f>
        <v>24566</v>
      </c>
      <c r="O106" s="274">
        <f>SUM(O95:O103)</f>
        <v>293101</v>
      </c>
      <c r="P106" s="274">
        <f>SUM(P95:P103)</f>
        <v>-67260</v>
      </c>
      <c r="Q106" s="187"/>
      <c r="R106" s="157"/>
    </row>
    <row r="107" spans="4:18" ht="16.5" thickBot="1">
      <c r="D107" s="136"/>
      <c r="F107" s="136"/>
      <c r="I107" s="5"/>
      <c r="J107" s="5"/>
      <c r="K107" s="5"/>
      <c r="L107" s="151"/>
      <c r="M107" s="151"/>
      <c r="N107" s="5"/>
      <c r="O107" s="5"/>
      <c r="P107" s="5"/>
      <c r="Q107" s="151"/>
      <c r="R107" s="151"/>
    </row>
    <row r="108" spans="1:18" ht="16.5" thickBot="1">
      <c r="A108" s="24"/>
      <c r="B108" s="11" t="s">
        <v>39</v>
      </c>
      <c r="C108" s="94"/>
      <c r="D108" s="105" t="s">
        <v>65</v>
      </c>
      <c r="E108" s="58"/>
      <c r="F108" s="58"/>
      <c r="G108" s="145"/>
      <c r="H108" s="164"/>
      <c r="I108" s="105" t="s">
        <v>66</v>
      </c>
      <c r="J108" s="58"/>
      <c r="K108" s="58"/>
      <c r="L108" s="145"/>
      <c r="M108" s="164"/>
      <c r="N108" s="58" t="s">
        <v>42</v>
      </c>
      <c r="O108" s="58"/>
      <c r="P108" s="59"/>
      <c r="Q108" s="155"/>
      <c r="R108" s="155"/>
    </row>
    <row r="109" spans="1:18" ht="15.75">
      <c r="A109" s="28" t="s">
        <v>1</v>
      </c>
      <c r="B109" s="10"/>
      <c r="C109" s="95" t="s">
        <v>15</v>
      </c>
      <c r="D109" s="106" t="s">
        <v>54</v>
      </c>
      <c r="E109" s="34" t="s">
        <v>56</v>
      </c>
      <c r="F109" s="34" t="s">
        <v>23</v>
      </c>
      <c r="G109" s="146" t="s">
        <v>0</v>
      </c>
      <c r="H109" s="165" t="s">
        <v>0</v>
      </c>
      <c r="I109" s="106" t="s">
        <v>54</v>
      </c>
      <c r="J109" s="34" t="s">
        <v>56</v>
      </c>
      <c r="K109" s="34" t="s">
        <v>23</v>
      </c>
      <c r="L109" s="146" t="s">
        <v>0</v>
      </c>
      <c r="M109" s="165" t="s">
        <v>0</v>
      </c>
      <c r="N109" s="82" t="s">
        <v>54</v>
      </c>
      <c r="O109" s="34" t="s">
        <v>56</v>
      </c>
      <c r="P109" s="34" t="s">
        <v>23</v>
      </c>
      <c r="Q109" s="146" t="s">
        <v>0</v>
      </c>
      <c r="R109" s="146" t="s">
        <v>0</v>
      </c>
    </row>
    <row r="110" spans="1:18" ht="16.5" thickBot="1">
      <c r="A110" s="30"/>
      <c r="B110" s="31"/>
      <c r="C110" s="96"/>
      <c r="D110" s="107" t="s">
        <v>22</v>
      </c>
      <c r="E110" s="43" t="s">
        <v>22</v>
      </c>
      <c r="F110" s="43" t="s">
        <v>180</v>
      </c>
      <c r="G110" s="147" t="s">
        <v>68</v>
      </c>
      <c r="H110" s="166" t="s">
        <v>69</v>
      </c>
      <c r="I110" s="107" t="s">
        <v>22</v>
      </c>
      <c r="J110" s="43" t="s">
        <v>22</v>
      </c>
      <c r="K110" s="43" t="s">
        <v>180</v>
      </c>
      <c r="L110" s="147" t="s">
        <v>68</v>
      </c>
      <c r="M110" s="166" t="s">
        <v>69</v>
      </c>
      <c r="N110" s="83" t="s">
        <v>22</v>
      </c>
      <c r="O110" s="43" t="s">
        <v>22</v>
      </c>
      <c r="P110" s="43" t="s">
        <v>180</v>
      </c>
      <c r="Q110" s="147" t="s">
        <v>68</v>
      </c>
      <c r="R110" s="147" t="s">
        <v>69</v>
      </c>
    </row>
    <row r="111" spans="1:18" ht="18.75">
      <c r="A111" s="32">
        <v>1</v>
      </c>
      <c r="B111" s="47" t="s">
        <v>49</v>
      </c>
      <c r="C111" s="124" t="s">
        <v>58</v>
      </c>
      <c r="D111" s="128">
        <f>+D57</f>
        <v>10435643</v>
      </c>
      <c r="E111" s="38">
        <f>+E57</f>
        <v>11800491</v>
      </c>
      <c r="F111" s="38">
        <f>+F57</f>
        <v>11463238</v>
      </c>
      <c r="G111" s="152">
        <f>+F111/D111*100</f>
        <v>109.84697349267314</v>
      </c>
      <c r="H111" s="181">
        <f>+F111/E111*100</f>
        <v>97.14204264890334</v>
      </c>
      <c r="I111" s="128">
        <f>+I57</f>
        <v>9498103</v>
      </c>
      <c r="J111" s="38">
        <f>+J57</f>
        <v>10553628</v>
      </c>
      <c r="K111" s="38">
        <f>+K57</f>
        <v>10286244</v>
      </c>
      <c r="L111" s="152">
        <f>+K111/I111*100</f>
        <v>108.29787800785063</v>
      </c>
      <c r="M111" s="181">
        <f>+K111/J111*100</f>
        <v>97.46642576372788</v>
      </c>
      <c r="N111" s="132">
        <f>+N57</f>
        <v>1912836</v>
      </c>
      <c r="O111" s="38">
        <f>+O57</f>
        <v>2599263</v>
      </c>
      <c r="P111" s="38">
        <f>+P57</f>
        <v>2529645</v>
      </c>
      <c r="Q111" s="152">
        <f>+P111/N111*100</f>
        <v>132.24578583840955</v>
      </c>
      <c r="R111" s="152">
        <f>+P111/O111*100</f>
        <v>97.32162539919969</v>
      </c>
    </row>
    <row r="112" spans="1:18" ht="18.75">
      <c r="A112" s="26">
        <v>2</v>
      </c>
      <c r="B112" s="49" t="s">
        <v>93</v>
      </c>
      <c r="C112" s="125" t="s">
        <v>59</v>
      </c>
      <c r="D112" s="129">
        <f>+D90</f>
        <v>11242063</v>
      </c>
      <c r="E112" s="36">
        <f>+E90</f>
        <v>13281950</v>
      </c>
      <c r="F112" s="36">
        <f>+F90</f>
        <v>11950765</v>
      </c>
      <c r="G112" s="153">
        <f>+F112/D112*100</f>
        <v>106.30402089011599</v>
      </c>
      <c r="H112" s="182">
        <f>+F112/E112*100</f>
        <v>89.97748824532542</v>
      </c>
      <c r="I112" s="129">
        <f>+I90</f>
        <v>10214853</v>
      </c>
      <c r="J112" s="36">
        <f>+J90</f>
        <v>11690101</v>
      </c>
      <c r="K112" s="36">
        <f>+K90</f>
        <v>10788893</v>
      </c>
      <c r="L112" s="153">
        <f>+K112/I112*100</f>
        <v>105.61965992070566</v>
      </c>
      <c r="M112" s="182">
        <f>+K112/J112*100</f>
        <v>92.2908450491574</v>
      </c>
      <c r="N112" s="133">
        <f>+N90</f>
        <v>1937402</v>
      </c>
      <c r="O112" s="36">
        <f>+O90</f>
        <v>2892364</v>
      </c>
      <c r="P112" s="36">
        <f>+P90</f>
        <v>2462385</v>
      </c>
      <c r="Q112" s="153">
        <f>+P112/N112*100</f>
        <v>127.0972673714593</v>
      </c>
      <c r="R112" s="153">
        <f>+P112/O112*100</f>
        <v>85.13399419990016</v>
      </c>
    </row>
    <row r="113" spans="1:18" ht="19.5" thickBot="1">
      <c r="A113" s="27">
        <v>3</v>
      </c>
      <c r="B113" s="50"/>
      <c r="C113" s="126" t="s">
        <v>52</v>
      </c>
      <c r="D113" s="130">
        <f>+D111-D112</f>
        <v>-806420</v>
      </c>
      <c r="E113" s="35">
        <f>+E111-E112</f>
        <v>-1481459</v>
      </c>
      <c r="F113" s="35">
        <f>+F111-F112</f>
        <v>-487527</v>
      </c>
      <c r="G113" s="193">
        <f>+F113/D113*100</f>
        <v>60.45571786414028</v>
      </c>
      <c r="H113" s="287">
        <f>+F113/E113*100</f>
        <v>32.90857188757839</v>
      </c>
      <c r="I113" s="130">
        <f>+I111-I112</f>
        <v>-716750</v>
      </c>
      <c r="J113" s="35">
        <f>+J111-J112</f>
        <v>-1136473</v>
      </c>
      <c r="K113" s="35">
        <f>+K111-K112</f>
        <v>-502649</v>
      </c>
      <c r="L113" s="193">
        <f>+K113/I113*100</f>
        <v>70.12891524241367</v>
      </c>
      <c r="M113" s="280">
        <f>+K113/J113*100</f>
        <v>44.228855414954865</v>
      </c>
      <c r="N113" s="134">
        <f>+N111-N112</f>
        <v>-24566</v>
      </c>
      <c r="O113" s="35">
        <f>+O111-O112</f>
        <v>-293101</v>
      </c>
      <c r="P113" s="35">
        <f>+P111-P112</f>
        <v>67260</v>
      </c>
      <c r="Q113" s="193"/>
      <c r="R113" s="193"/>
    </row>
    <row r="114" spans="1:18" ht="19.5" thickBot="1">
      <c r="A114" s="72">
        <v>4</v>
      </c>
      <c r="B114" s="51" t="s">
        <v>51</v>
      </c>
      <c r="C114" s="127" t="s">
        <v>16</v>
      </c>
      <c r="D114" s="131">
        <f>+D106</f>
        <v>806420</v>
      </c>
      <c r="E114" s="52">
        <f>+E106</f>
        <v>1481459</v>
      </c>
      <c r="F114" s="52">
        <f>+F106</f>
        <v>487527</v>
      </c>
      <c r="G114" s="154">
        <f>+F114/D114*100</f>
        <v>60.45571786414028</v>
      </c>
      <c r="H114" s="183">
        <f>+F114/E114*100</f>
        <v>32.90857188757839</v>
      </c>
      <c r="I114" s="131">
        <f>+I106</f>
        <v>716750</v>
      </c>
      <c r="J114" s="52">
        <f>+J106</f>
        <v>1136473</v>
      </c>
      <c r="K114" s="52">
        <f>+K106</f>
        <v>502649</v>
      </c>
      <c r="L114" s="154">
        <f>+K114/I114*100</f>
        <v>70.12891524241367</v>
      </c>
      <c r="M114" s="183">
        <f>+K114/J114*100</f>
        <v>44.228855414954865</v>
      </c>
      <c r="N114" s="135">
        <f>+N106</f>
        <v>24566</v>
      </c>
      <c r="O114" s="52">
        <f>+O106</f>
        <v>293101</v>
      </c>
      <c r="P114" s="52">
        <f>+P106</f>
        <v>-67260</v>
      </c>
      <c r="Q114" s="154"/>
      <c r="R114" s="154"/>
    </row>
    <row r="115" spans="2:3" ht="18.75">
      <c r="B115" s="73" t="s">
        <v>103</v>
      </c>
      <c r="C115" s="74"/>
    </row>
    <row r="116" spans="6:11" ht="15.75">
      <c r="F116" s="136"/>
      <c r="K116" s="225"/>
    </row>
    <row r="117" spans="5:11" ht="15.75">
      <c r="E117" s="136"/>
      <c r="F117" s="136"/>
      <c r="G117" s="136"/>
      <c r="K117" s="225"/>
    </row>
    <row r="118" spans="5:6" ht="15.75">
      <c r="E118" s="136"/>
      <c r="F118" s="136"/>
    </row>
    <row r="119" ht="15.75">
      <c r="E119" s="136"/>
    </row>
    <row r="123" ht="15.75">
      <c r="E123" s="136"/>
    </row>
  </sheetData>
  <mergeCells count="2">
    <mergeCell ref="I59:M59"/>
    <mergeCell ref="I92:M92"/>
  </mergeCells>
  <printOptions horizontalCentered="1"/>
  <pageMargins left="0.1968503937007874" right="0.1968503937007874" top="0.63" bottom="0.3937007874015748" header="0" footer="0"/>
  <pageSetup fitToHeight="2" horizontalDpi="600" verticalDpi="600" orientation="landscape" paperSize="9" scale="46" r:id="rId1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showZeros="0" zoomScale="75" zoomScaleNormal="75" workbookViewId="0" topLeftCell="A1">
      <selection activeCell="B3" sqref="B3"/>
    </sheetView>
  </sheetViews>
  <sheetFormatPr defaultColWidth="8.796875" defaultRowHeight="15"/>
  <cols>
    <col min="1" max="1" width="8.8984375" style="226" customWidth="1"/>
    <col min="2" max="2" width="49.69921875" style="226" customWidth="1"/>
    <col min="3" max="3" width="19.59765625" style="226" bestFit="1" customWidth="1"/>
    <col min="4" max="4" width="18.19921875" style="226" customWidth="1"/>
    <col min="5" max="16384" width="8.8984375" style="226" customWidth="1"/>
  </cols>
  <sheetData>
    <row r="1" spans="2:4" ht="25.5">
      <c r="B1" s="227" t="s">
        <v>104</v>
      </c>
      <c r="C1" s="228"/>
      <c r="D1" s="228"/>
    </row>
    <row r="2" spans="2:4" ht="20.25">
      <c r="B2" s="229" t="s">
        <v>181</v>
      </c>
      <c r="C2" s="230"/>
      <c r="D2" s="230"/>
    </row>
    <row r="3" ht="6.75" customHeight="1"/>
    <row r="4" spans="1:4" ht="20.25">
      <c r="A4" s="229" t="s">
        <v>105</v>
      </c>
      <c r="B4" s="231"/>
      <c r="C4" s="231"/>
      <c r="D4" s="232"/>
    </row>
    <row r="5" ht="7.5" customHeight="1"/>
    <row r="6" ht="16.5" thickBot="1">
      <c r="D6" s="233" t="s">
        <v>106</v>
      </c>
    </row>
    <row r="7" spans="1:4" ht="17.25" thickBot="1">
      <c r="A7" s="234"/>
      <c r="B7" s="234"/>
      <c r="C7" s="235" t="s">
        <v>107</v>
      </c>
      <c r="D7" s="236"/>
    </row>
    <row r="8" spans="1:4" ht="16.5">
      <c r="A8" s="237" t="s">
        <v>41</v>
      </c>
      <c r="B8" s="237" t="s">
        <v>108</v>
      </c>
      <c r="C8" s="238" t="s">
        <v>109</v>
      </c>
      <c r="D8" s="238" t="s">
        <v>109</v>
      </c>
    </row>
    <row r="9" spans="1:4" ht="17.25" thickBot="1">
      <c r="A9" s="239"/>
      <c r="B9" s="239"/>
      <c r="C9" s="240" t="s">
        <v>110</v>
      </c>
      <c r="D9" s="241" t="s">
        <v>111</v>
      </c>
    </row>
    <row r="10" spans="1:4" ht="16.5">
      <c r="A10" s="242"/>
      <c r="B10" s="242"/>
      <c r="C10" s="243"/>
      <c r="D10" s="243"/>
    </row>
    <row r="11" spans="1:4" ht="16.5">
      <c r="A11" s="244"/>
      <c r="B11" s="244" t="s">
        <v>2</v>
      </c>
      <c r="C11" s="243"/>
      <c r="D11" s="243"/>
    </row>
    <row r="12" spans="1:4" ht="16.5">
      <c r="A12" s="242">
        <v>2226</v>
      </c>
      <c r="B12" s="242" t="s">
        <v>112</v>
      </c>
      <c r="C12" s="243">
        <f>C40+C58</f>
        <v>151715</v>
      </c>
      <c r="D12" s="243"/>
    </row>
    <row r="13" spans="1:4" ht="16.5">
      <c r="A13" s="245">
        <v>2441</v>
      </c>
      <c r="B13" s="242" t="s">
        <v>37</v>
      </c>
      <c r="C13" s="243">
        <f>+C41</f>
        <v>65472</v>
      </c>
      <c r="D13" s="243"/>
    </row>
    <row r="14" spans="1:4" ht="16.5">
      <c r="A14" s="245">
        <v>4121</v>
      </c>
      <c r="B14" s="242" t="s">
        <v>164</v>
      </c>
      <c r="C14" s="243">
        <f>+C59</f>
        <v>965156</v>
      </c>
      <c r="D14" s="243">
        <f>D59</f>
        <v>512</v>
      </c>
    </row>
    <row r="15" spans="1:4" ht="17.25" thickBot="1">
      <c r="A15" s="245">
        <v>4221</v>
      </c>
      <c r="B15" s="242" t="s">
        <v>165</v>
      </c>
      <c r="C15" s="246">
        <f>+C60</f>
        <v>169674</v>
      </c>
      <c r="D15" s="246"/>
    </row>
    <row r="16" spans="1:4" ht="18" thickBot="1">
      <c r="A16" s="247"/>
      <c r="B16" s="248" t="s">
        <v>58</v>
      </c>
      <c r="C16" s="249">
        <f>SUM(C12:C15)</f>
        <v>1352017</v>
      </c>
      <c r="D16" s="249">
        <f>SUM(D10:D14)</f>
        <v>512</v>
      </c>
    </row>
    <row r="17" spans="1:4" ht="16.5">
      <c r="A17" s="245"/>
      <c r="B17" s="242"/>
      <c r="C17" s="243"/>
      <c r="D17" s="243"/>
    </row>
    <row r="18" spans="1:4" ht="16.5">
      <c r="A18" s="250"/>
      <c r="B18" s="244" t="s">
        <v>12</v>
      </c>
      <c r="C18" s="243"/>
      <c r="D18" s="243"/>
    </row>
    <row r="19" spans="1:4" ht="16.5">
      <c r="A19" s="245">
        <v>5321</v>
      </c>
      <c r="B19" s="251" t="s">
        <v>113</v>
      </c>
      <c r="C19" s="243">
        <f>+C45</f>
        <v>965156</v>
      </c>
      <c r="D19" s="285">
        <f>D64</f>
        <v>512</v>
      </c>
    </row>
    <row r="20" spans="1:4" ht="16.5">
      <c r="A20" s="245">
        <v>5367</v>
      </c>
      <c r="B20" s="251" t="s">
        <v>114</v>
      </c>
      <c r="C20" s="243">
        <f>C65+C46</f>
        <v>151715</v>
      </c>
      <c r="D20" s="243"/>
    </row>
    <row r="21" spans="1:4" ht="16.5" hidden="1">
      <c r="A21" s="245">
        <v>5641</v>
      </c>
      <c r="B21" s="242" t="s">
        <v>139</v>
      </c>
      <c r="C21" s="243">
        <f>C47</f>
        <v>0</v>
      </c>
      <c r="D21" s="243"/>
    </row>
    <row r="22" spans="1:4" ht="16.5">
      <c r="A22" s="245">
        <v>6341</v>
      </c>
      <c r="B22" s="251" t="s">
        <v>115</v>
      </c>
      <c r="C22" s="243">
        <f>+C48</f>
        <v>169674</v>
      </c>
      <c r="D22" s="243"/>
    </row>
    <row r="23" spans="1:4" ht="17.25" thickBot="1">
      <c r="A23" s="245">
        <v>6441</v>
      </c>
      <c r="B23" s="251" t="s">
        <v>132</v>
      </c>
      <c r="C23" s="243">
        <f>C49</f>
        <v>13334</v>
      </c>
      <c r="D23" s="243"/>
    </row>
    <row r="24" spans="1:4" ht="18" thickBot="1">
      <c r="A24" s="247"/>
      <c r="B24" s="248" t="s">
        <v>59</v>
      </c>
      <c r="C24" s="252">
        <f>SUM(C19:C23)</f>
        <v>1299879</v>
      </c>
      <c r="D24" s="252">
        <f>SUM(D17:D19)</f>
        <v>512</v>
      </c>
    </row>
    <row r="25" spans="1:4" ht="18" thickBot="1">
      <c r="A25" s="253"/>
      <c r="B25" s="254" t="s">
        <v>116</v>
      </c>
      <c r="C25" s="255">
        <f>C16-C24</f>
        <v>52138</v>
      </c>
      <c r="D25" s="255">
        <f>D16-D24</f>
        <v>0</v>
      </c>
    </row>
    <row r="26" spans="1:4" ht="16.5">
      <c r="A26" s="245"/>
      <c r="B26" s="242"/>
      <c r="C26" s="243"/>
      <c r="D26" s="243"/>
    </row>
    <row r="27" spans="1:4" ht="16.5">
      <c r="A27" s="250"/>
      <c r="B27" s="244" t="s">
        <v>19</v>
      </c>
      <c r="C27" s="256"/>
      <c r="D27" s="243"/>
    </row>
    <row r="28" spans="1:4" ht="16.5">
      <c r="A28" s="245">
        <v>8123</v>
      </c>
      <c r="B28" s="242" t="s">
        <v>117</v>
      </c>
      <c r="C28" s="243">
        <f>+C70</f>
        <v>13334</v>
      </c>
      <c r="D28" s="243"/>
    </row>
    <row r="29" spans="1:4" ht="17.25" thickBot="1">
      <c r="A29" s="257">
        <v>8124</v>
      </c>
      <c r="B29" s="239" t="s">
        <v>118</v>
      </c>
      <c r="C29" s="258">
        <f>+C71</f>
        <v>-65472</v>
      </c>
      <c r="D29" s="258"/>
    </row>
    <row r="30" spans="1:4" ht="18" thickBot="1">
      <c r="A30" s="253"/>
      <c r="B30" s="254" t="s">
        <v>119</v>
      </c>
      <c r="C30" s="255">
        <f>SUM(C28:C29)</f>
        <v>-52138</v>
      </c>
      <c r="D30" s="255">
        <f>SUM(D29)</f>
        <v>0</v>
      </c>
    </row>
    <row r="31" spans="1:4" ht="18" thickBot="1">
      <c r="A31" s="253"/>
      <c r="B31" s="254"/>
      <c r="C31" s="259"/>
      <c r="D31" s="259"/>
    </row>
    <row r="32" spans="1:4" ht="17.25" thickBot="1">
      <c r="A32" s="260"/>
      <c r="B32" s="261" t="s">
        <v>120</v>
      </c>
      <c r="C32" s="259">
        <f>C16-C24+C30</f>
        <v>0</v>
      </c>
      <c r="D32" s="259">
        <f>D16-D24+D30</f>
        <v>0</v>
      </c>
    </row>
    <row r="33" ht="18.75">
      <c r="B33" s="262" t="s">
        <v>121</v>
      </c>
    </row>
    <row r="34" ht="16.5" thickBot="1">
      <c r="C34" s="233" t="s">
        <v>106</v>
      </c>
    </row>
    <row r="35" spans="1:3" ht="16.5">
      <c r="A35" s="263"/>
      <c r="B35" s="263"/>
      <c r="C35" s="264" t="s">
        <v>122</v>
      </c>
    </row>
    <row r="36" spans="1:3" ht="16.5">
      <c r="A36" s="237" t="s">
        <v>41</v>
      </c>
      <c r="B36" s="265" t="s">
        <v>123</v>
      </c>
      <c r="C36" s="237" t="s">
        <v>109</v>
      </c>
    </row>
    <row r="37" spans="1:3" ht="17.25" thickBot="1">
      <c r="A37" s="239"/>
      <c r="B37" s="239"/>
      <c r="C37" s="241" t="s">
        <v>124</v>
      </c>
    </row>
    <row r="38" spans="1:3" ht="16.5">
      <c r="A38" s="242"/>
      <c r="B38" s="242"/>
      <c r="C38" s="243"/>
    </row>
    <row r="39" spans="1:3" ht="16.5">
      <c r="A39" s="244"/>
      <c r="B39" s="244" t="s">
        <v>2</v>
      </c>
      <c r="C39" s="243"/>
    </row>
    <row r="40" spans="1:3" ht="16.5">
      <c r="A40" s="242">
        <v>2226</v>
      </c>
      <c r="B40" s="242" t="s">
        <v>112</v>
      </c>
      <c r="C40" s="243">
        <f>'Statut=MMB+MČ'!K28</f>
        <v>29049</v>
      </c>
    </row>
    <row r="41" spans="1:3" ht="17.25" thickBot="1">
      <c r="A41" s="242">
        <v>2441</v>
      </c>
      <c r="B41" s="242" t="s">
        <v>37</v>
      </c>
      <c r="C41" s="243">
        <f>'Statut=MMB+MČ'!K29</f>
        <v>65472</v>
      </c>
    </row>
    <row r="42" spans="1:3" ht="18" thickBot="1">
      <c r="A42" s="248"/>
      <c r="B42" s="248" t="s">
        <v>58</v>
      </c>
      <c r="C42" s="252">
        <f>SUM(C40:C41)</f>
        <v>94521</v>
      </c>
    </row>
    <row r="43" spans="1:3" ht="16.5">
      <c r="A43" s="242"/>
      <c r="B43" s="242"/>
      <c r="C43" s="243"/>
    </row>
    <row r="44" spans="1:3" ht="16.5">
      <c r="A44" s="244"/>
      <c r="B44" s="244" t="s">
        <v>12</v>
      </c>
      <c r="C44" s="243"/>
    </row>
    <row r="45" spans="1:3" ht="16.5">
      <c r="A45" s="242">
        <v>5321</v>
      </c>
      <c r="B45" s="242" t="s">
        <v>125</v>
      </c>
      <c r="C45" s="243">
        <f>'Statut=MMB+MČ'!K69</f>
        <v>965156</v>
      </c>
    </row>
    <row r="46" spans="1:3" ht="16.5">
      <c r="A46" s="242">
        <v>5367</v>
      </c>
      <c r="B46" s="242" t="s">
        <v>114</v>
      </c>
      <c r="C46" s="243">
        <f>'Statut=MMB+MČ'!K76</f>
        <v>122666</v>
      </c>
    </row>
    <row r="47" spans="1:3" ht="16.5" hidden="1">
      <c r="A47" s="242">
        <v>5641</v>
      </c>
      <c r="B47" s="242" t="s">
        <v>138</v>
      </c>
      <c r="C47" s="243">
        <f>'Statut=MMB+MČ'!K77</f>
        <v>0</v>
      </c>
    </row>
    <row r="48" spans="1:3" ht="16.5">
      <c r="A48" s="242">
        <v>6341</v>
      </c>
      <c r="B48" s="242" t="s">
        <v>126</v>
      </c>
      <c r="C48" s="243">
        <f>'Statut=MMB+MČ'!K83</f>
        <v>169674</v>
      </c>
    </row>
    <row r="49" spans="1:3" ht="17.25" thickBot="1">
      <c r="A49" s="242">
        <v>6441</v>
      </c>
      <c r="B49" s="242" t="s">
        <v>133</v>
      </c>
      <c r="C49" s="243">
        <f>'Statut=MMB+MČ'!K86</f>
        <v>13334</v>
      </c>
    </row>
    <row r="50" spans="1:3" ht="18" thickBot="1">
      <c r="A50" s="248"/>
      <c r="B50" s="248" t="s">
        <v>59</v>
      </c>
      <c r="C50" s="252">
        <f>SUM(C45:C49)</f>
        <v>1270830</v>
      </c>
    </row>
    <row r="51" spans="1:3" ht="18" thickBot="1">
      <c r="A51" s="254"/>
      <c r="B51" s="254" t="s">
        <v>116</v>
      </c>
      <c r="C51" s="255">
        <f>C42-C50</f>
        <v>-1176309</v>
      </c>
    </row>
    <row r="52" ht="16.5" thickBot="1">
      <c r="D52" s="233" t="s">
        <v>106</v>
      </c>
    </row>
    <row r="53" spans="1:4" ht="17.25" thickBot="1">
      <c r="A53" s="266"/>
      <c r="B53" s="266"/>
      <c r="C53" s="235" t="s">
        <v>107</v>
      </c>
      <c r="D53" s="236"/>
    </row>
    <row r="54" spans="1:4" ht="16.5">
      <c r="A54" s="267" t="s">
        <v>41</v>
      </c>
      <c r="B54" s="267" t="s">
        <v>127</v>
      </c>
      <c r="C54" s="264" t="s">
        <v>109</v>
      </c>
      <c r="D54" s="264" t="s">
        <v>109</v>
      </c>
    </row>
    <row r="55" spans="1:4" ht="17.25" thickBot="1">
      <c r="A55" s="239"/>
      <c r="B55" s="239"/>
      <c r="C55" s="241" t="s">
        <v>124</v>
      </c>
      <c r="D55" s="241" t="s">
        <v>128</v>
      </c>
    </row>
    <row r="56" spans="1:4" ht="16.5">
      <c r="A56" s="242"/>
      <c r="B56" s="242"/>
      <c r="C56" s="243"/>
      <c r="D56" s="243"/>
    </row>
    <row r="57" spans="1:4" ht="16.5">
      <c r="A57" s="244"/>
      <c r="B57" s="244" t="s">
        <v>2</v>
      </c>
      <c r="C57" s="243"/>
      <c r="D57" s="243"/>
    </row>
    <row r="58" spans="1:4" ht="16.5">
      <c r="A58" s="242">
        <v>2226</v>
      </c>
      <c r="B58" s="242" t="s">
        <v>112</v>
      </c>
      <c r="C58" s="243">
        <f>'Statut=MMB+MČ'!P27</f>
        <v>122666</v>
      </c>
      <c r="D58" s="243"/>
    </row>
    <row r="59" spans="1:4" ht="16.5">
      <c r="A59" s="242">
        <v>4121</v>
      </c>
      <c r="B59" s="242" t="s">
        <v>166</v>
      </c>
      <c r="C59" s="243">
        <f>'Statut=MMB+MČ'!P40</f>
        <v>965156</v>
      </c>
      <c r="D59" s="243">
        <f>'Statut=MMB+MČ'!P41</f>
        <v>512</v>
      </c>
    </row>
    <row r="60" spans="1:4" ht="17.25" thickBot="1">
      <c r="A60" s="242">
        <v>4221</v>
      </c>
      <c r="B60" s="242" t="s">
        <v>152</v>
      </c>
      <c r="C60" s="243">
        <f>'Statut=MMB+MČ'!P51</f>
        <v>169674</v>
      </c>
      <c r="D60" s="243"/>
    </row>
    <row r="61" spans="1:4" ht="18" thickBot="1">
      <c r="A61" s="248"/>
      <c r="B61" s="248" t="s">
        <v>58</v>
      </c>
      <c r="C61" s="252">
        <f>SUM(C58:C60)</f>
        <v>1257496</v>
      </c>
      <c r="D61" s="252">
        <f>SUM(D56:D59)</f>
        <v>512</v>
      </c>
    </row>
    <row r="62" spans="1:4" ht="16.5">
      <c r="A62" s="242"/>
      <c r="B62" s="242"/>
      <c r="C62" s="243"/>
      <c r="D62" s="243"/>
    </row>
    <row r="63" spans="1:4" ht="16.5">
      <c r="A63" s="244"/>
      <c r="B63" s="244" t="s">
        <v>12</v>
      </c>
      <c r="C63" s="243"/>
      <c r="D63" s="243"/>
    </row>
    <row r="64" spans="1:4" ht="16.5">
      <c r="A64" s="242">
        <v>5321</v>
      </c>
      <c r="B64" s="242" t="s">
        <v>167</v>
      </c>
      <c r="C64" s="243"/>
      <c r="D64" s="285">
        <f>'Statut=MMB+MČ'!P69</f>
        <v>512</v>
      </c>
    </row>
    <row r="65" spans="1:4" ht="17.25" thickBot="1">
      <c r="A65" s="242">
        <v>5367</v>
      </c>
      <c r="B65" s="242" t="s">
        <v>134</v>
      </c>
      <c r="C65" s="243">
        <f>'Statut=MMB+MČ'!P75</f>
        <v>29049</v>
      </c>
      <c r="D65" s="243"/>
    </row>
    <row r="66" spans="1:4" ht="18" thickBot="1">
      <c r="A66" s="248"/>
      <c r="B66" s="248" t="s">
        <v>59</v>
      </c>
      <c r="C66" s="252">
        <f>SUM(C64:C65)</f>
        <v>29049</v>
      </c>
      <c r="D66" s="252">
        <f>SUM(D64:D65)</f>
        <v>512</v>
      </c>
    </row>
    <row r="67" spans="1:4" ht="18" thickBot="1">
      <c r="A67" s="254"/>
      <c r="B67" s="254" t="s">
        <v>116</v>
      </c>
      <c r="C67" s="255">
        <f>C61-C66</f>
        <v>1228447</v>
      </c>
      <c r="D67" s="255">
        <f>D61-D66</f>
        <v>0</v>
      </c>
    </row>
    <row r="68" spans="1:4" ht="16.5">
      <c r="A68" s="242"/>
      <c r="B68" s="242"/>
      <c r="C68" s="243"/>
      <c r="D68" s="243"/>
    </row>
    <row r="69" spans="1:4" ht="16.5">
      <c r="A69" s="244"/>
      <c r="B69" s="244" t="s">
        <v>19</v>
      </c>
      <c r="C69" s="256"/>
      <c r="D69" s="243"/>
    </row>
    <row r="70" spans="1:4" ht="16.5">
      <c r="A70" s="242">
        <v>8123</v>
      </c>
      <c r="B70" s="242" t="s">
        <v>135</v>
      </c>
      <c r="C70" s="243">
        <f>'Statut=MMB+MČ'!P99</f>
        <v>13334</v>
      </c>
      <c r="D70" s="243"/>
    </row>
    <row r="71" spans="1:4" ht="17.25" thickBot="1">
      <c r="A71" s="239">
        <v>8124</v>
      </c>
      <c r="B71" s="239" t="s">
        <v>136</v>
      </c>
      <c r="C71" s="268">
        <f>'Statut=MMB+MČ'!P101</f>
        <v>-65472</v>
      </c>
      <c r="D71" s="268"/>
    </row>
    <row r="72" spans="1:4" ht="18" thickBot="1">
      <c r="A72" s="254"/>
      <c r="B72" s="254" t="s">
        <v>119</v>
      </c>
      <c r="C72" s="269">
        <f>SUM(C70:C71)</f>
        <v>-52138</v>
      </c>
      <c r="D72" s="255">
        <f>SUM(D71)</f>
        <v>0</v>
      </c>
    </row>
    <row r="74" ht="15.75">
      <c r="C74" s="270"/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showZeros="0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59.59765625" style="5" bestFit="1" customWidth="1"/>
    <col min="4" max="6" width="14.59765625" style="5" customWidth="1"/>
    <col min="7" max="8" width="11.8984375" style="151" customWidth="1"/>
    <col min="9" max="9" width="10.59765625" style="7" hidden="1" customWidth="1"/>
    <col min="10" max="10" width="11.19921875" style="7" hidden="1" customWidth="1"/>
    <col min="11" max="11" width="10.8984375" style="7" hidden="1" customWidth="1"/>
    <col min="12" max="13" width="9.3984375" style="180" hidden="1" customWidth="1"/>
    <col min="14" max="15" width="9.8984375" style="7" hidden="1" customWidth="1"/>
    <col min="16" max="16" width="10.69921875" style="7" hidden="1" customWidth="1"/>
    <col min="17" max="17" width="10.59765625" style="180" hidden="1" customWidth="1"/>
    <col min="18" max="18" width="10.19921875" style="180" hidden="1" customWidth="1"/>
    <col min="19" max="19" width="10.19921875" style="160" bestFit="1" customWidth="1"/>
    <col min="20" max="20" width="9.796875" style="160" bestFit="1" customWidth="1"/>
    <col min="21" max="16384" width="8.8984375" style="4" customWidth="1"/>
  </cols>
  <sheetData>
    <row r="1" spans="1:20" ht="22.5">
      <c r="A1" s="286" t="s">
        <v>70</v>
      </c>
      <c r="B1" s="159"/>
      <c r="C1" s="159"/>
      <c r="D1" s="159"/>
      <c r="E1" s="159"/>
      <c r="F1" s="159"/>
      <c r="G1" s="162"/>
      <c r="H1" s="162"/>
      <c r="I1" s="3"/>
      <c r="J1" s="3"/>
      <c r="K1" s="3"/>
      <c r="L1" s="179"/>
      <c r="M1" s="179"/>
      <c r="N1" s="3"/>
      <c r="O1" s="3"/>
      <c r="P1" s="3"/>
      <c r="Q1" s="179"/>
      <c r="R1" s="179"/>
      <c r="T1" s="4"/>
    </row>
    <row r="2" spans="1:20" ht="20.25">
      <c r="A2" s="78" t="s">
        <v>179</v>
      </c>
      <c r="B2" s="2"/>
      <c r="C2" s="8"/>
      <c r="D2" s="8"/>
      <c r="E2" s="8"/>
      <c r="F2" s="8"/>
      <c r="G2" s="163"/>
      <c r="H2" s="163"/>
      <c r="I2" s="3"/>
      <c r="J2" s="3"/>
      <c r="K2" s="3"/>
      <c r="L2" s="179"/>
      <c r="M2" s="179"/>
      <c r="N2" s="3"/>
      <c r="O2" s="3"/>
      <c r="P2" s="3"/>
      <c r="Q2" s="179"/>
      <c r="R2" s="179"/>
      <c r="T2" s="4"/>
    </row>
    <row r="3" spans="1:20" ht="21" thickBot="1">
      <c r="A3" s="2"/>
      <c r="B3" s="2"/>
      <c r="C3" s="8"/>
      <c r="D3" s="8"/>
      <c r="E3" s="8"/>
      <c r="F3" s="8"/>
      <c r="G3" s="163"/>
      <c r="H3" s="163"/>
      <c r="M3" s="279"/>
      <c r="T3" s="4"/>
    </row>
    <row r="4" spans="1:20" ht="16.5" thickBot="1">
      <c r="A4" s="24"/>
      <c r="B4" s="11" t="s">
        <v>41</v>
      </c>
      <c r="C4" s="94"/>
      <c r="D4" s="105" t="s">
        <v>65</v>
      </c>
      <c r="E4" s="58"/>
      <c r="F4" s="58"/>
      <c r="G4" s="145"/>
      <c r="H4" s="164"/>
      <c r="I4" s="105" t="s">
        <v>66</v>
      </c>
      <c r="J4" s="58"/>
      <c r="K4" s="58"/>
      <c r="L4" s="145"/>
      <c r="M4" s="164"/>
      <c r="N4" s="58" t="s">
        <v>42</v>
      </c>
      <c r="O4" s="58"/>
      <c r="P4" s="59"/>
      <c r="Q4" s="155"/>
      <c r="R4" s="155"/>
      <c r="T4" s="4"/>
    </row>
    <row r="5" spans="1:20" ht="15.75">
      <c r="A5" s="25" t="s">
        <v>1</v>
      </c>
      <c r="B5" s="10" t="s">
        <v>40</v>
      </c>
      <c r="C5" s="95" t="s">
        <v>2</v>
      </c>
      <c r="D5" s="106" t="s">
        <v>54</v>
      </c>
      <c r="E5" s="34" t="s">
        <v>55</v>
      </c>
      <c r="F5" s="34" t="s">
        <v>23</v>
      </c>
      <c r="G5" s="146" t="s">
        <v>0</v>
      </c>
      <c r="H5" s="165" t="s">
        <v>0</v>
      </c>
      <c r="I5" s="106" t="s">
        <v>54</v>
      </c>
      <c r="J5" s="34" t="s">
        <v>55</v>
      </c>
      <c r="K5" s="34" t="s">
        <v>23</v>
      </c>
      <c r="L5" s="146" t="s">
        <v>0</v>
      </c>
      <c r="M5" s="165" t="s">
        <v>0</v>
      </c>
      <c r="N5" s="82" t="s">
        <v>54</v>
      </c>
      <c r="O5" s="34" t="s">
        <v>55</v>
      </c>
      <c r="P5" s="34" t="s">
        <v>23</v>
      </c>
      <c r="Q5" s="146" t="s">
        <v>0</v>
      </c>
      <c r="R5" s="146" t="s">
        <v>0</v>
      </c>
      <c r="T5" s="4"/>
    </row>
    <row r="6" spans="1:20" ht="16.5" thickBot="1">
      <c r="A6" s="42"/>
      <c r="B6" s="31" t="s">
        <v>39</v>
      </c>
      <c r="C6" s="96"/>
      <c r="D6" s="107" t="s">
        <v>22</v>
      </c>
      <c r="E6" s="43" t="s">
        <v>22</v>
      </c>
      <c r="F6" s="43" t="s">
        <v>180</v>
      </c>
      <c r="G6" s="147" t="s">
        <v>68</v>
      </c>
      <c r="H6" s="166" t="s">
        <v>69</v>
      </c>
      <c r="I6" s="107" t="s">
        <v>22</v>
      </c>
      <c r="J6" s="43" t="s">
        <v>22</v>
      </c>
      <c r="K6" s="43" t="s">
        <v>180</v>
      </c>
      <c r="L6" s="147" t="s">
        <v>68</v>
      </c>
      <c r="M6" s="166" t="s">
        <v>69</v>
      </c>
      <c r="N6" s="83" t="s">
        <v>22</v>
      </c>
      <c r="O6" s="43" t="s">
        <v>22</v>
      </c>
      <c r="P6" s="43" t="s">
        <v>180</v>
      </c>
      <c r="Q6" s="147" t="s">
        <v>68</v>
      </c>
      <c r="R6" s="147" t="s">
        <v>69</v>
      </c>
      <c r="T6" s="4"/>
    </row>
    <row r="7" spans="1:20" ht="18.75">
      <c r="A7" s="26">
        <v>1</v>
      </c>
      <c r="B7" s="14">
        <v>1111</v>
      </c>
      <c r="C7" s="97" t="s">
        <v>71</v>
      </c>
      <c r="D7" s="111">
        <f aca="true" t="shared" si="0" ref="D7:F12">+I7+N7</f>
        <v>1590000</v>
      </c>
      <c r="E7" s="61">
        <f t="shared" si="0"/>
        <v>1500000</v>
      </c>
      <c r="F7" s="61">
        <f t="shared" si="0"/>
        <v>1418147</v>
      </c>
      <c r="G7" s="137">
        <f aca="true" t="shared" si="1" ref="G7:G13">+F7/D7*100</f>
        <v>89.19163522012579</v>
      </c>
      <c r="H7" s="167">
        <f aca="true" t="shared" si="2" ref="H7:H13">+F7/E7*100</f>
        <v>94.54313333333333</v>
      </c>
      <c r="I7" s="108">
        <v>1590000</v>
      </c>
      <c r="J7" s="60">
        <v>1500000</v>
      </c>
      <c r="K7" s="60">
        <v>1418147</v>
      </c>
      <c r="L7" s="137">
        <f aca="true" t="shared" si="3" ref="L7:L13">+K7/I7*100</f>
        <v>89.19163522012579</v>
      </c>
      <c r="M7" s="167">
        <f aca="true" t="shared" si="4" ref="M7:M13">+K7/J7*100</f>
        <v>94.54313333333333</v>
      </c>
      <c r="N7" s="84"/>
      <c r="O7" s="60"/>
      <c r="P7" s="60"/>
      <c r="Q7" s="137"/>
      <c r="R7" s="137"/>
      <c r="T7" s="4"/>
    </row>
    <row r="8" spans="1:20" ht="18.75">
      <c r="A8" s="13">
        <v>2</v>
      </c>
      <c r="B8" s="9">
        <v>1112</v>
      </c>
      <c r="C8" s="56" t="s">
        <v>3</v>
      </c>
      <c r="D8" s="111">
        <f t="shared" si="0"/>
        <v>330000</v>
      </c>
      <c r="E8" s="61">
        <f t="shared" si="0"/>
        <v>220000</v>
      </c>
      <c r="F8" s="61">
        <f t="shared" si="0"/>
        <v>160665</v>
      </c>
      <c r="G8" s="137">
        <f t="shared" si="1"/>
        <v>48.68636363636364</v>
      </c>
      <c r="H8" s="167">
        <f t="shared" si="2"/>
        <v>73.02954545454546</v>
      </c>
      <c r="I8" s="108">
        <v>330000</v>
      </c>
      <c r="J8" s="60">
        <v>220000</v>
      </c>
      <c r="K8" s="60">
        <v>160665</v>
      </c>
      <c r="L8" s="140">
        <f t="shared" si="3"/>
        <v>48.68636363636364</v>
      </c>
      <c r="M8" s="169">
        <f t="shared" si="4"/>
        <v>73.02954545454546</v>
      </c>
      <c r="N8" s="85"/>
      <c r="O8" s="61"/>
      <c r="P8" s="61"/>
      <c r="Q8" s="140"/>
      <c r="R8" s="140"/>
      <c r="T8" s="4"/>
    </row>
    <row r="9" spans="1:20" ht="18.75">
      <c r="A9" s="26">
        <v>3</v>
      </c>
      <c r="B9" s="9">
        <v>1113</v>
      </c>
      <c r="C9" s="56" t="s">
        <v>60</v>
      </c>
      <c r="D9" s="111">
        <f t="shared" si="0"/>
        <v>90000</v>
      </c>
      <c r="E9" s="61">
        <f t="shared" si="0"/>
        <v>110000</v>
      </c>
      <c r="F9" s="61">
        <f t="shared" si="0"/>
        <v>123429</v>
      </c>
      <c r="G9" s="137">
        <f t="shared" si="1"/>
        <v>137.14333333333332</v>
      </c>
      <c r="H9" s="167">
        <f t="shared" si="2"/>
        <v>112.20818181818181</v>
      </c>
      <c r="I9" s="108">
        <v>90000</v>
      </c>
      <c r="J9" s="60">
        <v>110000</v>
      </c>
      <c r="K9" s="60">
        <v>123429</v>
      </c>
      <c r="L9" s="140">
        <f t="shared" si="3"/>
        <v>137.14333333333332</v>
      </c>
      <c r="M9" s="169">
        <f t="shared" si="4"/>
        <v>112.20818181818181</v>
      </c>
      <c r="N9" s="85"/>
      <c r="O9" s="61"/>
      <c r="P9" s="61"/>
      <c r="Q9" s="140"/>
      <c r="R9" s="140"/>
      <c r="T9" s="4"/>
    </row>
    <row r="10" spans="1:20" ht="18.75">
      <c r="A10" s="13">
        <v>4</v>
      </c>
      <c r="B10" s="9">
        <v>1121</v>
      </c>
      <c r="C10" s="56" t="s">
        <v>4</v>
      </c>
      <c r="D10" s="111">
        <f t="shared" si="0"/>
        <v>1880000</v>
      </c>
      <c r="E10" s="61">
        <f t="shared" si="0"/>
        <v>1780000</v>
      </c>
      <c r="F10" s="61">
        <f t="shared" si="0"/>
        <v>1501772</v>
      </c>
      <c r="G10" s="137">
        <f t="shared" si="1"/>
        <v>79.88148936170212</v>
      </c>
      <c r="H10" s="167">
        <f t="shared" si="2"/>
        <v>84.36921348314607</v>
      </c>
      <c r="I10" s="108">
        <v>1880000</v>
      </c>
      <c r="J10" s="60">
        <v>1780000</v>
      </c>
      <c r="K10" s="60">
        <v>1501772</v>
      </c>
      <c r="L10" s="140">
        <f t="shared" si="3"/>
        <v>79.88148936170212</v>
      </c>
      <c r="M10" s="169">
        <f t="shared" si="4"/>
        <v>84.36921348314607</v>
      </c>
      <c r="N10" s="85"/>
      <c r="O10" s="61"/>
      <c r="P10" s="61"/>
      <c r="Q10" s="140"/>
      <c r="R10" s="140"/>
      <c r="T10" s="4"/>
    </row>
    <row r="11" spans="1:20" ht="18.75">
      <c r="A11" s="26">
        <v>5</v>
      </c>
      <c r="B11" s="9">
        <v>1211</v>
      </c>
      <c r="C11" s="56" t="s">
        <v>61</v>
      </c>
      <c r="D11" s="111">
        <f t="shared" si="0"/>
        <v>3340000</v>
      </c>
      <c r="E11" s="61">
        <f t="shared" si="0"/>
        <v>3220000</v>
      </c>
      <c r="F11" s="61">
        <f t="shared" si="0"/>
        <v>3087253</v>
      </c>
      <c r="G11" s="137">
        <f t="shared" si="1"/>
        <v>92.4327245508982</v>
      </c>
      <c r="H11" s="167">
        <f t="shared" si="2"/>
        <v>95.87742236024845</v>
      </c>
      <c r="I11" s="111">
        <v>3340000</v>
      </c>
      <c r="J11" s="61">
        <v>3220000</v>
      </c>
      <c r="K11" s="60">
        <f>2948337+138916</f>
        <v>3087253</v>
      </c>
      <c r="L11" s="140">
        <f t="shared" si="3"/>
        <v>92.4327245508982</v>
      </c>
      <c r="M11" s="169">
        <f t="shared" si="4"/>
        <v>95.87742236024845</v>
      </c>
      <c r="N11" s="85"/>
      <c r="O11" s="61"/>
      <c r="P11" s="61"/>
      <c r="Q11" s="140"/>
      <c r="R11" s="140"/>
      <c r="T11" s="4"/>
    </row>
    <row r="12" spans="1:20" ht="18.75">
      <c r="A12" s="13">
        <v>6</v>
      </c>
      <c r="B12" s="9">
        <v>1511</v>
      </c>
      <c r="C12" s="55" t="s">
        <v>5</v>
      </c>
      <c r="D12" s="111">
        <f t="shared" si="0"/>
        <v>135000</v>
      </c>
      <c r="E12" s="61">
        <f t="shared" si="0"/>
        <v>135000</v>
      </c>
      <c r="F12" s="61">
        <f t="shared" si="0"/>
        <v>128879</v>
      </c>
      <c r="G12" s="137">
        <f t="shared" si="1"/>
        <v>95.46592592592592</v>
      </c>
      <c r="H12" s="167">
        <f t="shared" si="2"/>
        <v>95.46592592592592</v>
      </c>
      <c r="I12" s="111">
        <v>135000</v>
      </c>
      <c r="J12" s="61">
        <v>135000</v>
      </c>
      <c r="K12" s="60">
        <v>128879</v>
      </c>
      <c r="L12" s="140">
        <f t="shared" si="3"/>
        <v>95.46592592592592</v>
      </c>
      <c r="M12" s="169">
        <f t="shared" si="4"/>
        <v>95.46592592592592</v>
      </c>
      <c r="N12" s="85"/>
      <c r="O12" s="61"/>
      <c r="P12" s="61"/>
      <c r="Q12" s="140"/>
      <c r="R12" s="140"/>
      <c r="T12" s="4"/>
    </row>
    <row r="13" spans="1:20" ht="19.5" thickBot="1">
      <c r="A13" s="26">
        <v>7</v>
      </c>
      <c r="B13" s="12"/>
      <c r="C13" s="98" t="s">
        <v>62</v>
      </c>
      <c r="D13" s="109">
        <f>SUM(D7:D12)</f>
        <v>7365000</v>
      </c>
      <c r="E13" s="62">
        <f>SUM(E7:E12)</f>
        <v>6965000</v>
      </c>
      <c r="F13" s="62">
        <f>SUM(F7:F12)</f>
        <v>6420145</v>
      </c>
      <c r="G13" s="158">
        <f t="shared" si="1"/>
        <v>87.17101154107264</v>
      </c>
      <c r="H13" s="168">
        <f t="shared" si="2"/>
        <v>92.17724335965542</v>
      </c>
      <c r="I13" s="109">
        <f>SUM(I7:I12)</f>
        <v>7365000</v>
      </c>
      <c r="J13" s="62">
        <f>SUM(J7:J12)</f>
        <v>6965000</v>
      </c>
      <c r="K13" s="62">
        <f>SUM(K7:K12)</f>
        <v>6420145</v>
      </c>
      <c r="L13" s="158">
        <f t="shared" si="3"/>
        <v>87.17101154107264</v>
      </c>
      <c r="M13" s="168">
        <f t="shared" si="4"/>
        <v>92.17724335965542</v>
      </c>
      <c r="N13" s="86"/>
      <c r="O13" s="86"/>
      <c r="P13" s="62"/>
      <c r="Q13" s="158"/>
      <c r="R13" s="158"/>
      <c r="S13" s="282"/>
      <c r="T13" s="4"/>
    </row>
    <row r="14" spans="1:20" ht="18.75">
      <c r="A14" s="13">
        <v>8</v>
      </c>
      <c r="B14" s="23">
        <v>1119</v>
      </c>
      <c r="C14" s="99" t="s">
        <v>73</v>
      </c>
      <c r="D14" s="110"/>
      <c r="E14" s="70"/>
      <c r="F14" s="70">
        <f aca="true" t="shared" si="5" ref="F14:F20">+K14+P14</f>
        <v>10</v>
      </c>
      <c r="G14" s="139"/>
      <c r="H14" s="167"/>
      <c r="I14" s="121"/>
      <c r="J14" s="68"/>
      <c r="K14" s="68">
        <v>10</v>
      </c>
      <c r="L14" s="137"/>
      <c r="M14" s="167"/>
      <c r="N14" s="87"/>
      <c r="O14" s="68"/>
      <c r="P14" s="68"/>
      <c r="Q14" s="149"/>
      <c r="R14" s="192"/>
      <c r="S14" s="282"/>
      <c r="T14" s="4"/>
    </row>
    <row r="15" spans="1:20" ht="18.75">
      <c r="A15" s="26">
        <v>9</v>
      </c>
      <c r="B15" s="9">
        <v>1122</v>
      </c>
      <c r="C15" s="56" t="s">
        <v>6</v>
      </c>
      <c r="D15" s="108">
        <f aca="true" t="shared" si="6" ref="D15:E20">+I15+N15</f>
        <v>35980</v>
      </c>
      <c r="E15" s="60">
        <f t="shared" si="6"/>
        <v>75952</v>
      </c>
      <c r="F15" s="60">
        <f t="shared" si="5"/>
        <v>75952</v>
      </c>
      <c r="G15" s="137">
        <f aca="true" t="shared" si="7" ref="G15:G26">+F15/D15*100</f>
        <v>211.09505280711508</v>
      </c>
      <c r="H15" s="167">
        <f aca="true" t="shared" si="8" ref="H15:H26">+F15/E15*100</f>
        <v>100</v>
      </c>
      <c r="I15" s="111"/>
      <c r="J15" s="61"/>
      <c r="K15" s="61"/>
      <c r="L15" s="140"/>
      <c r="M15" s="169"/>
      <c r="N15" s="85">
        <v>35980</v>
      </c>
      <c r="O15" s="85">
        <v>75952</v>
      </c>
      <c r="P15" s="61">
        <f>93555-P16</f>
        <v>75952</v>
      </c>
      <c r="Q15" s="140">
        <f aca="true" t="shared" si="9" ref="Q15:Q26">+P15/N15*100</f>
        <v>211.09505280711508</v>
      </c>
      <c r="R15" s="140">
        <f aca="true" t="shared" si="10" ref="R15:R27">+P15/O15*100</f>
        <v>100</v>
      </c>
      <c r="S15" s="282"/>
      <c r="T15" s="4"/>
    </row>
    <row r="16" spans="1:20" ht="18.75">
      <c r="A16" s="13">
        <v>10</v>
      </c>
      <c r="B16" s="9">
        <v>1122</v>
      </c>
      <c r="C16" s="56" t="s">
        <v>74</v>
      </c>
      <c r="D16" s="111">
        <f t="shared" si="6"/>
        <v>111577</v>
      </c>
      <c r="E16" s="61">
        <f t="shared" si="6"/>
        <v>126877</v>
      </c>
      <c r="F16" s="61">
        <f t="shared" si="5"/>
        <v>126877</v>
      </c>
      <c r="G16" s="137">
        <f t="shared" si="7"/>
        <v>113.71250347293798</v>
      </c>
      <c r="H16" s="167">
        <f t="shared" si="8"/>
        <v>100</v>
      </c>
      <c r="I16" s="111">
        <v>100000</v>
      </c>
      <c r="J16" s="61">
        <v>109274</v>
      </c>
      <c r="K16" s="61">
        <v>109274</v>
      </c>
      <c r="L16" s="140">
        <f aca="true" t="shared" si="11" ref="L16:L26">+K16/I16*100</f>
        <v>109.274</v>
      </c>
      <c r="M16" s="169">
        <f aca="true" t="shared" si="12" ref="M16:M26">+K16/J16*100</f>
        <v>100</v>
      </c>
      <c r="N16" s="85">
        <v>11577</v>
      </c>
      <c r="O16" s="85">
        <v>17603</v>
      </c>
      <c r="P16" s="61">
        <v>17603</v>
      </c>
      <c r="Q16" s="140">
        <f t="shared" si="9"/>
        <v>152.05148138550575</v>
      </c>
      <c r="R16" s="140">
        <f t="shared" si="10"/>
        <v>100</v>
      </c>
      <c r="S16" s="283"/>
      <c r="T16" s="4"/>
    </row>
    <row r="17" spans="1:20" ht="18.75">
      <c r="A17" s="26">
        <v>11</v>
      </c>
      <c r="B17" s="15" t="s">
        <v>31</v>
      </c>
      <c r="C17" s="100" t="s">
        <v>72</v>
      </c>
      <c r="D17" s="112">
        <f t="shared" si="6"/>
        <v>185694</v>
      </c>
      <c r="E17" s="63">
        <f t="shared" si="6"/>
        <v>185700</v>
      </c>
      <c r="F17" s="63">
        <f t="shared" si="5"/>
        <v>183714</v>
      </c>
      <c r="G17" s="141">
        <f t="shared" si="7"/>
        <v>98.93372968431936</v>
      </c>
      <c r="H17" s="167">
        <f t="shared" si="8"/>
        <v>98.93053311793216</v>
      </c>
      <c r="I17" s="112">
        <v>185637</v>
      </c>
      <c r="J17" s="63">
        <v>185637</v>
      </c>
      <c r="K17" s="63">
        <v>183664</v>
      </c>
      <c r="L17" s="140">
        <f t="shared" si="11"/>
        <v>98.93717308510695</v>
      </c>
      <c r="M17" s="169">
        <f t="shared" si="12"/>
        <v>98.93717308510695</v>
      </c>
      <c r="N17" s="88">
        <v>57</v>
      </c>
      <c r="O17" s="88">
        <v>63</v>
      </c>
      <c r="P17" s="63">
        <v>50</v>
      </c>
      <c r="Q17" s="141">
        <f t="shared" si="9"/>
        <v>87.71929824561403</v>
      </c>
      <c r="R17" s="141">
        <f t="shared" si="10"/>
        <v>79.36507936507937</v>
      </c>
      <c r="S17" s="284"/>
      <c r="T17" s="4"/>
    </row>
    <row r="18" spans="1:20" ht="18.75">
      <c r="A18" s="13">
        <v>12</v>
      </c>
      <c r="B18" s="16" t="s">
        <v>32</v>
      </c>
      <c r="C18" s="55" t="s">
        <v>75</v>
      </c>
      <c r="D18" s="111">
        <f t="shared" si="6"/>
        <v>126789</v>
      </c>
      <c r="E18" s="61">
        <f t="shared" si="6"/>
        <v>123486</v>
      </c>
      <c r="F18" s="61">
        <f t="shared" si="5"/>
        <v>114355</v>
      </c>
      <c r="G18" s="140">
        <f t="shared" si="7"/>
        <v>90.19315555765878</v>
      </c>
      <c r="H18" s="167">
        <f t="shared" si="8"/>
        <v>92.60563950569295</v>
      </c>
      <c r="I18" s="111">
        <v>6000</v>
      </c>
      <c r="J18" s="61">
        <v>6000</v>
      </c>
      <c r="K18" s="61">
        <v>5405</v>
      </c>
      <c r="L18" s="140">
        <f t="shared" si="11"/>
        <v>90.08333333333334</v>
      </c>
      <c r="M18" s="169">
        <f t="shared" si="12"/>
        <v>90.08333333333334</v>
      </c>
      <c r="N18" s="85">
        <v>120789</v>
      </c>
      <c r="O18" s="85">
        <v>117486</v>
      </c>
      <c r="P18" s="61">
        <v>108950</v>
      </c>
      <c r="Q18" s="140">
        <f t="shared" si="9"/>
        <v>90.19861080065238</v>
      </c>
      <c r="R18" s="140">
        <f t="shared" si="10"/>
        <v>92.73445346679604</v>
      </c>
      <c r="S18" s="284"/>
      <c r="T18" s="4"/>
    </row>
    <row r="19" spans="1:20" ht="18.75">
      <c r="A19" s="26">
        <v>13</v>
      </c>
      <c r="B19" s="19" t="s">
        <v>88</v>
      </c>
      <c r="C19" s="55" t="s">
        <v>89</v>
      </c>
      <c r="D19" s="111">
        <f t="shared" si="6"/>
        <v>36710</v>
      </c>
      <c r="E19" s="61">
        <f t="shared" si="6"/>
        <v>37798</v>
      </c>
      <c r="F19" s="61">
        <f t="shared" si="5"/>
        <v>36684</v>
      </c>
      <c r="G19" s="140">
        <f t="shared" si="7"/>
        <v>99.92917461182239</v>
      </c>
      <c r="H19" s="167">
        <f t="shared" si="8"/>
        <v>97.05275411397429</v>
      </c>
      <c r="I19" s="121">
        <v>7000</v>
      </c>
      <c r="J19" s="68">
        <v>7000</v>
      </c>
      <c r="K19" s="68">
        <f>7413+1730</f>
        <v>9143</v>
      </c>
      <c r="L19" s="140">
        <f t="shared" si="11"/>
        <v>130.6142857142857</v>
      </c>
      <c r="M19" s="169">
        <f t="shared" si="12"/>
        <v>130.6142857142857</v>
      </c>
      <c r="N19" s="87">
        <v>29710</v>
      </c>
      <c r="O19" s="87">
        <v>30798</v>
      </c>
      <c r="P19" s="68">
        <v>27541</v>
      </c>
      <c r="Q19" s="140">
        <f t="shared" si="9"/>
        <v>92.69942780208684</v>
      </c>
      <c r="R19" s="140">
        <f t="shared" si="10"/>
        <v>89.42463796350413</v>
      </c>
      <c r="S19" s="282"/>
      <c r="T19" s="4"/>
    </row>
    <row r="20" spans="1:20" ht="18.75">
      <c r="A20" s="13">
        <v>14</v>
      </c>
      <c r="B20" s="19">
        <v>1361</v>
      </c>
      <c r="C20" s="55" t="s">
        <v>7</v>
      </c>
      <c r="D20" s="111">
        <f t="shared" si="6"/>
        <v>137359</v>
      </c>
      <c r="E20" s="61">
        <f t="shared" si="6"/>
        <v>134719</v>
      </c>
      <c r="F20" s="61">
        <f t="shared" si="5"/>
        <v>105747</v>
      </c>
      <c r="G20" s="140">
        <f t="shared" si="7"/>
        <v>76.98585458542942</v>
      </c>
      <c r="H20" s="167">
        <f t="shared" si="8"/>
        <v>78.494495950831</v>
      </c>
      <c r="I20" s="121">
        <v>88080</v>
      </c>
      <c r="J20" s="68">
        <v>88080</v>
      </c>
      <c r="K20" s="68">
        <v>66389</v>
      </c>
      <c r="L20" s="140">
        <f t="shared" si="11"/>
        <v>75.37352406902815</v>
      </c>
      <c r="M20" s="176">
        <f t="shared" si="12"/>
        <v>75.37352406902815</v>
      </c>
      <c r="N20" s="87">
        <v>49279</v>
      </c>
      <c r="O20" s="87">
        <v>46639</v>
      </c>
      <c r="P20" s="68">
        <v>39358</v>
      </c>
      <c r="Q20" s="140">
        <f t="shared" si="9"/>
        <v>79.86769212037582</v>
      </c>
      <c r="R20" s="140">
        <f t="shared" si="10"/>
        <v>84.38860181393255</v>
      </c>
      <c r="S20" s="283"/>
      <c r="T20" s="4"/>
    </row>
    <row r="21" spans="1:20" ht="19.5" thickBot="1">
      <c r="A21" s="26">
        <v>15</v>
      </c>
      <c r="B21" s="17" t="s">
        <v>44</v>
      </c>
      <c r="C21" s="101" t="s">
        <v>90</v>
      </c>
      <c r="D21" s="113">
        <f>SUM(D13:D20)</f>
        <v>7999109</v>
      </c>
      <c r="E21" s="64">
        <f>SUM(E13:E20)</f>
        <v>7649532</v>
      </c>
      <c r="F21" s="64">
        <f>SUM(F13:F20)</f>
        <v>7063484</v>
      </c>
      <c r="G21" s="138">
        <f t="shared" si="7"/>
        <v>88.30338478948093</v>
      </c>
      <c r="H21" s="170">
        <f t="shared" si="8"/>
        <v>92.33877314324589</v>
      </c>
      <c r="I21" s="113">
        <f>SUM(I13:I20)</f>
        <v>7751717</v>
      </c>
      <c r="J21" s="64">
        <f>SUM(J13:J20)</f>
        <v>7360991</v>
      </c>
      <c r="K21" s="64">
        <f>SUM(K13:K20)</f>
        <v>6794030</v>
      </c>
      <c r="L21" s="138">
        <f t="shared" si="11"/>
        <v>87.64548550985542</v>
      </c>
      <c r="M21" s="170">
        <f t="shared" si="12"/>
        <v>92.29776262462487</v>
      </c>
      <c r="N21" s="89">
        <f>SUM(N13:N20)</f>
        <v>247392</v>
      </c>
      <c r="O21" s="64">
        <f>SUM(O13:O20)</f>
        <v>288541</v>
      </c>
      <c r="P21" s="64">
        <f>SUM(P13:P20)</f>
        <v>269454</v>
      </c>
      <c r="Q21" s="138">
        <f t="shared" si="9"/>
        <v>108.91783081102058</v>
      </c>
      <c r="R21" s="138">
        <f t="shared" si="10"/>
        <v>93.3849955465601</v>
      </c>
      <c r="S21" s="282"/>
      <c r="T21" s="4"/>
    </row>
    <row r="22" spans="1:20" ht="18.75">
      <c r="A22" s="13">
        <v>16</v>
      </c>
      <c r="B22" s="18" t="s">
        <v>33</v>
      </c>
      <c r="C22" s="102" t="s">
        <v>8</v>
      </c>
      <c r="D22" s="108">
        <f aca="true" t="shared" si="13" ref="D22:F26">+I22+N22</f>
        <v>45835</v>
      </c>
      <c r="E22" s="60">
        <f t="shared" si="13"/>
        <v>58701</v>
      </c>
      <c r="F22" s="60">
        <f t="shared" si="13"/>
        <v>63448</v>
      </c>
      <c r="G22" s="137">
        <f t="shared" si="7"/>
        <v>138.42696629213484</v>
      </c>
      <c r="H22" s="167">
        <f t="shared" si="8"/>
        <v>108.08674468918757</v>
      </c>
      <c r="I22" s="108">
        <v>17313</v>
      </c>
      <c r="J22" s="60">
        <v>24650</v>
      </c>
      <c r="K22" s="60">
        <v>27315</v>
      </c>
      <c r="L22" s="137">
        <f t="shared" si="11"/>
        <v>157.77161670421071</v>
      </c>
      <c r="M22" s="167">
        <f t="shared" si="12"/>
        <v>110.81135902636916</v>
      </c>
      <c r="N22" s="84">
        <v>28522</v>
      </c>
      <c r="O22" s="84">
        <v>34051</v>
      </c>
      <c r="P22" s="60">
        <v>36133</v>
      </c>
      <c r="Q22" s="137">
        <f t="shared" si="9"/>
        <v>126.68466446953228</v>
      </c>
      <c r="R22" s="137">
        <f t="shared" si="10"/>
        <v>106.11435787495228</v>
      </c>
      <c r="T22" s="4"/>
    </row>
    <row r="23" spans="1:20" ht="18.75">
      <c r="A23" s="26">
        <v>17</v>
      </c>
      <c r="B23" s="18" t="s">
        <v>34</v>
      </c>
      <c r="C23" s="102" t="s">
        <v>67</v>
      </c>
      <c r="D23" s="108">
        <f t="shared" si="13"/>
        <v>118495</v>
      </c>
      <c r="E23" s="60">
        <f t="shared" si="13"/>
        <v>115970</v>
      </c>
      <c r="F23" s="60">
        <f t="shared" si="13"/>
        <v>123993</v>
      </c>
      <c r="G23" s="137">
        <f t="shared" si="7"/>
        <v>104.6398582218659</v>
      </c>
      <c r="H23" s="167">
        <f t="shared" si="8"/>
        <v>106.91816849185133</v>
      </c>
      <c r="I23" s="108">
        <v>116213</v>
      </c>
      <c r="J23" s="60">
        <v>112632</v>
      </c>
      <c r="K23" s="60">
        <v>120632</v>
      </c>
      <c r="L23" s="140">
        <f t="shared" si="11"/>
        <v>103.80250058083003</v>
      </c>
      <c r="M23" s="169">
        <f t="shared" si="12"/>
        <v>107.10277718587969</v>
      </c>
      <c r="N23" s="84">
        <v>2282</v>
      </c>
      <c r="O23" s="84">
        <v>3338</v>
      </c>
      <c r="P23" s="60">
        <v>3361</v>
      </c>
      <c r="Q23" s="141">
        <f t="shared" si="9"/>
        <v>147.28308501314635</v>
      </c>
      <c r="R23" s="137">
        <f t="shared" si="10"/>
        <v>100.68903535050929</v>
      </c>
      <c r="T23" s="4"/>
    </row>
    <row r="24" spans="1:20" ht="18.75">
      <c r="A24" s="13">
        <v>18</v>
      </c>
      <c r="B24" s="15" t="s">
        <v>35</v>
      </c>
      <c r="C24" s="100" t="s">
        <v>9</v>
      </c>
      <c r="D24" s="112">
        <f t="shared" si="13"/>
        <v>209919</v>
      </c>
      <c r="E24" s="63">
        <f t="shared" si="13"/>
        <v>222747</v>
      </c>
      <c r="F24" s="63">
        <f t="shared" si="13"/>
        <v>244836</v>
      </c>
      <c r="G24" s="141">
        <f t="shared" si="7"/>
        <v>116.63355865833964</v>
      </c>
      <c r="H24" s="167">
        <f t="shared" si="8"/>
        <v>109.91663187382994</v>
      </c>
      <c r="I24" s="112">
        <v>128951</v>
      </c>
      <c r="J24" s="63">
        <v>133039</v>
      </c>
      <c r="K24" s="63">
        <v>152741</v>
      </c>
      <c r="L24" s="140">
        <f t="shared" si="11"/>
        <v>118.44886817473304</v>
      </c>
      <c r="M24" s="169">
        <f t="shared" si="12"/>
        <v>114.80919128977216</v>
      </c>
      <c r="N24" s="88">
        <v>80968</v>
      </c>
      <c r="O24" s="88">
        <v>89708</v>
      </c>
      <c r="P24" s="63">
        <v>92095</v>
      </c>
      <c r="Q24" s="141">
        <f t="shared" si="9"/>
        <v>113.74246615947041</v>
      </c>
      <c r="R24" s="137">
        <f t="shared" si="10"/>
        <v>102.6608552191555</v>
      </c>
      <c r="T24" s="4"/>
    </row>
    <row r="25" spans="1:20" ht="18.75">
      <c r="A25" s="26">
        <v>19</v>
      </c>
      <c r="B25" s="15" t="s">
        <v>129</v>
      </c>
      <c r="C25" s="100" t="s">
        <v>130</v>
      </c>
      <c r="D25" s="199">
        <f t="shared" si="13"/>
        <v>91655</v>
      </c>
      <c r="E25" s="63">
        <f t="shared" si="13"/>
        <v>282483</v>
      </c>
      <c r="F25" s="88">
        <f t="shared" si="13"/>
        <v>245698</v>
      </c>
      <c r="G25" s="141">
        <f t="shared" si="7"/>
        <v>268.0682996017675</v>
      </c>
      <c r="H25" s="167">
        <f t="shared" si="8"/>
        <v>86.97797743581029</v>
      </c>
      <c r="I25" s="112">
        <v>83600</v>
      </c>
      <c r="J25" s="63">
        <v>268995</v>
      </c>
      <c r="K25" s="63">
        <v>232700</v>
      </c>
      <c r="L25" s="140">
        <f t="shared" si="11"/>
        <v>278.3492822966507</v>
      </c>
      <c r="M25" s="169">
        <f t="shared" si="12"/>
        <v>86.50718414840425</v>
      </c>
      <c r="N25" s="88">
        <v>8055</v>
      </c>
      <c r="O25" s="88">
        <v>13488</v>
      </c>
      <c r="P25" s="63">
        <v>12998</v>
      </c>
      <c r="Q25" s="141">
        <f t="shared" si="9"/>
        <v>161.36561142147735</v>
      </c>
      <c r="R25" s="137">
        <f t="shared" si="10"/>
        <v>96.36714116251483</v>
      </c>
      <c r="T25" s="4"/>
    </row>
    <row r="26" spans="1:20" ht="18.75">
      <c r="A26" s="13">
        <v>20</v>
      </c>
      <c r="B26" s="15" t="s">
        <v>36</v>
      </c>
      <c r="C26" s="100" t="s">
        <v>10</v>
      </c>
      <c r="D26" s="199">
        <f t="shared" si="13"/>
        <v>50952</v>
      </c>
      <c r="E26" s="63">
        <f t="shared" si="13"/>
        <v>52092</v>
      </c>
      <c r="F26" s="88">
        <f t="shared" si="13"/>
        <v>48483</v>
      </c>
      <c r="G26" s="141">
        <f t="shared" si="7"/>
        <v>95.15426283560998</v>
      </c>
      <c r="H26" s="167">
        <f t="shared" si="8"/>
        <v>93.07187284035936</v>
      </c>
      <c r="I26" s="112">
        <v>46033</v>
      </c>
      <c r="J26" s="63">
        <v>46118</v>
      </c>
      <c r="K26" s="63">
        <v>42376</v>
      </c>
      <c r="L26" s="140">
        <f t="shared" si="11"/>
        <v>92.0556991723329</v>
      </c>
      <c r="M26" s="169">
        <f t="shared" si="12"/>
        <v>91.88603148445293</v>
      </c>
      <c r="N26" s="88">
        <v>4919</v>
      </c>
      <c r="O26" s="88">
        <v>5974</v>
      </c>
      <c r="P26" s="63">
        <v>6107</v>
      </c>
      <c r="Q26" s="141">
        <f t="shared" si="9"/>
        <v>124.15125025411669</v>
      </c>
      <c r="R26" s="141">
        <f t="shared" si="10"/>
        <v>102.2263140274523</v>
      </c>
      <c r="T26" s="4"/>
    </row>
    <row r="27" spans="1:20" ht="18.75" hidden="1">
      <c r="A27" s="26">
        <v>21</v>
      </c>
      <c r="B27" s="15">
        <v>2226</v>
      </c>
      <c r="C27" s="100" t="s">
        <v>184</v>
      </c>
      <c r="D27" s="200" t="s">
        <v>53</v>
      </c>
      <c r="E27" s="65" t="s">
        <v>53</v>
      </c>
      <c r="F27" s="201" t="s">
        <v>53</v>
      </c>
      <c r="G27" s="141"/>
      <c r="H27" s="167"/>
      <c r="I27" s="112"/>
      <c r="J27" s="63"/>
      <c r="K27" s="63"/>
      <c r="L27" s="140"/>
      <c r="M27" s="169"/>
      <c r="N27" s="88"/>
      <c r="O27" s="88">
        <v>122666</v>
      </c>
      <c r="P27" s="63">
        <v>122666</v>
      </c>
      <c r="Q27" s="141"/>
      <c r="R27" s="141">
        <f t="shared" si="10"/>
        <v>100</v>
      </c>
      <c r="T27" s="4"/>
    </row>
    <row r="28" spans="1:20" ht="18.75" hidden="1">
      <c r="A28" s="13">
        <v>22</v>
      </c>
      <c r="B28" s="15">
        <v>2226</v>
      </c>
      <c r="C28" s="100" t="s">
        <v>183</v>
      </c>
      <c r="D28" s="200" t="s">
        <v>53</v>
      </c>
      <c r="E28" s="65" t="s">
        <v>53</v>
      </c>
      <c r="F28" s="201" t="s">
        <v>53</v>
      </c>
      <c r="G28" s="171"/>
      <c r="H28" s="167"/>
      <c r="I28" s="112"/>
      <c r="J28" s="63">
        <v>29050</v>
      </c>
      <c r="K28" s="63">
        <v>29049</v>
      </c>
      <c r="L28" s="140"/>
      <c r="M28" s="169">
        <f>+K28/J28*100</f>
        <v>99.99655765920826</v>
      </c>
      <c r="N28" s="88"/>
      <c r="O28" s="88"/>
      <c r="P28" s="63"/>
      <c r="Q28" s="141"/>
      <c r="R28" s="141"/>
      <c r="T28" s="4"/>
    </row>
    <row r="29" spans="1:20" ht="18.75" hidden="1">
      <c r="A29" s="26">
        <v>23</v>
      </c>
      <c r="B29" s="15">
        <v>2441</v>
      </c>
      <c r="C29" s="100" t="s">
        <v>174</v>
      </c>
      <c r="D29" s="200" t="s">
        <v>53</v>
      </c>
      <c r="E29" s="65" t="s">
        <v>53</v>
      </c>
      <c r="F29" s="201" t="s">
        <v>53</v>
      </c>
      <c r="G29" s="171"/>
      <c r="H29" s="167"/>
      <c r="I29" s="112">
        <v>65104</v>
      </c>
      <c r="J29" s="63">
        <v>65219</v>
      </c>
      <c r="K29" s="63">
        <v>65472</v>
      </c>
      <c r="L29" s="140">
        <f>+K29/I29*100</f>
        <v>100.56524944703857</v>
      </c>
      <c r="M29" s="169">
        <f>+K29/J29*100</f>
        <v>100.38792376454715</v>
      </c>
      <c r="N29" s="88"/>
      <c r="O29" s="88"/>
      <c r="P29" s="63"/>
      <c r="Q29" s="141"/>
      <c r="R29" s="141"/>
      <c r="T29" s="4"/>
    </row>
    <row r="30" spans="1:20" ht="18.75">
      <c r="A30" s="13">
        <v>21</v>
      </c>
      <c r="B30" s="16" t="s">
        <v>57</v>
      </c>
      <c r="C30" s="55" t="s">
        <v>11</v>
      </c>
      <c r="D30" s="111">
        <f>+I30+N30</f>
        <v>56746</v>
      </c>
      <c r="E30" s="61">
        <f>+J30+O30</f>
        <v>157856</v>
      </c>
      <c r="F30" s="61">
        <f>+K30+P30</f>
        <v>196501</v>
      </c>
      <c r="G30" s="140">
        <f>+F30/D30*100</f>
        <v>346.2816762414972</v>
      </c>
      <c r="H30" s="167">
        <f aca="true" t="shared" si="14" ref="H30:H39">+F30/E30*100</f>
        <v>124.4811727143726</v>
      </c>
      <c r="I30" s="111">
        <f>500165-I22-I23-I24-I25-I26-I29</f>
        <v>42951</v>
      </c>
      <c r="J30" s="61">
        <f>818657-J22-J23-J24-J25-J26-J28-J29</f>
        <v>138954</v>
      </c>
      <c r="K30" s="61">
        <f>847295-K22-K23-K24-K25-K26-K28-K29</f>
        <v>177010</v>
      </c>
      <c r="L30" s="140">
        <f>+K30/I30*100</f>
        <v>412.1207888058485</v>
      </c>
      <c r="M30" s="169">
        <f>+K30/J30*100</f>
        <v>127.38748074902486</v>
      </c>
      <c r="N30" s="85">
        <v>13795</v>
      </c>
      <c r="O30" s="85">
        <f>288127-O22-O23-O24-O25-O26-O27</f>
        <v>18902</v>
      </c>
      <c r="P30" s="61">
        <f>292851-P22-P23-P24-P25-P26-P27</f>
        <v>19491</v>
      </c>
      <c r="Q30" s="140">
        <f>+P30/N30*100</f>
        <v>141.29032258064515</v>
      </c>
      <c r="R30" s="140">
        <f aca="true" t="shared" si="15" ref="R30:R44">+P30/O30*100</f>
        <v>103.11607237329383</v>
      </c>
      <c r="T30" s="4"/>
    </row>
    <row r="31" spans="1:20" ht="19.5" thickBot="1">
      <c r="A31" s="26">
        <v>22</v>
      </c>
      <c r="B31" s="17" t="s">
        <v>92</v>
      </c>
      <c r="C31" s="101" t="s">
        <v>195</v>
      </c>
      <c r="D31" s="113">
        <f>SUM(D22:D30)</f>
        <v>573602</v>
      </c>
      <c r="E31" s="64">
        <f>SUM(E22:E30)</f>
        <v>889849</v>
      </c>
      <c r="F31" s="64">
        <f>SUM(F22:F30)</f>
        <v>922959</v>
      </c>
      <c r="G31" s="138">
        <f>+F31/D31*100</f>
        <v>160.90581971471508</v>
      </c>
      <c r="H31" s="170">
        <f t="shared" si="14"/>
        <v>103.72085601040177</v>
      </c>
      <c r="I31" s="113">
        <f>SUM(I22:I30)</f>
        <v>500165</v>
      </c>
      <c r="J31" s="64">
        <f>SUM(J22:J30)</f>
        <v>818657</v>
      </c>
      <c r="K31" s="64">
        <f>SUM(K22:K30)</f>
        <v>847295</v>
      </c>
      <c r="L31" s="138">
        <f>+K31/I31*100</f>
        <v>169.40309697799728</v>
      </c>
      <c r="M31" s="170">
        <f>+K31/J31*100</f>
        <v>103.4981683415643</v>
      </c>
      <c r="N31" s="89">
        <f>SUM(N22:N30)</f>
        <v>138541</v>
      </c>
      <c r="O31" s="64">
        <f>SUM(O22:O30)</f>
        <v>288127</v>
      </c>
      <c r="P31" s="64">
        <f>SUM(P22:P30)</f>
        <v>292851</v>
      </c>
      <c r="Q31" s="138">
        <f>+P31/N31*100</f>
        <v>211.382190109787</v>
      </c>
      <c r="R31" s="138">
        <f t="shared" si="15"/>
        <v>101.63955477966313</v>
      </c>
      <c r="T31" s="4"/>
    </row>
    <row r="32" spans="1:20" ht="18.75">
      <c r="A32" s="13">
        <v>23</v>
      </c>
      <c r="B32" s="20" t="s">
        <v>43</v>
      </c>
      <c r="C32" s="103" t="s">
        <v>76</v>
      </c>
      <c r="D32" s="115">
        <f aca="true" t="shared" si="16" ref="D32:F33">+I32+N32</f>
        <v>762155</v>
      </c>
      <c r="E32" s="66">
        <f t="shared" si="16"/>
        <v>734336</v>
      </c>
      <c r="F32" s="66">
        <f t="shared" si="16"/>
        <v>1077131</v>
      </c>
      <c r="G32" s="142">
        <f>+F32/D32*100</f>
        <v>141.3270266546831</v>
      </c>
      <c r="H32" s="167">
        <f t="shared" si="14"/>
        <v>146.68094714136308</v>
      </c>
      <c r="I32" s="115">
        <v>762155</v>
      </c>
      <c r="J32" s="66">
        <v>733829</v>
      </c>
      <c r="K32" s="66">
        <v>1076057</v>
      </c>
      <c r="L32" s="137">
        <f>+K32/I32*100</f>
        <v>141.1861104368534</v>
      </c>
      <c r="M32" s="167">
        <f>+K32/J32*100</f>
        <v>146.63593289444816</v>
      </c>
      <c r="N32" s="90"/>
      <c r="O32" s="66">
        <v>507</v>
      </c>
      <c r="P32" s="66">
        <v>1074</v>
      </c>
      <c r="Q32" s="142"/>
      <c r="R32" s="141">
        <f t="shared" si="15"/>
        <v>211.83431952662724</v>
      </c>
      <c r="T32" s="4"/>
    </row>
    <row r="33" spans="1:20" ht="18.75">
      <c r="A33" s="26">
        <v>24</v>
      </c>
      <c r="B33" s="71" t="s">
        <v>98</v>
      </c>
      <c r="C33" s="214" t="s">
        <v>99</v>
      </c>
      <c r="D33" s="215">
        <f t="shared" si="16"/>
        <v>0</v>
      </c>
      <c r="E33" s="66">
        <f t="shared" si="16"/>
        <v>193</v>
      </c>
      <c r="F33" s="216">
        <f t="shared" si="16"/>
        <v>695</v>
      </c>
      <c r="G33" s="277"/>
      <c r="H33" s="167">
        <f t="shared" si="14"/>
        <v>360.10362694300517</v>
      </c>
      <c r="I33" s="215"/>
      <c r="J33" s="216"/>
      <c r="K33" s="216"/>
      <c r="L33" s="192"/>
      <c r="M33" s="167"/>
      <c r="N33" s="217"/>
      <c r="O33" s="216">
        <v>193</v>
      </c>
      <c r="P33" s="216">
        <v>695</v>
      </c>
      <c r="Q33" s="278"/>
      <c r="R33" s="141">
        <f t="shared" si="15"/>
        <v>360.10362694300517</v>
      </c>
      <c r="T33" s="4"/>
    </row>
    <row r="34" spans="1:20" ht="19.5" thickBot="1">
      <c r="A34" s="13">
        <v>25</v>
      </c>
      <c r="B34" s="21" t="s">
        <v>45</v>
      </c>
      <c r="C34" s="101" t="s">
        <v>196</v>
      </c>
      <c r="D34" s="113">
        <f>SUM(D32:D33)</f>
        <v>762155</v>
      </c>
      <c r="E34" s="64">
        <f>SUM(E32:E33)</f>
        <v>734529</v>
      </c>
      <c r="F34" s="64">
        <f>SUM(F32:F33)</f>
        <v>1077826</v>
      </c>
      <c r="G34" s="138">
        <f>+F34/D34*100</f>
        <v>141.41821545486155</v>
      </c>
      <c r="H34" s="170">
        <f t="shared" si="14"/>
        <v>146.73702467839937</v>
      </c>
      <c r="I34" s="113">
        <f>SUM(I32:I33)</f>
        <v>762155</v>
      </c>
      <c r="J34" s="64">
        <f>SUM(J32:J33)</f>
        <v>733829</v>
      </c>
      <c r="K34" s="64">
        <f>SUM(K32:K33)</f>
        <v>1076057</v>
      </c>
      <c r="L34" s="189">
        <f>+K34/I34*100</f>
        <v>141.1861104368534</v>
      </c>
      <c r="M34" s="185">
        <f aca="true" t="shared" si="17" ref="M34:M39">+K34/J34*100</f>
        <v>146.63593289444816</v>
      </c>
      <c r="N34" s="89">
        <f>SUM(N32:N33)</f>
        <v>0</v>
      </c>
      <c r="O34" s="64">
        <f>SUM(O32:O33)</f>
        <v>700</v>
      </c>
      <c r="P34" s="64">
        <f>SUM(P32:P33)</f>
        <v>1769</v>
      </c>
      <c r="Q34" s="138"/>
      <c r="R34" s="138">
        <f t="shared" si="15"/>
        <v>252.71428571428572</v>
      </c>
      <c r="T34" s="4"/>
    </row>
    <row r="35" spans="1:20" ht="19.5" thickBot="1">
      <c r="A35" s="26">
        <v>26</v>
      </c>
      <c r="B35" s="22"/>
      <c r="C35" s="57" t="s">
        <v>197</v>
      </c>
      <c r="D35" s="116">
        <f>+D21+D31+D34</f>
        <v>9334866</v>
      </c>
      <c r="E35" s="67">
        <f>+E21+E31+E34</f>
        <v>9273910</v>
      </c>
      <c r="F35" s="67">
        <f>+F21+F31+F34</f>
        <v>9064269</v>
      </c>
      <c r="G35" s="143">
        <f>+F35/D35*100</f>
        <v>97.10122244925637</v>
      </c>
      <c r="H35" s="184">
        <f t="shared" si="14"/>
        <v>97.73945401669846</v>
      </c>
      <c r="I35" s="116">
        <f>+I21+I31+I34</f>
        <v>9014037</v>
      </c>
      <c r="J35" s="67">
        <f>+J21+J31+J34</f>
        <v>8913477</v>
      </c>
      <c r="K35" s="67">
        <f>+K21+K31+K34</f>
        <v>8717382</v>
      </c>
      <c r="L35" s="186">
        <f>+K35/I35*100</f>
        <v>96.70896624897368</v>
      </c>
      <c r="M35" s="184">
        <f t="shared" si="17"/>
        <v>97.80001676113598</v>
      </c>
      <c r="N35" s="91">
        <f>+N21+N31+N34</f>
        <v>385933</v>
      </c>
      <c r="O35" s="67">
        <f>+O21+O31+O34</f>
        <v>577368</v>
      </c>
      <c r="P35" s="67">
        <f>+P21+P31+P34</f>
        <v>564074</v>
      </c>
      <c r="Q35" s="143">
        <f>+P35/N35*100</f>
        <v>146.15853010755754</v>
      </c>
      <c r="R35" s="143">
        <f t="shared" si="15"/>
        <v>97.69748236826426</v>
      </c>
      <c r="T35" s="4"/>
    </row>
    <row r="36" spans="1:20" ht="18.75">
      <c r="A36" s="13">
        <v>27</v>
      </c>
      <c r="B36" s="80">
        <v>4111</v>
      </c>
      <c r="C36" s="54" t="s">
        <v>140</v>
      </c>
      <c r="D36" s="110"/>
      <c r="E36" s="81">
        <f aca="true" t="shared" si="18" ref="E36:F39">+J36+O36</f>
        <v>70225</v>
      </c>
      <c r="F36" s="70">
        <f t="shared" si="18"/>
        <v>70225</v>
      </c>
      <c r="G36" s="139"/>
      <c r="H36" s="167">
        <f t="shared" si="14"/>
        <v>100</v>
      </c>
      <c r="I36" s="110"/>
      <c r="J36" s="70">
        <v>34571</v>
      </c>
      <c r="K36" s="70">
        <v>34571</v>
      </c>
      <c r="L36" s="137"/>
      <c r="M36" s="169">
        <f t="shared" si="17"/>
        <v>100</v>
      </c>
      <c r="N36" s="92"/>
      <c r="O36" s="70">
        <v>35654</v>
      </c>
      <c r="P36" s="70">
        <v>35654</v>
      </c>
      <c r="Q36" s="137"/>
      <c r="R36" s="137">
        <f t="shared" si="15"/>
        <v>100</v>
      </c>
      <c r="T36" s="4"/>
    </row>
    <row r="37" spans="1:20" ht="18.75">
      <c r="A37" s="26">
        <v>28</v>
      </c>
      <c r="B37" s="14">
        <v>4112</v>
      </c>
      <c r="C37" s="102" t="s">
        <v>141</v>
      </c>
      <c r="D37" s="108">
        <f>+I37+N37</f>
        <v>262080</v>
      </c>
      <c r="E37" s="79">
        <f t="shared" si="18"/>
        <v>262416</v>
      </c>
      <c r="F37" s="60">
        <f t="shared" si="18"/>
        <v>262416</v>
      </c>
      <c r="G37" s="137">
        <f>+F37/D37*100</f>
        <v>100.12820512820512</v>
      </c>
      <c r="H37" s="167">
        <f t="shared" si="14"/>
        <v>100</v>
      </c>
      <c r="I37" s="108">
        <v>88743</v>
      </c>
      <c r="J37" s="60">
        <v>88728</v>
      </c>
      <c r="K37" s="60">
        <v>88728</v>
      </c>
      <c r="L37" s="140">
        <f>+K37/I37*100</f>
        <v>99.98309725837531</v>
      </c>
      <c r="M37" s="169">
        <f t="shared" si="17"/>
        <v>100</v>
      </c>
      <c r="N37" s="84">
        <v>173337</v>
      </c>
      <c r="O37" s="84">
        <v>173688</v>
      </c>
      <c r="P37" s="60">
        <v>173688</v>
      </c>
      <c r="Q37" s="137">
        <f>+P37/N37*100</f>
        <v>100.20249571643676</v>
      </c>
      <c r="R37" s="137">
        <f t="shared" si="15"/>
        <v>100</v>
      </c>
      <c r="T37" s="4"/>
    </row>
    <row r="38" spans="1:20" ht="18.75">
      <c r="A38" s="13">
        <v>29</v>
      </c>
      <c r="B38" s="14">
        <v>4113</v>
      </c>
      <c r="C38" s="102" t="s">
        <v>142</v>
      </c>
      <c r="D38" s="108">
        <f>+I38+N38</f>
        <v>904</v>
      </c>
      <c r="E38" s="79">
        <f t="shared" si="18"/>
        <v>12220</v>
      </c>
      <c r="F38" s="60">
        <f t="shared" si="18"/>
        <v>12435</v>
      </c>
      <c r="G38" s="137">
        <f>+F38/D38*100</f>
        <v>1375.5530973451328</v>
      </c>
      <c r="H38" s="167">
        <f t="shared" si="14"/>
        <v>101.759410801964</v>
      </c>
      <c r="I38" s="108"/>
      <c r="J38" s="60">
        <v>2624</v>
      </c>
      <c r="K38" s="60">
        <v>2624</v>
      </c>
      <c r="L38" s="140"/>
      <c r="M38" s="169">
        <f t="shared" si="17"/>
        <v>100</v>
      </c>
      <c r="N38" s="84">
        <v>904</v>
      </c>
      <c r="O38" s="84">
        <v>9596</v>
      </c>
      <c r="P38" s="60">
        <v>9811</v>
      </c>
      <c r="Q38" s="137">
        <f>+P38/N38*100</f>
        <v>1085.287610619469</v>
      </c>
      <c r="R38" s="137">
        <f t="shared" si="15"/>
        <v>102.24051688203417</v>
      </c>
      <c r="T38" s="4"/>
    </row>
    <row r="39" spans="1:20" ht="18.75">
      <c r="A39" s="26">
        <v>30</v>
      </c>
      <c r="B39" s="18">
        <v>4116</v>
      </c>
      <c r="C39" s="102" t="s">
        <v>143</v>
      </c>
      <c r="D39" s="108">
        <f>+I39+N39</f>
        <v>0</v>
      </c>
      <c r="E39" s="79">
        <f t="shared" si="18"/>
        <v>993893</v>
      </c>
      <c r="F39" s="60">
        <f t="shared" si="18"/>
        <v>976124</v>
      </c>
      <c r="G39" s="137"/>
      <c r="H39" s="167">
        <f t="shared" si="14"/>
        <v>98.21218179421729</v>
      </c>
      <c r="I39" s="108"/>
      <c r="J39" s="60">
        <v>860097</v>
      </c>
      <c r="K39" s="60">
        <v>845097</v>
      </c>
      <c r="L39" s="140"/>
      <c r="M39" s="169">
        <f t="shared" si="17"/>
        <v>98.25601065926286</v>
      </c>
      <c r="N39" s="84"/>
      <c r="O39" s="84">
        <v>133796</v>
      </c>
      <c r="P39" s="60">
        <v>131027</v>
      </c>
      <c r="Q39" s="137"/>
      <c r="R39" s="137">
        <f t="shared" si="15"/>
        <v>97.93043140303148</v>
      </c>
      <c r="T39" s="4"/>
    </row>
    <row r="40" spans="1:20" ht="18.75" hidden="1">
      <c r="A40" s="13">
        <v>34</v>
      </c>
      <c r="B40" s="14">
        <v>4121</v>
      </c>
      <c r="C40" s="102" t="s">
        <v>144</v>
      </c>
      <c r="D40" s="114" t="s">
        <v>53</v>
      </c>
      <c r="E40" s="65" t="s">
        <v>53</v>
      </c>
      <c r="F40" s="75" t="s">
        <v>53</v>
      </c>
      <c r="G40" s="173"/>
      <c r="H40" s="167"/>
      <c r="I40" s="108"/>
      <c r="J40" s="60"/>
      <c r="K40" s="60"/>
      <c r="L40" s="140"/>
      <c r="M40" s="169"/>
      <c r="N40" s="84">
        <v>909817</v>
      </c>
      <c r="O40" s="68">
        <v>965156</v>
      </c>
      <c r="P40" s="68">
        <v>965156</v>
      </c>
      <c r="Q40" s="137">
        <f>+P40/N40*100</f>
        <v>106.08243196159228</v>
      </c>
      <c r="R40" s="137">
        <f t="shared" si="15"/>
        <v>100</v>
      </c>
      <c r="T40" s="4"/>
    </row>
    <row r="41" spans="1:20" ht="18.75" hidden="1">
      <c r="A41" s="26">
        <v>35</v>
      </c>
      <c r="B41" s="14">
        <v>4121</v>
      </c>
      <c r="C41" s="102" t="s">
        <v>145</v>
      </c>
      <c r="D41" s="114" t="s">
        <v>53</v>
      </c>
      <c r="E41" s="65" t="s">
        <v>53</v>
      </c>
      <c r="F41" s="75" t="s">
        <v>53</v>
      </c>
      <c r="G41" s="173"/>
      <c r="H41" s="167"/>
      <c r="I41" s="108"/>
      <c r="J41" s="60"/>
      <c r="K41" s="60"/>
      <c r="L41" s="140"/>
      <c r="M41" s="169"/>
      <c r="N41" s="84">
        <v>375</v>
      </c>
      <c r="O41" s="61">
        <v>512</v>
      </c>
      <c r="P41" s="61">
        <v>512</v>
      </c>
      <c r="Q41" s="137">
        <f>+P41/N41*100</f>
        <v>136.53333333333333</v>
      </c>
      <c r="R41" s="137">
        <f t="shared" si="15"/>
        <v>100</v>
      </c>
      <c r="T41" s="4"/>
    </row>
    <row r="42" spans="1:20" ht="18.75">
      <c r="A42" s="13">
        <v>31</v>
      </c>
      <c r="B42" s="14">
        <v>4121</v>
      </c>
      <c r="C42" s="102" t="s">
        <v>146</v>
      </c>
      <c r="D42" s="108">
        <f aca="true" t="shared" si="19" ref="D42:F45">+I42+N42</f>
        <v>394</v>
      </c>
      <c r="E42" s="79">
        <f t="shared" si="19"/>
        <v>2251</v>
      </c>
      <c r="F42" s="60">
        <f t="shared" si="19"/>
        <v>2246</v>
      </c>
      <c r="G42" s="137">
        <f>+F42/D42*100</f>
        <v>570.0507614213197</v>
      </c>
      <c r="H42" s="167">
        <f>+F42/E42*100</f>
        <v>99.77787649933363</v>
      </c>
      <c r="I42" s="108">
        <v>35</v>
      </c>
      <c r="J42" s="60">
        <v>35</v>
      </c>
      <c r="K42" s="60">
        <v>62</v>
      </c>
      <c r="L42" s="140">
        <f>+K42/I42*100</f>
        <v>177.14285714285714</v>
      </c>
      <c r="M42" s="169">
        <f>+K42/J42*100</f>
        <v>177.14285714285714</v>
      </c>
      <c r="N42" s="84">
        <v>359</v>
      </c>
      <c r="O42" s="84">
        <v>2216</v>
      </c>
      <c r="P42" s="60">
        <v>2184</v>
      </c>
      <c r="Q42" s="137">
        <f>+P42/N42*100</f>
        <v>608.3565459610028</v>
      </c>
      <c r="R42" s="137">
        <f t="shared" si="15"/>
        <v>98.55595667870037</v>
      </c>
      <c r="T42" s="4"/>
    </row>
    <row r="43" spans="1:20" ht="18.75">
      <c r="A43" s="26">
        <v>32</v>
      </c>
      <c r="B43" s="14">
        <v>4122</v>
      </c>
      <c r="C43" s="102" t="s">
        <v>147</v>
      </c>
      <c r="D43" s="108">
        <f t="shared" si="19"/>
        <v>0</v>
      </c>
      <c r="E43" s="79">
        <f t="shared" si="19"/>
        <v>19326</v>
      </c>
      <c r="F43" s="60">
        <f t="shared" si="19"/>
        <v>19326</v>
      </c>
      <c r="G43" s="137"/>
      <c r="H43" s="167">
        <f>+F43/E43*100</f>
        <v>100</v>
      </c>
      <c r="I43" s="108"/>
      <c r="J43" s="60">
        <v>17809</v>
      </c>
      <c r="K43" s="60">
        <v>17809</v>
      </c>
      <c r="L43" s="140"/>
      <c r="M43" s="169">
        <f>+K43/J43*100</f>
        <v>100</v>
      </c>
      <c r="N43" s="84"/>
      <c r="O43" s="84">
        <v>1517</v>
      </c>
      <c r="P43" s="60">
        <v>1517</v>
      </c>
      <c r="Q43" s="137"/>
      <c r="R43" s="137">
        <f t="shared" si="15"/>
        <v>100</v>
      </c>
      <c r="T43" s="4"/>
    </row>
    <row r="44" spans="1:20" ht="18.75">
      <c r="A44" s="13">
        <v>33</v>
      </c>
      <c r="B44" s="18">
        <v>4131</v>
      </c>
      <c r="C44" s="102" t="s">
        <v>77</v>
      </c>
      <c r="D44" s="108">
        <f t="shared" si="19"/>
        <v>837399</v>
      </c>
      <c r="E44" s="79">
        <f t="shared" si="19"/>
        <v>1097947</v>
      </c>
      <c r="F44" s="60">
        <f t="shared" si="19"/>
        <v>980488</v>
      </c>
      <c r="G44" s="137">
        <f>+F44/D44*100</f>
        <v>117.08731441045428</v>
      </c>
      <c r="H44" s="167">
        <f>+F44/E44*100</f>
        <v>89.30194262564586</v>
      </c>
      <c r="I44" s="108">
        <v>395288</v>
      </c>
      <c r="J44" s="60">
        <v>597571</v>
      </c>
      <c r="K44" s="60">
        <v>533849</v>
      </c>
      <c r="L44" s="140">
        <f>+K44/I44*100</f>
        <v>135.05317641820648</v>
      </c>
      <c r="M44" s="169">
        <f>+K44/J44*100</f>
        <v>89.33649725304608</v>
      </c>
      <c r="N44" s="84">
        <v>442111</v>
      </c>
      <c r="O44" s="84">
        <v>500376</v>
      </c>
      <c r="P44" s="60">
        <v>446639</v>
      </c>
      <c r="Q44" s="137">
        <f>+P44/N44*100</f>
        <v>101.02417718627224</v>
      </c>
      <c r="R44" s="137">
        <f t="shared" si="15"/>
        <v>89.2606759716693</v>
      </c>
      <c r="T44" s="4"/>
    </row>
    <row r="45" spans="1:20" ht="18.75">
      <c r="A45" s="26">
        <v>34</v>
      </c>
      <c r="B45" s="18">
        <v>4132</v>
      </c>
      <c r="C45" s="102" t="s">
        <v>100</v>
      </c>
      <c r="D45" s="108">
        <f t="shared" si="19"/>
        <v>0</v>
      </c>
      <c r="E45" s="79">
        <f t="shared" si="19"/>
        <v>0</v>
      </c>
      <c r="F45" s="60">
        <f t="shared" si="19"/>
        <v>7048</v>
      </c>
      <c r="G45" s="137"/>
      <c r="H45" s="167"/>
      <c r="I45" s="108"/>
      <c r="J45" s="60"/>
      <c r="K45" s="60">
        <v>7048</v>
      </c>
      <c r="L45" s="140"/>
      <c r="M45" s="169"/>
      <c r="N45" s="84"/>
      <c r="O45" s="84"/>
      <c r="P45" s="60"/>
      <c r="Q45" s="137"/>
      <c r="R45" s="137"/>
      <c r="T45" s="4"/>
    </row>
    <row r="46" spans="1:20" ht="18.75">
      <c r="A46" s="13">
        <v>35</v>
      </c>
      <c r="B46" s="18">
        <v>4151</v>
      </c>
      <c r="C46" s="102" t="s">
        <v>148</v>
      </c>
      <c r="D46" s="108"/>
      <c r="E46" s="79">
        <f>+J46+O46</f>
        <v>6404</v>
      </c>
      <c r="F46" s="60">
        <f>+K46+P46</f>
        <v>6762</v>
      </c>
      <c r="G46" s="137"/>
      <c r="H46" s="167">
        <f>+F46/E46*100</f>
        <v>105.5902560899438</v>
      </c>
      <c r="I46" s="220"/>
      <c r="J46" s="60">
        <v>6390</v>
      </c>
      <c r="K46" s="84">
        <v>6748</v>
      </c>
      <c r="L46" s="140"/>
      <c r="M46" s="169">
        <f>+K46/J46*100</f>
        <v>105.60250391236308</v>
      </c>
      <c r="N46" s="84"/>
      <c r="O46" s="84">
        <v>14</v>
      </c>
      <c r="P46" s="60">
        <v>14</v>
      </c>
      <c r="Q46" s="137"/>
      <c r="R46" s="137">
        <f aca="true" t="shared" si="20" ref="R46:R53">+P46/O46*100</f>
        <v>100</v>
      </c>
      <c r="T46" s="4"/>
    </row>
    <row r="47" spans="1:20" ht="18.75">
      <c r="A47" s="26">
        <v>36</v>
      </c>
      <c r="B47" s="18" t="s">
        <v>101</v>
      </c>
      <c r="C47" s="205" t="s">
        <v>198</v>
      </c>
      <c r="D47" s="222">
        <f>SUM(D36:D46)</f>
        <v>1100777</v>
      </c>
      <c r="E47" s="206">
        <f>SUM(E36:E46)</f>
        <v>2464682</v>
      </c>
      <c r="F47" s="206">
        <f>SUM(F36:F46)</f>
        <v>2337070</v>
      </c>
      <c r="G47" s="209">
        <f>+F47/D47*100</f>
        <v>212.31094036303446</v>
      </c>
      <c r="H47" s="210">
        <f>+F47/E47*100</f>
        <v>94.82237465117204</v>
      </c>
      <c r="I47" s="221">
        <f>SUM(I36:I46)</f>
        <v>484066</v>
      </c>
      <c r="J47" s="207">
        <f>SUM(J36:J46)</f>
        <v>1607825</v>
      </c>
      <c r="K47" s="212">
        <f>SUM(K36:K46)</f>
        <v>1536536</v>
      </c>
      <c r="L47" s="209">
        <f>+K47/I47*100</f>
        <v>317.4228307710106</v>
      </c>
      <c r="M47" s="210">
        <f>+K47/J47*100</f>
        <v>95.56612193491208</v>
      </c>
      <c r="N47" s="221">
        <f>SUM(N36:N46)</f>
        <v>1526903</v>
      </c>
      <c r="O47" s="207">
        <f>SUM(O36:O46)</f>
        <v>1822525</v>
      </c>
      <c r="P47" s="212">
        <f>SUM(P36:P46)</f>
        <v>1766202</v>
      </c>
      <c r="Q47" s="209">
        <f>+P47/N47*100</f>
        <v>115.67218087854958</v>
      </c>
      <c r="R47" s="209">
        <f t="shared" si="20"/>
        <v>96.90961715202809</v>
      </c>
      <c r="T47" s="4"/>
    </row>
    <row r="48" spans="1:20" ht="18.75">
      <c r="A48" s="13">
        <v>37</v>
      </c>
      <c r="B48" s="18">
        <v>4211</v>
      </c>
      <c r="C48" s="102" t="s">
        <v>149</v>
      </c>
      <c r="D48" s="108"/>
      <c r="E48" s="79">
        <f aca="true" t="shared" si="21" ref="E48:F50">+J48+O48</f>
        <v>14900</v>
      </c>
      <c r="F48" s="60">
        <f t="shared" si="21"/>
        <v>14900</v>
      </c>
      <c r="G48" s="140"/>
      <c r="H48" s="169">
        <f>+F48/E48*100</f>
        <v>100</v>
      </c>
      <c r="I48" s="220"/>
      <c r="J48" s="60"/>
      <c r="K48" s="84"/>
      <c r="L48" s="140"/>
      <c r="M48" s="169"/>
      <c r="N48" s="84"/>
      <c r="O48" s="60">
        <v>14900</v>
      </c>
      <c r="P48" s="60">
        <v>14900</v>
      </c>
      <c r="Q48" s="137"/>
      <c r="R48" s="137">
        <f t="shared" si="20"/>
        <v>100</v>
      </c>
      <c r="T48" s="4"/>
    </row>
    <row r="49" spans="1:20" ht="18.75">
      <c r="A49" s="26">
        <v>38</v>
      </c>
      <c r="B49" s="18">
        <v>4213</v>
      </c>
      <c r="C49" s="102" t="s">
        <v>150</v>
      </c>
      <c r="D49" s="108"/>
      <c r="E49" s="79">
        <f t="shared" si="21"/>
        <v>7646</v>
      </c>
      <c r="F49" s="60">
        <f t="shared" si="21"/>
        <v>7646</v>
      </c>
      <c r="G49" s="140"/>
      <c r="H49" s="169">
        <f>+F49/E49*100</f>
        <v>100</v>
      </c>
      <c r="I49" s="108"/>
      <c r="J49" s="60">
        <v>7577</v>
      </c>
      <c r="K49" s="60">
        <v>7577</v>
      </c>
      <c r="L49" s="140"/>
      <c r="M49" s="169">
        <f>+K49/J49*100</f>
        <v>100</v>
      </c>
      <c r="N49" s="84"/>
      <c r="O49" s="60">
        <v>69</v>
      </c>
      <c r="P49" s="60">
        <v>69</v>
      </c>
      <c r="Q49" s="137"/>
      <c r="R49" s="137">
        <f t="shared" si="20"/>
        <v>100</v>
      </c>
      <c r="T49" s="4"/>
    </row>
    <row r="50" spans="1:20" ht="18.75">
      <c r="A50" s="13">
        <v>39</v>
      </c>
      <c r="B50" s="14">
        <v>4216</v>
      </c>
      <c r="C50" s="102" t="s">
        <v>151</v>
      </c>
      <c r="D50" s="108"/>
      <c r="E50" s="79">
        <f t="shared" si="21"/>
        <v>16684</v>
      </c>
      <c r="F50" s="60">
        <f t="shared" si="21"/>
        <v>16684</v>
      </c>
      <c r="G50" s="140"/>
      <c r="H50" s="169">
        <f>+F50/E50*100</f>
        <v>100</v>
      </c>
      <c r="I50" s="108"/>
      <c r="J50" s="60">
        <v>3922</v>
      </c>
      <c r="K50" s="60">
        <v>3922</v>
      </c>
      <c r="L50" s="140"/>
      <c r="M50" s="169">
        <f>+K50/J50*100</f>
        <v>100</v>
      </c>
      <c r="N50" s="84"/>
      <c r="O50" s="60">
        <v>12762</v>
      </c>
      <c r="P50" s="60">
        <v>12762</v>
      </c>
      <c r="Q50" s="137"/>
      <c r="R50" s="137">
        <f t="shared" si="20"/>
        <v>100</v>
      </c>
      <c r="T50" s="4"/>
    </row>
    <row r="51" spans="1:20" ht="18.75" hidden="1">
      <c r="A51" s="26">
        <v>45</v>
      </c>
      <c r="B51" s="14">
        <v>4221</v>
      </c>
      <c r="C51" s="102" t="s">
        <v>152</v>
      </c>
      <c r="D51" s="114" t="s">
        <v>53</v>
      </c>
      <c r="E51" s="65" t="s">
        <v>53</v>
      </c>
      <c r="F51" s="76" t="s">
        <v>53</v>
      </c>
      <c r="G51" s="223"/>
      <c r="H51" s="169"/>
      <c r="I51" s="108"/>
      <c r="J51" s="60"/>
      <c r="K51" s="60"/>
      <c r="L51" s="140"/>
      <c r="M51" s="169"/>
      <c r="N51" s="84"/>
      <c r="O51" s="60">
        <v>169674</v>
      </c>
      <c r="P51" s="60">
        <v>169674</v>
      </c>
      <c r="Q51" s="137"/>
      <c r="R51" s="137">
        <f t="shared" si="20"/>
        <v>100</v>
      </c>
      <c r="T51" s="4"/>
    </row>
    <row r="52" spans="1:20" ht="18.75" hidden="1">
      <c r="A52" s="13">
        <v>46</v>
      </c>
      <c r="B52" s="14">
        <v>4221</v>
      </c>
      <c r="C52" s="102" t="s">
        <v>171</v>
      </c>
      <c r="D52" s="114" t="s">
        <v>53</v>
      </c>
      <c r="E52" s="65" t="s">
        <v>53</v>
      </c>
      <c r="F52" s="76" t="s">
        <v>53</v>
      </c>
      <c r="G52" s="223"/>
      <c r="H52" s="167"/>
      <c r="I52" s="108"/>
      <c r="J52" s="60"/>
      <c r="K52" s="60"/>
      <c r="L52" s="140"/>
      <c r="M52" s="169"/>
      <c r="N52" s="84"/>
      <c r="O52" s="60">
        <v>123</v>
      </c>
      <c r="P52" s="60">
        <v>122</v>
      </c>
      <c r="Q52" s="137"/>
      <c r="R52" s="137">
        <f t="shared" si="20"/>
        <v>99.1869918699187</v>
      </c>
      <c r="T52" s="4"/>
    </row>
    <row r="53" spans="1:20" ht="18.75">
      <c r="A53" s="26">
        <v>40</v>
      </c>
      <c r="B53" s="9">
        <v>4222</v>
      </c>
      <c r="C53" s="55" t="s">
        <v>153</v>
      </c>
      <c r="D53" s="114"/>
      <c r="E53" s="79">
        <f>+J53+O53</f>
        <v>13551</v>
      </c>
      <c r="F53" s="60">
        <f>+K53+P53</f>
        <v>13551</v>
      </c>
      <c r="G53" s="223"/>
      <c r="H53" s="167">
        <f>+F53/E53*100</f>
        <v>100</v>
      </c>
      <c r="I53" s="111"/>
      <c r="J53" s="61">
        <v>11709</v>
      </c>
      <c r="K53" s="61">
        <v>11709</v>
      </c>
      <c r="L53" s="140"/>
      <c r="M53" s="169">
        <f>+K53/J53*100</f>
        <v>100</v>
      </c>
      <c r="N53" s="85"/>
      <c r="O53" s="61">
        <v>1842</v>
      </c>
      <c r="P53" s="61">
        <v>1842</v>
      </c>
      <c r="Q53" s="140"/>
      <c r="R53" s="137">
        <f t="shared" si="20"/>
        <v>100</v>
      </c>
      <c r="T53" s="4"/>
    </row>
    <row r="54" spans="1:20" ht="18.75">
      <c r="A54" s="13">
        <v>41</v>
      </c>
      <c r="B54" s="9">
        <v>4223</v>
      </c>
      <c r="C54" s="55" t="s">
        <v>182</v>
      </c>
      <c r="D54" s="114"/>
      <c r="E54" s="79">
        <f>+J54+O54</f>
        <v>9118</v>
      </c>
      <c r="F54" s="60">
        <f>+K54+P54</f>
        <v>9118</v>
      </c>
      <c r="G54" s="223"/>
      <c r="H54" s="167">
        <f>+F54/E54*100</f>
        <v>100</v>
      </c>
      <c r="I54" s="220"/>
      <c r="J54" s="60">
        <v>9118</v>
      </c>
      <c r="K54" s="84">
        <v>9118</v>
      </c>
      <c r="L54" s="140"/>
      <c r="M54" s="169">
        <f>+K54/J54*100</f>
        <v>100</v>
      </c>
      <c r="N54" s="288"/>
      <c r="O54" s="60"/>
      <c r="P54" s="84"/>
      <c r="Q54" s="137"/>
      <c r="R54" s="137"/>
      <c r="T54" s="4"/>
    </row>
    <row r="55" spans="1:20" ht="18.75">
      <c r="A55" s="26">
        <v>42</v>
      </c>
      <c r="B55" s="16" t="s">
        <v>102</v>
      </c>
      <c r="C55" s="218" t="s">
        <v>199</v>
      </c>
      <c r="D55" s="219"/>
      <c r="E55" s="206">
        <f>SUM(E48:E54)</f>
        <v>61899</v>
      </c>
      <c r="F55" s="206">
        <f>SUM(F48:F54)</f>
        <v>61899</v>
      </c>
      <c r="G55" s="209"/>
      <c r="H55" s="210">
        <f>+F55/E55*100</f>
        <v>100</v>
      </c>
      <c r="I55" s="221"/>
      <c r="J55" s="207">
        <f>SUM(J48:J54)</f>
        <v>32326</v>
      </c>
      <c r="K55" s="212">
        <f>SUM(K48:K54)</f>
        <v>32326</v>
      </c>
      <c r="L55" s="209"/>
      <c r="M55" s="208">
        <f>+K55/J55*100</f>
        <v>100</v>
      </c>
      <c r="N55" s="221"/>
      <c r="O55" s="207">
        <f>SUM(O48:O54)</f>
        <v>199370</v>
      </c>
      <c r="P55" s="212">
        <f>SUM(P48:P54)</f>
        <v>199369</v>
      </c>
      <c r="Q55" s="208"/>
      <c r="R55" s="208">
        <f>+P55/O55*100</f>
        <v>99.99949842002307</v>
      </c>
      <c r="T55" s="4"/>
    </row>
    <row r="56" spans="1:20" ht="19.5" thickBot="1">
      <c r="A56" s="13">
        <v>43</v>
      </c>
      <c r="B56" s="17" t="s">
        <v>46</v>
      </c>
      <c r="C56" s="101" t="s">
        <v>200</v>
      </c>
      <c r="D56" s="113">
        <f>D47+D55</f>
        <v>1100777</v>
      </c>
      <c r="E56" s="64">
        <f>E47+E55</f>
        <v>2526581</v>
      </c>
      <c r="F56" s="64">
        <f>F47+F55</f>
        <v>2398969</v>
      </c>
      <c r="G56" s="143">
        <f>+F56/D56*100</f>
        <v>217.93415015030294</v>
      </c>
      <c r="H56" s="172">
        <f>+F56/E56*100</f>
        <v>94.94922189314335</v>
      </c>
      <c r="I56" s="113">
        <f>I47+I55</f>
        <v>484066</v>
      </c>
      <c r="J56" s="64">
        <f>J47+J55</f>
        <v>1640151</v>
      </c>
      <c r="K56" s="64">
        <f>K47+K55</f>
        <v>1568862</v>
      </c>
      <c r="L56" s="189">
        <f>+K56/I56*100</f>
        <v>324.1008457524387</v>
      </c>
      <c r="M56" s="185">
        <f>+K56/J56*100</f>
        <v>95.65350995121791</v>
      </c>
      <c r="N56" s="89">
        <f>N47+N55</f>
        <v>1526903</v>
      </c>
      <c r="O56" s="64">
        <f>O47+O55</f>
        <v>2021895</v>
      </c>
      <c r="P56" s="64">
        <f>P47+P55</f>
        <v>1965571</v>
      </c>
      <c r="Q56" s="138">
        <f>+P56/N56*100</f>
        <v>128.72926439989968</v>
      </c>
      <c r="R56" s="138">
        <f>+P56/O56*100</f>
        <v>97.21429648918465</v>
      </c>
      <c r="T56" s="4"/>
    </row>
    <row r="57" spans="1:20" ht="19.5" thickBot="1">
      <c r="A57" s="27">
        <v>44</v>
      </c>
      <c r="B57" s="48" t="s">
        <v>49</v>
      </c>
      <c r="C57" s="104" t="s">
        <v>201</v>
      </c>
      <c r="D57" s="117">
        <f>+D35+D56</f>
        <v>10435643</v>
      </c>
      <c r="E57" s="46">
        <f>+E35+E56</f>
        <v>11800491</v>
      </c>
      <c r="F57" s="46">
        <f>+F35+F56</f>
        <v>11463238</v>
      </c>
      <c r="G57" s="157">
        <f>+F57/D57*100</f>
        <v>109.84697349267314</v>
      </c>
      <c r="H57" s="174">
        <f>+F57/E57*100</f>
        <v>97.14204264890334</v>
      </c>
      <c r="I57" s="117">
        <f>+I35+I56</f>
        <v>9498103</v>
      </c>
      <c r="J57" s="194">
        <f>+J35+J56</f>
        <v>10553628</v>
      </c>
      <c r="K57" s="194">
        <f>+K35+K56</f>
        <v>10286244</v>
      </c>
      <c r="L57" s="187">
        <f>+K57/I57*100</f>
        <v>108.29787800785063</v>
      </c>
      <c r="M57" s="188">
        <f>+K57/J57*100</f>
        <v>97.46642576372788</v>
      </c>
      <c r="N57" s="195">
        <f>+N56+N35</f>
        <v>1912836</v>
      </c>
      <c r="O57" s="46">
        <f>+O56+O35</f>
        <v>2599263</v>
      </c>
      <c r="P57" s="46">
        <f>+P56+P35</f>
        <v>2529645</v>
      </c>
      <c r="Q57" s="157">
        <f>+P57/N57*100</f>
        <v>132.24578583840955</v>
      </c>
      <c r="R57" s="157">
        <f>+P57/O57*100</f>
        <v>97.32162539919969</v>
      </c>
      <c r="T57" s="4"/>
    </row>
    <row r="58" spans="1:20" ht="19.5" thickBot="1">
      <c r="A58" s="1"/>
      <c r="B58" s="6"/>
      <c r="C58" s="29"/>
      <c r="D58" s="29"/>
      <c r="E58" s="29"/>
      <c r="F58" s="156"/>
      <c r="G58" s="144"/>
      <c r="H58" s="144"/>
      <c r="I58" s="29"/>
      <c r="J58" s="29"/>
      <c r="K58" s="156"/>
      <c r="L58" s="224"/>
      <c r="M58" s="224"/>
      <c r="N58" s="29"/>
      <c r="O58" s="29"/>
      <c r="P58" s="29"/>
      <c r="Q58" s="144"/>
      <c r="R58" s="144"/>
      <c r="T58" s="4"/>
    </row>
    <row r="59" spans="1:20" ht="16.5" thickBot="1">
      <c r="A59" s="24"/>
      <c r="B59" s="11" t="s">
        <v>41</v>
      </c>
      <c r="C59" s="94"/>
      <c r="D59" s="105" t="s">
        <v>65</v>
      </c>
      <c r="E59" s="58"/>
      <c r="F59" s="58"/>
      <c r="G59" s="145"/>
      <c r="H59" s="164"/>
      <c r="I59" s="298" t="s">
        <v>66</v>
      </c>
      <c r="J59" s="299"/>
      <c r="K59" s="299"/>
      <c r="L59" s="299"/>
      <c r="M59" s="300"/>
      <c r="N59" s="105" t="s">
        <v>42</v>
      </c>
      <c r="O59" s="58"/>
      <c r="P59" s="59"/>
      <c r="Q59" s="155"/>
      <c r="R59" s="155"/>
      <c r="T59" s="4"/>
    </row>
    <row r="60" spans="1:20" ht="15.75">
      <c r="A60" s="25" t="s">
        <v>1</v>
      </c>
      <c r="B60" s="10" t="s">
        <v>40</v>
      </c>
      <c r="C60" s="95" t="s">
        <v>12</v>
      </c>
      <c r="D60" s="106" t="s">
        <v>54</v>
      </c>
      <c r="E60" s="34" t="s">
        <v>56</v>
      </c>
      <c r="F60" s="34" t="s">
        <v>23</v>
      </c>
      <c r="G60" s="146" t="s">
        <v>0</v>
      </c>
      <c r="H60" s="165" t="s">
        <v>0</v>
      </c>
      <c r="I60" s="106" t="s">
        <v>54</v>
      </c>
      <c r="J60" s="34" t="s">
        <v>56</v>
      </c>
      <c r="K60" s="34" t="s">
        <v>23</v>
      </c>
      <c r="L60" s="146" t="s">
        <v>0</v>
      </c>
      <c r="M60" s="165" t="s">
        <v>0</v>
      </c>
      <c r="N60" s="82" t="s">
        <v>54</v>
      </c>
      <c r="O60" s="34" t="s">
        <v>56</v>
      </c>
      <c r="P60" s="34" t="s">
        <v>23</v>
      </c>
      <c r="Q60" s="146" t="s">
        <v>0</v>
      </c>
      <c r="R60" s="146" t="s">
        <v>0</v>
      </c>
      <c r="T60" s="4"/>
    </row>
    <row r="61" spans="1:20" ht="16.5" thickBot="1">
      <c r="A61" s="42"/>
      <c r="B61" s="31" t="s">
        <v>39</v>
      </c>
      <c r="C61" s="96"/>
      <c r="D61" s="107" t="s">
        <v>22</v>
      </c>
      <c r="E61" s="43" t="s">
        <v>22</v>
      </c>
      <c r="F61" s="43" t="s">
        <v>180</v>
      </c>
      <c r="G61" s="147" t="s">
        <v>68</v>
      </c>
      <c r="H61" s="166" t="s">
        <v>69</v>
      </c>
      <c r="I61" s="107" t="s">
        <v>22</v>
      </c>
      <c r="J61" s="43" t="s">
        <v>22</v>
      </c>
      <c r="K61" s="43" t="s">
        <v>180</v>
      </c>
      <c r="L61" s="147" t="s">
        <v>68</v>
      </c>
      <c r="M61" s="166" t="s">
        <v>69</v>
      </c>
      <c r="N61" s="83" t="s">
        <v>22</v>
      </c>
      <c r="O61" s="43" t="s">
        <v>22</v>
      </c>
      <c r="P61" s="43" t="s">
        <v>180</v>
      </c>
      <c r="Q61" s="147" t="s">
        <v>68</v>
      </c>
      <c r="R61" s="147" t="s">
        <v>69</v>
      </c>
      <c r="T61" s="4"/>
    </row>
    <row r="62" spans="1:20" ht="18.75" customHeight="1">
      <c r="A62" s="213">
        <v>1</v>
      </c>
      <c r="B62" s="71" t="s">
        <v>96</v>
      </c>
      <c r="C62" s="214" t="s">
        <v>94</v>
      </c>
      <c r="D62" s="202">
        <f aca="true" t="shared" si="22" ref="D62:F68">+I62+N62</f>
        <v>894817</v>
      </c>
      <c r="E62" s="203">
        <f t="shared" si="22"/>
        <v>943224</v>
      </c>
      <c r="F62" s="203">
        <f t="shared" si="22"/>
        <v>908129</v>
      </c>
      <c r="G62" s="192">
        <f aca="true" t="shared" si="23" ref="G62:G68">+F62/D62*100</f>
        <v>101.48767848621563</v>
      </c>
      <c r="H62" s="211">
        <f aca="true" t="shared" si="24" ref="H62:H68">+F62/E62*100</f>
        <v>96.2792507400151</v>
      </c>
      <c r="I62" s="202">
        <v>560550</v>
      </c>
      <c r="J62" s="203">
        <v>577941</v>
      </c>
      <c r="K62" s="203">
        <v>556578</v>
      </c>
      <c r="L62" s="192">
        <f>+K62/I62*100</f>
        <v>99.2914102221033</v>
      </c>
      <c r="M62" s="211">
        <f aca="true" t="shared" si="25" ref="M62:M69">+K62/J62*100</f>
        <v>96.30360192476395</v>
      </c>
      <c r="N62" s="204">
        <v>334267</v>
      </c>
      <c r="O62" s="204">
        <v>365283</v>
      </c>
      <c r="P62" s="203">
        <v>351551</v>
      </c>
      <c r="Q62" s="192">
        <f>+P62/N62*100</f>
        <v>105.17071682218106</v>
      </c>
      <c r="R62" s="192">
        <f>+P62/O62*100</f>
        <v>96.24072294631833</v>
      </c>
      <c r="T62" s="4"/>
    </row>
    <row r="63" spans="1:20" ht="18.75" customHeight="1">
      <c r="A63" s="13">
        <v>2</v>
      </c>
      <c r="B63" s="15" t="s">
        <v>97</v>
      </c>
      <c r="C63" s="100" t="s">
        <v>95</v>
      </c>
      <c r="D63" s="111">
        <f t="shared" si="22"/>
        <v>100174</v>
      </c>
      <c r="E63" s="61">
        <f t="shared" si="22"/>
        <v>109042</v>
      </c>
      <c r="F63" s="61">
        <f t="shared" si="22"/>
        <v>101153</v>
      </c>
      <c r="G63" s="140">
        <f t="shared" si="23"/>
        <v>100.97729949887196</v>
      </c>
      <c r="H63" s="169">
        <f t="shared" si="24"/>
        <v>92.76517305258524</v>
      </c>
      <c r="I63" s="111">
        <v>26465</v>
      </c>
      <c r="J63" s="61">
        <v>27432</v>
      </c>
      <c r="K63" s="61">
        <v>22150</v>
      </c>
      <c r="L63" s="140">
        <f>+K63/I63*100</f>
        <v>83.69544681655016</v>
      </c>
      <c r="M63" s="169">
        <f t="shared" si="25"/>
        <v>80.7451151939341</v>
      </c>
      <c r="N63" s="85">
        <v>73709</v>
      </c>
      <c r="O63" s="85">
        <v>81610</v>
      </c>
      <c r="P63" s="61">
        <v>79003</v>
      </c>
      <c r="Q63" s="140">
        <f>+P63/N63*100</f>
        <v>107.18229795547356</v>
      </c>
      <c r="R63" s="140">
        <f>+P63/O63*100</f>
        <v>96.805538536944</v>
      </c>
      <c r="T63" s="4"/>
    </row>
    <row r="64" spans="1:20" ht="18.75">
      <c r="A64" s="26">
        <v>3</v>
      </c>
      <c r="B64" s="41">
        <v>5141</v>
      </c>
      <c r="C64" s="118" t="s">
        <v>81</v>
      </c>
      <c r="D64" s="202">
        <f t="shared" si="22"/>
        <v>316593</v>
      </c>
      <c r="E64" s="203">
        <f t="shared" si="22"/>
        <v>320372</v>
      </c>
      <c r="F64" s="61">
        <f t="shared" si="22"/>
        <v>303393</v>
      </c>
      <c r="G64" s="192">
        <f t="shared" si="23"/>
        <v>95.83060901536041</v>
      </c>
      <c r="H64" s="211">
        <f t="shared" si="24"/>
        <v>94.70022349019264</v>
      </c>
      <c r="I64" s="202">
        <v>299458</v>
      </c>
      <c r="J64" s="203">
        <v>299330</v>
      </c>
      <c r="K64" s="203">
        <v>283642</v>
      </c>
      <c r="L64" s="137">
        <f>+K64/I64*100</f>
        <v>94.71845801414555</v>
      </c>
      <c r="M64" s="167">
        <f t="shared" si="25"/>
        <v>94.75896168108775</v>
      </c>
      <c r="N64" s="204">
        <v>17135</v>
      </c>
      <c r="O64" s="204">
        <v>21042</v>
      </c>
      <c r="P64" s="203">
        <v>19751</v>
      </c>
      <c r="Q64" s="192">
        <f>+P64/N64*100</f>
        <v>115.26699737379633</v>
      </c>
      <c r="R64" s="192">
        <f>+P64/O64*100</f>
        <v>93.86465164908279</v>
      </c>
      <c r="T64" s="4"/>
    </row>
    <row r="65" spans="1:20" ht="18.75" customHeight="1">
      <c r="A65" s="13">
        <v>4</v>
      </c>
      <c r="B65" s="19">
        <v>5213</v>
      </c>
      <c r="C65" s="119" t="s">
        <v>154</v>
      </c>
      <c r="D65" s="120">
        <f t="shared" si="22"/>
        <v>1233254</v>
      </c>
      <c r="E65" s="37">
        <f t="shared" si="22"/>
        <v>1233254</v>
      </c>
      <c r="F65" s="61">
        <f t="shared" si="22"/>
        <v>1233254</v>
      </c>
      <c r="G65" s="148">
        <f t="shared" si="23"/>
        <v>100</v>
      </c>
      <c r="H65" s="175">
        <f t="shared" si="24"/>
        <v>100</v>
      </c>
      <c r="I65" s="120">
        <f>1237104-3850</f>
        <v>1233254</v>
      </c>
      <c r="J65" s="37">
        <f>1237104-3850</f>
        <v>1233254</v>
      </c>
      <c r="K65" s="37">
        <v>1233254</v>
      </c>
      <c r="L65" s="140">
        <f>+K65/I65*100</f>
        <v>100</v>
      </c>
      <c r="M65" s="169">
        <f t="shared" si="25"/>
        <v>100</v>
      </c>
      <c r="N65" s="93"/>
      <c r="O65" s="93"/>
      <c r="P65" s="37"/>
      <c r="Q65" s="148"/>
      <c r="R65" s="140"/>
      <c r="T65" s="4"/>
    </row>
    <row r="66" spans="1:20" ht="18.75" customHeight="1">
      <c r="A66" s="26">
        <v>5</v>
      </c>
      <c r="B66" s="19">
        <v>5213</v>
      </c>
      <c r="C66" s="99" t="s">
        <v>155</v>
      </c>
      <c r="D66" s="121">
        <f t="shared" si="22"/>
        <v>184372</v>
      </c>
      <c r="E66" s="68">
        <f t="shared" si="22"/>
        <v>236533</v>
      </c>
      <c r="F66" s="61">
        <f t="shared" si="22"/>
        <v>163676</v>
      </c>
      <c r="G66" s="149">
        <f t="shared" si="23"/>
        <v>88.77486820124531</v>
      </c>
      <c r="H66" s="176">
        <f t="shared" si="24"/>
        <v>69.19795546498797</v>
      </c>
      <c r="I66" s="121">
        <f>1415966-I65</f>
        <v>182712</v>
      </c>
      <c r="J66" s="68">
        <f>1468067-J65</f>
        <v>234813</v>
      </c>
      <c r="K66" s="68">
        <f>1395300-K65</f>
        <v>162046</v>
      </c>
      <c r="L66" s="140">
        <f>+K66/I66*100</f>
        <v>88.6893033845615</v>
      </c>
      <c r="M66" s="169">
        <f t="shared" si="25"/>
        <v>69.0106595461069</v>
      </c>
      <c r="N66" s="87">
        <v>1660</v>
      </c>
      <c r="O66" s="87">
        <v>1720</v>
      </c>
      <c r="P66" s="68">
        <v>1630</v>
      </c>
      <c r="Q66" s="149">
        <f aca="true" t="shared" si="26" ref="Q66:Q73">+P66/N66*100</f>
        <v>98.19277108433735</v>
      </c>
      <c r="R66" s="192">
        <f aca="true" t="shared" si="27" ref="R66:R73">+P66/O66*100</f>
        <v>94.76744186046511</v>
      </c>
      <c r="T66" s="4"/>
    </row>
    <row r="67" spans="1:20" ht="18.75">
      <c r="A67" s="13">
        <v>6</v>
      </c>
      <c r="B67" s="19" t="s">
        <v>25</v>
      </c>
      <c r="C67" s="119" t="s">
        <v>156</v>
      </c>
      <c r="D67" s="121">
        <f t="shared" si="22"/>
        <v>35</v>
      </c>
      <c r="E67" s="68">
        <f t="shared" si="22"/>
        <v>1903</v>
      </c>
      <c r="F67" s="61">
        <f t="shared" si="22"/>
        <v>1903</v>
      </c>
      <c r="G67" s="149">
        <f t="shared" si="23"/>
        <v>5437.142857142858</v>
      </c>
      <c r="H67" s="176">
        <f t="shared" si="24"/>
        <v>100</v>
      </c>
      <c r="I67" s="121"/>
      <c r="J67" s="68">
        <v>1783</v>
      </c>
      <c r="K67" s="68">
        <v>1783</v>
      </c>
      <c r="L67" s="140"/>
      <c r="M67" s="169">
        <f t="shared" si="25"/>
        <v>100</v>
      </c>
      <c r="N67" s="87">
        <v>35</v>
      </c>
      <c r="O67" s="87">
        <v>120</v>
      </c>
      <c r="P67" s="68">
        <v>120</v>
      </c>
      <c r="Q67" s="149">
        <f t="shared" si="26"/>
        <v>342.85714285714283</v>
      </c>
      <c r="R67" s="149">
        <f t="shared" si="27"/>
        <v>100</v>
      </c>
      <c r="T67" s="4"/>
    </row>
    <row r="68" spans="1:20" ht="18.75">
      <c r="A68" s="26">
        <v>7</v>
      </c>
      <c r="B68" s="19" t="s">
        <v>24</v>
      </c>
      <c r="C68" s="119" t="s">
        <v>157</v>
      </c>
      <c r="D68" s="121">
        <f t="shared" si="22"/>
        <v>256563</v>
      </c>
      <c r="E68" s="68">
        <f t="shared" si="22"/>
        <v>227562</v>
      </c>
      <c r="F68" s="61">
        <f t="shared" si="22"/>
        <v>185738</v>
      </c>
      <c r="G68" s="149">
        <f t="shared" si="23"/>
        <v>72.39469448049796</v>
      </c>
      <c r="H68" s="176">
        <f t="shared" si="24"/>
        <v>81.62083300375282</v>
      </c>
      <c r="I68" s="121">
        <v>246572</v>
      </c>
      <c r="J68" s="68">
        <v>216723</v>
      </c>
      <c r="K68" s="68">
        <v>175412</v>
      </c>
      <c r="L68" s="140">
        <f>+K68/I68*100</f>
        <v>71.1402754570673</v>
      </c>
      <c r="M68" s="169">
        <f t="shared" si="25"/>
        <v>80.93834064681644</v>
      </c>
      <c r="N68" s="87">
        <v>9991</v>
      </c>
      <c r="O68" s="87">
        <v>10839</v>
      </c>
      <c r="P68" s="68">
        <v>10326</v>
      </c>
      <c r="Q68" s="149">
        <f t="shared" si="26"/>
        <v>103.35301771594433</v>
      </c>
      <c r="R68" s="149">
        <f t="shared" si="27"/>
        <v>95.26709106006089</v>
      </c>
      <c r="T68" s="4"/>
    </row>
    <row r="69" spans="1:20" ht="18.75" hidden="1">
      <c r="A69" s="13">
        <v>8</v>
      </c>
      <c r="B69" s="19">
        <v>5321</v>
      </c>
      <c r="C69" s="119" t="s">
        <v>158</v>
      </c>
      <c r="D69" s="122" t="s">
        <v>53</v>
      </c>
      <c r="E69" s="69" t="s">
        <v>53</v>
      </c>
      <c r="F69" s="69" t="s">
        <v>53</v>
      </c>
      <c r="G69" s="177"/>
      <c r="H69" s="178"/>
      <c r="I69" s="121">
        <v>909817</v>
      </c>
      <c r="J69" s="68">
        <v>965156</v>
      </c>
      <c r="K69" s="68">
        <v>965156</v>
      </c>
      <c r="L69" s="140">
        <f>+K69/I69*100</f>
        <v>106.08243196159228</v>
      </c>
      <c r="M69" s="169">
        <f t="shared" si="25"/>
        <v>100</v>
      </c>
      <c r="N69" s="87">
        <v>375</v>
      </c>
      <c r="O69" s="87">
        <v>512</v>
      </c>
      <c r="P69" s="68">
        <v>512</v>
      </c>
      <c r="Q69" s="149">
        <f t="shared" si="26"/>
        <v>136.53333333333333</v>
      </c>
      <c r="R69" s="149">
        <f t="shared" si="27"/>
        <v>100</v>
      </c>
      <c r="T69" s="4"/>
    </row>
    <row r="70" spans="1:18" ht="18.75">
      <c r="A70" s="26">
        <v>8</v>
      </c>
      <c r="B70" s="19">
        <v>5321</v>
      </c>
      <c r="C70" s="119" t="s">
        <v>159</v>
      </c>
      <c r="D70" s="121">
        <f aca="true" t="shared" si="28" ref="D70:F74">+I70+N70</f>
        <v>15</v>
      </c>
      <c r="E70" s="68">
        <f t="shared" si="28"/>
        <v>85</v>
      </c>
      <c r="F70" s="68">
        <f t="shared" si="28"/>
        <v>85</v>
      </c>
      <c r="G70" s="149">
        <f>+F70/D70*100</f>
        <v>566.6666666666667</v>
      </c>
      <c r="H70" s="176">
        <f>+F70/E70*100</f>
        <v>100</v>
      </c>
      <c r="I70" s="121"/>
      <c r="J70" s="68"/>
      <c r="K70" s="68"/>
      <c r="L70" s="140"/>
      <c r="M70" s="169"/>
      <c r="N70" s="87">
        <v>15</v>
      </c>
      <c r="O70" s="87">
        <v>85</v>
      </c>
      <c r="P70" s="68">
        <v>85</v>
      </c>
      <c r="Q70" s="149">
        <f t="shared" si="26"/>
        <v>566.6666666666667</v>
      </c>
      <c r="R70" s="149">
        <f t="shared" si="27"/>
        <v>100</v>
      </c>
    </row>
    <row r="71" spans="1:18" ht="18.75">
      <c r="A71" s="13">
        <v>9</v>
      </c>
      <c r="B71" s="23">
        <v>5331</v>
      </c>
      <c r="C71" s="119" t="s">
        <v>17</v>
      </c>
      <c r="D71" s="121">
        <f t="shared" si="28"/>
        <v>1548871</v>
      </c>
      <c r="E71" s="68">
        <f t="shared" si="28"/>
        <v>1642856</v>
      </c>
      <c r="F71" s="68">
        <f t="shared" si="28"/>
        <v>1641270</v>
      </c>
      <c r="G71" s="149">
        <f>+F71/D71*100</f>
        <v>105.96557105143036</v>
      </c>
      <c r="H71" s="176">
        <f>+F71/E71*100</f>
        <v>99.90346080240752</v>
      </c>
      <c r="I71" s="121">
        <v>1209725</v>
      </c>
      <c r="J71" s="68">
        <v>1292380</v>
      </c>
      <c r="K71" s="68">
        <v>1291233</v>
      </c>
      <c r="L71" s="140">
        <f>+K71/I71*100</f>
        <v>106.73772964930046</v>
      </c>
      <c r="M71" s="169">
        <f>+K71/J71*100</f>
        <v>99.91124901344806</v>
      </c>
      <c r="N71" s="87">
        <v>339146</v>
      </c>
      <c r="O71" s="87">
        <v>350476</v>
      </c>
      <c r="P71" s="68">
        <v>350037</v>
      </c>
      <c r="Q71" s="149">
        <f t="shared" si="26"/>
        <v>103.21130132745189</v>
      </c>
      <c r="R71" s="149">
        <f t="shared" si="27"/>
        <v>99.87474177975096</v>
      </c>
    </row>
    <row r="72" spans="1:18" ht="18.75">
      <c r="A72" s="26">
        <v>10</v>
      </c>
      <c r="B72" s="19" t="s">
        <v>26</v>
      </c>
      <c r="C72" s="119" t="s">
        <v>82</v>
      </c>
      <c r="D72" s="121">
        <f t="shared" si="28"/>
        <v>27745</v>
      </c>
      <c r="E72" s="68">
        <f t="shared" si="28"/>
        <v>29278</v>
      </c>
      <c r="F72" s="68">
        <f t="shared" si="28"/>
        <v>29255</v>
      </c>
      <c r="G72" s="149">
        <f>+F72/D72*100</f>
        <v>105.44242205802847</v>
      </c>
      <c r="H72" s="176">
        <f>+F72/E72*100</f>
        <v>99.92144272149737</v>
      </c>
      <c r="I72" s="121">
        <f>610+26975</f>
        <v>27585</v>
      </c>
      <c r="J72" s="68">
        <f>1047+50+27875</f>
        <v>28972</v>
      </c>
      <c r="K72" s="68">
        <f>1036+50+27863</f>
        <v>28949</v>
      </c>
      <c r="L72" s="140">
        <f>+K72/I72*100</f>
        <v>104.9447163313395</v>
      </c>
      <c r="M72" s="169">
        <f>+K72/J72*100</f>
        <v>99.92061300566064</v>
      </c>
      <c r="N72" s="87">
        <v>160</v>
      </c>
      <c r="O72" s="87">
        <v>306</v>
      </c>
      <c r="P72" s="68">
        <v>306</v>
      </c>
      <c r="Q72" s="149">
        <f t="shared" si="26"/>
        <v>191.25</v>
      </c>
      <c r="R72" s="149">
        <f t="shared" si="27"/>
        <v>100</v>
      </c>
    </row>
    <row r="73" spans="1:18" ht="18.75">
      <c r="A73" s="13">
        <v>11</v>
      </c>
      <c r="B73" s="19">
        <v>5362</v>
      </c>
      <c r="C73" s="119" t="s">
        <v>74</v>
      </c>
      <c r="D73" s="196">
        <f t="shared" si="28"/>
        <v>111577</v>
      </c>
      <c r="E73" s="68">
        <f t="shared" si="28"/>
        <v>126877</v>
      </c>
      <c r="F73" s="68">
        <f t="shared" si="28"/>
        <v>126877</v>
      </c>
      <c r="G73" s="149">
        <f>+F73/D73*100</f>
        <v>113.71250347293798</v>
      </c>
      <c r="H73" s="176">
        <f>+F73/E73*100</f>
        <v>100</v>
      </c>
      <c r="I73" s="121">
        <v>100000</v>
      </c>
      <c r="J73" s="68">
        <v>109274</v>
      </c>
      <c r="K73" s="61">
        <v>109274</v>
      </c>
      <c r="L73" s="140">
        <f>+K73/I73*100</f>
        <v>109.274</v>
      </c>
      <c r="M73" s="169">
        <f>+K73/J73*100</f>
        <v>100</v>
      </c>
      <c r="N73" s="85">
        <v>11577</v>
      </c>
      <c r="O73" s="85">
        <v>17603</v>
      </c>
      <c r="P73" s="61">
        <v>17603</v>
      </c>
      <c r="Q73" s="149">
        <f t="shared" si="26"/>
        <v>152.05148138550575</v>
      </c>
      <c r="R73" s="149">
        <f t="shared" si="27"/>
        <v>100</v>
      </c>
    </row>
    <row r="74" spans="1:18" ht="18.75">
      <c r="A74" s="26">
        <v>12</v>
      </c>
      <c r="B74" s="19">
        <v>5366</v>
      </c>
      <c r="C74" s="119" t="s">
        <v>185</v>
      </c>
      <c r="D74" s="196">
        <f t="shared" si="28"/>
        <v>0</v>
      </c>
      <c r="E74" s="68">
        <f t="shared" si="28"/>
        <v>28352</v>
      </c>
      <c r="F74" s="68">
        <f t="shared" si="28"/>
        <v>28352</v>
      </c>
      <c r="G74" s="149"/>
      <c r="H74" s="176">
        <f>+F74/E74*100</f>
        <v>100</v>
      </c>
      <c r="I74" s="121"/>
      <c r="J74" s="68">
        <v>28352</v>
      </c>
      <c r="K74" s="68">
        <v>28352</v>
      </c>
      <c r="L74" s="140"/>
      <c r="M74" s="169">
        <f>+K74/J74*100</f>
        <v>100</v>
      </c>
      <c r="N74" s="87"/>
      <c r="O74" s="87"/>
      <c r="P74" s="68"/>
      <c r="Q74" s="149"/>
      <c r="R74" s="149"/>
    </row>
    <row r="75" spans="1:18" ht="18.75" hidden="1">
      <c r="A75" s="13">
        <v>14</v>
      </c>
      <c r="B75" s="19">
        <v>5367</v>
      </c>
      <c r="C75" s="119" t="s">
        <v>186</v>
      </c>
      <c r="D75" s="197" t="s">
        <v>53</v>
      </c>
      <c r="E75" s="69" t="s">
        <v>53</v>
      </c>
      <c r="F75" s="198" t="s">
        <v>53</v>
      </c>
      <c r="G75" s="177"/>
      <c r="H75" s="178"/>
      <c r="I75" s="121"/>
      <c r="J75" s="68"/>
      <c r="K75" s="68"/>
      <c r="L75" s="140"/>
      <c r="M75" s="169"/>
      <c r="N75" s="87"/>
      <c r="O75" s="87">
        <v>29050</v>
      </c>
      <c r="P75" s="68">
        <v>29049</v>
      </c>
      <c r="Q75" s="149"/>
      <c r="R75" s="149">
        <f>+P75/O75*100</f>
        <v>99.99655765920826</v>
      </c>
    </row>
    <row r="76" spans="1:18" ht="18.75" hidden="1">
      <c r="A76" s="26">
        <v>15</v>
      </c>
      <c r="B76" s="19">
        <v>5367</v>
      </c>
      <c r="C76" s="119" t="s">
        <v>187</v>
      </c>
      <c r="D76" s="197" t="s">
        <v>53</v>
      </c>
      <c r="E76" s="69" t="s">
        <v>53</v>
      </c>
      <c r="F76" s="198" t="s">
        <v>53</v>
      </c>
      <c r="G76" s="177"/>
      <c r="H76" s="178"/>
      <c r="I76" s="121"/>
      <c r="J76" s="68">
        <v>122666</v>
      </c>
      <c r="K76" s="68">
        <v>122666</v>
      </c>
      <c r="L76" s="140"/>
      <c r="M76" s="169">
        <f>+K76/J76*100</f>
        <v>100</v>
      </c>
      <c r="N76" s="87"/>
      <c r="O76" s="87"/>
      <c r="P76" s="68"/>
      <c r="Q76" s="149"/>
      <c r="R76" s="149"/>
    </row>
    <row r="77" spans="1:18" ht="18.75" hidden="1">
      <c r="A77" s="13">
        <v>16</v>
      </c>
      <c r="B77" s="19">
        <v>5641</v>
      </c>
      <c r="C77" s="119" t="s">
        <v>160</v>
      </c>
      <c r="D77" s="197" t="s">
        <v>53</v>
      </c>
      <c r="E77" s="69" t="s">
        <v>53</v>
      </c>
      <c r="F77" s="198" t="s">
        <v>53</v>
      </c>
      <c r="G77" s="177"/>
      <c r="H77" s="178"/>
      <c r="I77" s="121"/>
      <c r="J77" s="68"/>
      <c r="K77" s="68"/>
      <c r="L77" s="140"/>
      <c r="M77" s="169"/>
      <c r="N77" s="87"/>
      <c r="O77" s="87"/>
      <c r="P77" s="68"/>
      <c r="Q77" s="149"/>
      <c r="R77" s="149"/>
    </row>
    <row r="78" spans="1:18" ht="18.75">
      <c r="A78" s="26">
        <v>13</v>
      </c>
      <c r="B78" s="19">
        <v>5901</v>
      </c>
      <c r="C78" s="99" t="s">
        <v>13</v>
      </c>
      <c r="D78" s="196">
        <f aca="true" t="shared" si="29" ref="D78:F79">+I78+N78</f>
        <v>58020</v>
      </c>
      <c r="E78" s="61">
        <f t="shared" si="29"/>
        <v>13851</v>
      </c>
      <c r="F78" s="61">
        <f t="shared" si="29"/>
        <v>0</v>
      </c>
      <c r="G78" s="149"/>
      <c r="H78" s="176"/>
      <c r="I78" s="121">
        <v>55336</v>
      </c>
      <c r="J78" s="68">
        <v>5999</v>
      </c>
      <c r="K78" s="68"/>
      <c r="L78" s="140"/>
      <c r="M78" s="169"/>
      <c r="N78" s="87">
        <v>2684</v>
      </c>
      <c r="O78" s="87">
        <v>7852</v>
      </c>
      <c r="P78" s="68"/>
      <c r="Q78" s="149"/>
      <c r="R78" s="149"/>
    </row>
    <row r="79" spans="1:18" ht="18.75">
      <c r="A79" s="13">
        <v>14</v>
      </c>
      <c r="B79" s="19" t="s">
        <v>78</v>
      </c>
      <c r="C79" s="99" t="s">
        <v>27</v>
      </c>
      <c r="D79" s="121">
        <f t="shared" si="29"/>
        <v>2808254</v>
      </c>
      <c r="E79" s="68">
        <f t="shared" si="29"/>
        <v>4316989</v>
      </c>
      <c r="F79" s="68">
        <f t="shared" si="29"/>
        <v>3971210</v>
      </c>
      <c r="G79" s="149">
        <f>+F79/D79*100</f>
        <v>141.4120660025767</v>
      </c>
      <c r="H79" s="176">
        <f>+F79/E79*100</f>
        <v>91.99027377646782</v>
      </c>
      <c r="I79" s="121">
        <f>6974699-I62-I63-I64-I65-I66-I67-I68-I69-I71-I72-I73-I78</f>
        <v>2123225</v>
      </c>
      <c r="J79" s="68">
        <f>8502311-J62-J63-J64-J65-J66-J67-J68-J69-J70-J71-J72-J73-J74-J75-J76-J77-J78</f>
        <v>3358236</v>
      </c>
      <c r="K79" s="68">
        <f>31494329-25778-1490068-20457148-1410278-K62-K63-K64-K65-K66-K67-K68-K69-K70-K71-K72-K73-K74-K76-K77-K78</f>
        <v>3130562</v>
      </c>
      <c r="L79" s="140">
        <f>+K79/I79*100</f>
        <v>147.44372358087344</v>
      </c>
      <c r="M79" s="169">
        <f>+K79/J79*100</f>
        <v>93.22042882036878</v>
      </c>
      <c r="N79" s="87">
        <v>685029</v>
      </c>
      <c r="O79" s="87">
        <v>958753</v>
      </c>
      <c r="P79" s="68">
        <f>4684933-12960-77540-2863182-30630-P62-P63-P64-P66-P67-P68-P69-P70-P71-P72-P73-P75</f>
        <v>840648</v>
      </c>
      <c r="Q79" s="149">
        <f>+P79/N79*100</f>
        <v>122.71714044222945</v>
      </c>
      <c r="R79" s="149">
        <f>+P79/O79*100</f>
        <v>87.68139447803553</v>
      </c>
    </row>
    <row r="80" spans="1:18" ht="19.5" thickBot="1">
      <c r="A80" s="26">
        <v>15</v>
      </c>
      <c r="B80" s="17" t="s">
        <v>47</v>
      </c>
      <c r="C80" s="53" t="s">
        <v>202</v>
      </c>
      <c r="D80" s="113">
        <f>SUM(D62:D79)</f>
        <v>7540290</v>
      </c>
      <c r="E80" s="64">
        <f>SUM(E62:E79)</f>
        <v>9230178</v>
      </c>
      <c r="F80" s="64">
        <f>SUM(F62:F79)</f>
        <v>8694295</v>
      </c>
      <c r="G80" s="138">
        <f>+F80/D80*100</f>
        <v>115.30451746550862</v>
      </c>
      <c r="H80" s="170">
        <f>+F80/E80*100</f>
        <v>94.1942289736991</v>
      </c>
      <c r="I80" s="113">
        <f>SUM(I62:I79)</f>
        <v>6974699</v>
      </c>
      <c r="J80" s="64">
        <f>SUM(J62:J79)</f>
        <v>8502311</v>
      </c>
      <c r="K80" s="64">
        <f>SUM(K62:K79)</f>
        <v>8111057</v>
      </c>
      <c r="L80" s="138">
        <f>+K80/I80*100</f>
        <v>116.29257405946838</v>
      </c>
      <c r="M80" s="170">
        <f>+K80/J80*100</f>
        <v>95.39826289581738</v>
      </c>
      <c r="N80" s="89">
        <f>SUM(N62:N79)</f>
        <v>1475783</v>
      </c>
      <c r="O80" s="64">
        <f>SUM(O62:O79)</f>
        <v>1845251</v>
      </c>
      <c r="P80" s="64">
        <f>SUM(P62:P79)</f>
        <v>1700621</v>
      </c>
      <c r="Q80" s="138">
        <f>+P80/N80*100</f>
        <v>115.2351666877854</v>
      </c>
      <c r="R80" s="138">
        <f>+P80/O80*100</f>
        <v>92.16204191191333</v>
      </c>
    </row>
    <row r="81" spans="1:20" ht="18.75">
      <c r="A81" s="13">
        <v>16</v>
      </c>
      <c r="B81" s="39" t="s">
        <v>28</v>
      </c>
      <c r="C81" s="54" t="s">
        <v>161</v>
      </c>
      <c r="D81" s="110">
        <f aca="true" t="shared" si="30" ref="D81:F82">+I81+N81</f>
        <v>220411</v>
      </c>
      <c r="E81" s="70">
        <f t="shared" si="30"/>
        <v>251179</v>
      </c>
      <c r="F81" s="70">
        <f t="shared" si="30"/>
        <v>244476</v>
      </c>
      <c r="G81" s="140">
        <f>+F81/D81*100</f>
        <v>110.91823910784852</v>
      </c>
      <c r="H81" s="169">
        <f>+F81/E81*100</f>
        <v>97.33138518745595</v>
      </c>
      <c r="I81" s="110">
        <v>220411</v>
      </c>
      <c r="J81" s="70">
        <v>248179</v>
      </c>
      <c r="K81" s="70">
        <v>241476</v>
      </c>
      <c r="L81" s="137">
        <f>+K81/I81*100</f>
        <v>109.55714551451605</v>
      </c>
      <c r="M81" s="167">
        <f>+K81/J81*100</f>
        <v>97.29912683990185</v>
      </c>
      <c r="N81" s="92"/>
      <c r="O81" s="70">
        <v>3000</v>
      </c>
      <c r="P81" s="70">
        <v>3000</v>
      </c>
      <c r="Q81" s="139"/>
      <c r="R81" s="149">
        <f>+P81/O81*100</f>
        <v>100</v>
      </c>
      <c r="T81" s="281"/>
    </row>
    <row r="82" spans="1:20" ht="18.75">
      <c r="A82" s="26">
        <v>17</v>
      </c>
      <c r="B82" s="39" t="s">
        <v>29</v>
      </c>
      <c r="C82" s="55" t="s">
        <v>18</v>
      </c>
      <c r="D82" s="111">
        <f t="shared" si="30"/>
        <v>40400</v>
      </c>
      <c r="E82" s="61">
        <f t="shared" si="30"/>
        <v>25216</v>
      </c>
      <c r="F82" s="61">
        <f t="shared" si="30"/>
        <v>24866</v>
      </c>
      <c r="G82" s="140">
        <f>+F82/D82*100</f>
        <v>61.54950495049505</v>
      </c>
      <c r="H82" s="169">
        <f>+F82/E82*100</f>
        <v>98.6119923857868</v>
      </c>
      <c r="I82" s="111">
        <v>39900</v>
      </c>
      <c r="J82" s="61">
        <v>20420</v>
      </c>
      <c r="K82" s="61">
        <v>20420</v>
      </c>
      <c r="L82" s="137">
        <f>+K82/I82*100</f>
        <v>51.177944862155385</v>
      </c>
      <c r="M82" s="167">
        <f>+K82/J82*100</f>
        <v>100</v>
      </c>
      <c r="N82" s="85">
        <v>500</v>
      </c>
      <c r="O82" s="61">
        <v>4796</v>
      </c>
      <c r="P82" s="61">
        <f>3692+754</f>
        <v>4446</v>
      </c>
      <c r="Q82" s="149">
        <f>+P82/N82*100</f>
        <v>889.1999999999999</v>
      </c>
      <c r="R82" s="149">
        <f>+P82/O82*100</f>
        <v>92.7022518765638</v>
      </c>
      <c r="T82" s="281"/>
    </row>
    <row r="83" spans="1:18" ht="18.75" hidden="1">
      <c r="A83" s="13">
        <v>22</v>
      </c>
      <c r="B83" s="39">
        <v>6341</v>
      </c>
      <c r="C83" s="55" t="s">
        <v>14</v>
      </c>
      <c r="D83" s="123" t="s">
        <v>53</v>
      </c>
      <c r="E83" s="77" t="s">
        <v>53</v>
      </c>
      <c r="F83" s="77" t="s">
        <v>53</v>
      </c>
      <c r="G83" s="140"/>
      <c r="H83" s="169"/>
      <c r="I83" s="111"/>
      <c r="J83" s="61">
        <v>169674</v>
      </c>
      <c r="K83" s="61">
        <v>169674</v>
      </c>
      <c r="L83" s="140"/>
      <c r="M83" s="167">
        <f>+K83/J83*100</f>
        <v>100</v>
      </c>
      <c r="N83" s="85"/>
      <c r="O83" s="61">
        <v>123</v>
      </c>
      <c r="P83" s="61">
        <v>122</v>
      </c>
      <c r="Q83" s="149"/>
      <c r="R83" s="149">
        <f>+P83/O83*100</f>
        <v>99.1869918699187</v>
      </c>
    </row>
    <row r="84" spans="1:18" ht="18.75" hidden="1">
      <c r="A84" s="26">
        <v>23</v>
      </c>
      <c r="B84" s="39">
        <v>6341</v>
      </c>
      <c r="C84" s="55" t="s">
        <v>168</v>
      </c>
      <c r="D84" s="123" t="s">
        <v>53</v>
      </c>
      <c r="E84" s="77" t="s">
        <v>53</v>
      </c>
      <c r="F84" s="77" t="s">
        <v>53</v>
      </c>
      <c r="G84" s="140"/>
      <c r="H84" s="169"/>
      <c r="I84" s="111"/>
      <c r="J84" s="61"/>
      <c r="K84" s="61"/>
      <c r="L84" s="140"/>
      <c r="M84" s="169"/>
      <c r="N84" s="85"/>
      <c r="O84" s="61"/>
      <c r="P84" s="61"/>
      <c r="Q84" s="149"/>
      <c r="R84" s="149"/>
    </row>
    <row r="85" spans="1:18" ht="18.75">
      <c r="A85" s="13">
        <v>18</v>
      </c>
      <c r="B85" s="33">
        <v>6351</v>
      </c>
      <c r="C85" s="55" t="s">
        <v>162</v>
      </c>
      <c r="D85" s="111">
        <f>+I85+N85</f>
        <v>9468</v>
      </c>
      <c r="E85" s="61">
        <f>+J85+O85</f>
        <v>28146</v>
      </c>
      <c r="F85" s="61">
        <f>+K85+P85</f>
        <v>25670</v>
      </c>
      <c r="G85" s="140">
        <f>+F85/D85*100</f>
        <v>271.1237853823405</v>
      </c>
      <c r="H85" s="169">
        <f>+F85/E85*100</f>
        <v>91.20301286150784</v>
      </c>
      <c r="I85" s="111">
        <v>8397</v>
      </c>
      <c r="J85" s="61">
        <v>24452</v>
      </c>
      <c r="K85" s="61">
        <v>21976</v>
      </c>
      <c r="L85" s="140">
        <f>+K85/I85*100</f>
        <v>261.7125163748958</v>
      </c>
      <c r="M85" s="169">
        <f aca="true" t="shared" si="31" ref="M85:M90">+K85/J85*100</f>
        <v>89.87403893342058</v>
      </c>
      <c r="N85" s="85">
        <v>1071</v>
      </c>
      <c r="O85" s="61">
        <v>3694</v>
      </c>
      <c r="P85" s="61">
        <v>3694</v>
      </c>
      <c r="Q85" s="149">
        <f>+P85/N85*100</f>
        <v>344.9112978524743</v>
      </c>
      <c r="R85" s="149">
        <f>+P85/O85*100</f>
        <v>100</v>
      </c>
    </row>
    <row r="86" spans="1:18" ht="18.75" hidden="1">
      <c r="A86" s="26">
        <v>25</v>
      </c>
      <c r="B86" s="33">
        <v>6441</v>
      </c>
      <c r="C86" s="55" t="s">
        <v>83</v>
      </c>
      <c r="D86" s="123" t="s">
        <v>53</v>
      </c>
      <c r="E86" s="77" t="s">
        <v>53</v>
      </c>
      <c r="F86" s="77" t="s">
        <v>53</v>
      </c>
      <c r="G86" s="140"/>
      <c r="H86" s="169"/>
      <c r="I86" s="111"/>
      <c r="J86" s="61">
        <v>13334</v>
      </c>
      <c r="K86" s="61">
        <v>13334</v>
      </c>
      <c r="L86" s="140"/>
      <c r="M86" s="169">
        <f t="shared" si="31"/>
        <v>100</v>
      </c>
      <c r="N86" s="85"/>
      <c r="O86" s="61"/>
      <c r="P86" s="61"/>
      <c r="Q86" s="140"/>
      <c r="R86" s="140"/>
    </row>
    <row r="87" spans="1:18" ht="18.75">
      <c r="A87" s="13">
        <v>19</v>
      </c>
      <c r="B87" s="39" t="s">
        <v>30</v>
      </c>
      <c r="C87" s="56" t="s">
        <v>84</v>
      </c>
      <c r="D87" s="111">
        <f aca="true" t="shared" si="32" ref="D87:F88">+I87+N87</f>
        <v>1050</v>
      </c>
      <c r="E87" s="61">
        <f t="shared" si="32"/>
        <v>3500</v>
      </c>
      <c r="F87" s="61">
        <f t="shared" si="32"/>
        <v>1950</v>
      </c>
      <c r="G87" s="140">
        <f>+F87/D87*100</f>
        <v>185.71428571428572</v>
      </c>
      <c r="H87" s="169">
        <f>+F87/E87*100</f>
        <v>55.714285714285715</v>
      </c>
      <c r="I87" s="111">
        <v>1050</v>
      </c>
      <c r="J87" s="61">
        <v>3500</v>
      </c>
      <c r="K87" s="61">
        <v>1950</v>
      </c>
      <c r="L87" s="140">
        <f>+K87/I87*100</f>
        <v>185.71428571428572</v>
      </c>
      <c r="M87" s="169">
        <f t="shared" si="31"/>
        <v>55.714285714285715</v>
      </c>
      <c r="N87" s="85"/>
      <c r="O87" s="61"/>
      <c r="P87" s="61"/>
      <c r="Q87" s="149"/>
      <c r="R87" s="140"/>
    </row>
    <row r="88" spans="1:18" ht="18.75">
      <c r="A88" s="26">
        <v>20</v>
      </c>
      <c r="B88" s="39" t="s">
        <v>64</v>
      </c>
      <c r="C88" s="56" t="s">
        <v>38</v>
      </c>
      <c r="D88" s="111">
        <f t="shared" si="32"/>
        <v>3430444</v>
      </c>
      <c r="E88" s="61">
        <f t="shared" si="32"/>
        <v>3743731</v>
      </c>
      <c r="F88" s="61">
        <f t="shared" si="32"/>
        <v>2959508</v>
      </c>
      <c r="G88" s="140">
        <f>+F88/D88*100</f>
        <v>86.27186451666314</v>
      </c>
      <c r="H88" s="169">
        <f>+F88/E88*100</f>
        <v>79.05236781168306</v>
      </c>
      <c r="I88" s="111">
        <f>3240154-I81-I82-I83-I85-I86-I87</f>
        <v>2970396</v>
      </c>
      <c r="J88" s="61">
        <f>3187790-J81-J82-J83-J85-J86-J87</f>
        <v>2708231</v>
      </c>
      <c r="K88" s="61">
        <f>2677836-K81-K82-K83-K85-K86-K87</f>
        <v>2209006</v>
      </c>
      <c r="L88" s="140">
        <f>+K88/I88*100</f>
        <v>74.36739074520705</v>
      </c>
      <c r="M88" s="169">
        <f t="shared" si="31"/>
        <v>81.56638041585079</v>
      </c>
      <c r="N88" s="85">
        <v>460048</v>
      </c>
      <c r="O88" s="61">
        <f>1047113-O81-O82-O83-O85</f>
        <v>1035500</v>
      </c>
      <c r="P88" s="61">
        <f>761764-P81-P82-P83-P85</f>
        <v>750502</v>
      </c>
      <c r="Q88" s="140">
        <f>+P88/N88*100</f>
        <v>163.13558585191112</v>
      </c>
      <c r="R88" s="140">
        <f>+P88/O88*100</f>
        <v>72.47725736359246</v>
      </c>
    </row>
    <row r="89" spans="1:18" ht="19.5" thickBot="1">
      <c r="A89" s="13">
        <v>21</v>
      </c>
      <c r="B89" s="40" t="s">
        <v>48</v>
      </c>
      <c r="C89" s="57" t="s">
        <v>203</v>
      </c>
      <c r="D89" s="116">
        <f>SUM(D81:D88)</f>
        <v>3701773</v>
      </c>
      <c r="E89" s="67">
        <f>SUM(E81:E88)</f>
        <v>4051772</v>
      </c>
      <c r="F89" s="67">
        <f>SUM(F81:F88)</f>
        <v>3256470</v>
      </c>
      <c r="G89" s="143">
        <f>+F89/D89*100</f>
        <v>87.970548167054</v>
      </c>
      <c r="H89" s="172">
        <f>+F89/E89*100</f>
        <v>80.3715016540911</v>
      </c>
      <c r="I89" s="116">
        <f>SUM(I81:I88)</f>
        <v>3240154</v>
      </c>
      <c r="J89" s="67">
        <f>SUM(J81:J88)</f>
        <v>3187790</v>
      </c>
      <c r="K89" s="67">
        <f>SUM(K81:K88)</f>
        <v>2677836</v>
      </c>
      <c r="L89" s="189">
        <f>+K89/I89*100</f>
        <v>82.64533105525231</v>
      </c>
      <c r="M89" s="185">
        <f t="shared" si="31"/>
        <v>84.00289855981731</v>
      </c>
      <c r="N89" s="91">
        <f>SUM(N81:N88)</f>
        <v>461619</v>
      </c>
      <c r="O89" s="67">
        <f>SUM(O81:O88)</f>
        <v>1047113</v>
      </c>
      <c r="P89" s="67">
        <f>SUM(P81:P88)</f>
        <v>761764</v>
      </c>
      <c r="Q89" s="143">
        <f>+P89/N89*100</f>
        <v>165.02007066433575</v>
      </c>
      <c r="R89" s="143">
        <f>+P89/O89*100</f>
        <v>72.74897742650506</v>
      </c>
    </row>
    <row r="90" spans="1:18" ht="19.5" thickBot="1">
      <c r="A90" s="27">
        <v>22</v>
      </c>
      <c r="B90" s="48" t="s">
        <v>50</v>
      </c>
      <c r="C90" s="104" t="s">
        <v>204</v>
      </c>
      <c r="D90" s="117">
        <f>+D80+D89</f>
        <v>11242063</v>
      </c>
      <c r="E90" s="46">
        <f>+E80+E89</f>
        <v>13281950</v>
      </c>
      <c r="F90" s="46">
        <f>+F80+F89</f>
        <v>11950765</v>
      </c>
      <c r="G90" s="157">
        <f>+F90/D90*100</f>
        <v>106.30402089011599</v>
      </c>
      <c r="H90" s="174">
        <f>+F90/E90*100</f>
        <v>89.97748824532542</v>
      </c>
      <c r="I90" s="117">
        <f>+I80+I89</f>
        <v>10214853</v>
      </c>
      <c r="J90" s="46">
        <f>+J80+J89</f>
        <v>11690101</v>
      </c>
      <c r="K90" s="46">
        <f>+K80+K89</f>
        <v>10788893</v>
      </c>
      <c r="L90" s="187">
        <f>+K90/I90*100</f>
        <v>105.61965992070566</v>
      </c>
      <c r="M90" s="188">
        <f t="shared" si="31"/>
        <v>92.2908450491574</v>
      </c>
      <c r="N90" s="161">
        <f>+N80+N89</f>
        <v>1937402</v>
      </c>
      <c r="O90" s="46">
        <f>+O80+O89</f>
        <v>2892364</v>
      </c>
      <c r="P90" s="46">
        <f>+P80+P89</f>
        <v>2462385</v>
      </c>
      <c r="Q90" s="157">
        <f>+P90/N90*100</f>
        <v>127.0972673714593</v>
      </c>
      <c r="R90" s="157">
        <f>+P90/O90*100</f>
        <v>85.13399419990016</v>
      </c>
    </row>
    <row r="91" spans="1:18" ht="19.5" thickBot="1">
      <c r="A91" s="1"/>
      <c r="B91" s="44"/>
      <c r="C91" s="45"/>
      <c r="D91" s="45"/>
      <c r="E91" s="45"/>
      <c r="F91" s="45"/>
      <c r="G91" s="150"/>
      <c r="H91" s="150"/>
      <c r="I91" s="45"/>
      <c r="J91" s="45"/>
      <c r="K91" s="45"/>
      <c r="L91" s="190"/>
      <c r="M91" s="190"/>
      <c r="N91" s="191"/>
      <c r="O91" s="45"/>
      <c r="P91" s="45"/>
      <c r="Q91" s="150"/>
      <c r="R91" s="150"/>
    </row>
    <row r="92" spans="1:18" ht="16.5" thickBot="1">
      <c r="A92" s="24"/>
      <c r="B92" s="11" t="s">
        <v>41</v>
      </c>
      <c r="C92" s="94"/>
      <c r="D92" s="105" t="s">
        <v>65</v>
      </c>
      <c r="E92" s="58"/>
      <c r="F92" s="58"/>
      <c r="G92" s="145"/>
      <c r="H92" s="164"/>
      <c r="I92" s="298" t="s">
        <v>66</v>
      </c>
      <c r="J92" s="299"/>
      <c r="K92" s="299"/>
      <c r="L92" s="299"/>
      <c r="M92" s="300"/>
      <c r="N92" s="58" t="s">
        <v>42</v>
      </c>
      <c r="O92" s="58"/>
      <c r="P92" s="59"/>
      <c r="Q92" s="155"/>
      <c r="R92" s="155"/>
    </row>
    <row r="93" spans="1:18" ht="15.75">
      <c r="A93" s="25" t="s">
        <v>1</v>
      </c>
      <c r="B93" s="10" t="s">
        <v>39</v>
      </c>
      <c r="C93" s="95" t="s">
        <v>19</v>
      </c>
      <c r="D93" s="106" t="s">
        <v>54</v>
      </c>
      <c r="E93" s="34" t="s">
        <v>55</v>
      </c>
      <c r="F93" s="34" t="s">
        <v>23</v>
      </c>
      <c r="G93" s="146" t="s">
        <v>0</v>
      </c>
      <c r="H93" s="165" t="s">
        <v>0</v>
      </c>
      <c r="I93" s="106" t="s">
        <v>54</v>
      </c>
      <c r="J93" s="34" t="s">
        <v>56</v>
      </c>
      <c r="K93" s="34" t="s">
        <v>23</v>
      </c>
      <c r="L93" s="146" t="s">
        <v>0</v>
      </c>
      <c r="M93" s="165" t="s">
        <v>0</v>
      </c>
      <c r="N93" s="82" t="s">
        <v>54</v>
      </c>
      <c r="O93" s="34" t="s">
        <v>56</v>
      </c>
      <c r="P93" s="34" t="s">
        <v>23</v>
      </c>
      <c r="Q93" s="146" t="s">
        <v>0</v>
      </c>
      <c r="R93" s="146" t="s">
        <v>0</v>
      </c>
    </row>
    <row r="94" spans="1:18" ht="16.5" thickBot="1">
      <c r="A94" s="42"/>
      <c r="B94" s="31"/>
      <c r="C94" s="96"/>
      <c r="D94" s="107" t="s">
        <v>22</v>
      </c>
      <c r="E94" s="43" t="s">
        <v>22</v>
      </c>
      <c r="F94" s="43" t="s">
        <v>180</v>
      </c>
      <c r="G94" s="147" t="s">
        <v>68</v>
      </c>
      <c r="H94" s="166" t="s">
        <v>69</v>
      </c>
      <c r="I94" s="107" t="s">
        <v>22</v>
      </c>
      <c r="J94" s="43" t="s">
        <v>22</v>
      </c>
      <c r="K94" s="43" t="s">
        <v>180</v>
      </c>
      <c r="L94" s="147" t="s">
        <v>68</v>
      </c>
      <c r="M94" s="166" t="s">
        <v>69</v>
      </c>
      <c r="N94" s="83" t="s">
        <v>22</v>
      </c>
      <c r="O94" s="43" t="s">
        <v>22</v>
      </c>
      <c r="P94" s="43" t="s">
        <v>180</v>
      </c>
      <c r="Q94" s="147" t="s">
        <v>68</v>
      </c>
      <c r="R94" s="147" t="s">
        <v>69</v>
      </c>
    </row>
    <row r="95" spans="1:18" ht="18.75">
      <c r="A95" s="213">
        <v>1</v>
      </c>
      <c r="B95" s="71">
        <v>8113</v>
      </c>
      <c r="C95" s="99" t="s">
        <v>177</v>
      </c>
      <c r="D95" s="120">
        <f aca="true" t="shared" si="33" ref="D95:F97">+I95+N95</f>
        <v>0</v>
      </c>
      <c r="E95" s="37">
        <f t="shared" si="33"/>
        <v>2250000</v>
      </c>
      <c r="F95" s="68">
        <f t="shared" si="33"/>
        <v>1450000</v>
      </c>
      <c r="G95" s="149"/>
      <c r="H95" s="176">
        <f>+F95/E95*100</f>
        <v>64.44444444444444</v>
      </c>
      <c r="I95" s="120"/>
      <c r="J95" s="37">
        <v>2250000</v>
      </c>
      <c r="K95" s="37">
        <v>1450000</v>
      </c>
      <c r="L95" s="140"/>
      <c r="M95" s="169">
        <f>+K95/J95*100</f>
        <v>64.44444444444444</v>
      </c>
      <c r="N95" s="93"/>
      <c r="O95" s="37"/>
      <c r="P95" s="37"/>
      <c r="Q95" s="140"/>
      <c r="R95" s="140"/>
    </row>
    <row r="96" spans="1:18" ht="18.75">
      <c r="A96" s="13">
        <v>2</v>
      </c>
      <c r="B96" s="15">
        <v>8114</v>
      </c>
      <c r="C96" s="56" t="s">
        <v>178</v>
      </c>
      <c r="D96" s="120">
        <f t="shared" si="33"/>
        <v>0</v>
      </c>
      <c r="E96" s="37">
        <f t="shared" si="33"/>
        <v>-800000</v>
      </c>
      <c r="F96" s="68">
        <f t="shared" si="33"/>
        <v>0</v>
      </c>
      <c r="G96" s="149"/>
      <c r="H96" s="176">
        <f>+F96/E96*100</f>
        <v>0</v>
      </c>
      <c r="I96" s="120"/>
      <c r="J96" s="37">
        <v>-800000</v>
      </c>
      <c r="K96" s="37"/>
      <c r="L96" s="140"/>
      <c r="M96" s="169"/>
      <c r="N96" s="93"/>
      <c r="O96" s="37"/>
      <c r="P96" s="37"/>
      <c r="Q96" s="140"/>
      <c r="R96" s="140"/>
    </row>
    <row r="97" spans="1:18" ht="18.75">
      <c r="A97" s="13">
        <v>3</v>
      </c>
      <c r="B97" s="15">
        <v>8115</v>
      </c>
      <c r="C97" s="119" t="s">
        <v>20</v>
      </c>
      <c r="D97" s="120">
        <f t="shared" si="33"/>
        <v>1926785</v>
      </c>
      <c r="E97" s="37">
        <f t="shared" si="33"/>
        <v>2536203</v>
      </c>
      <c r="F97" s="68">
        <f t="shared" si="33"/>
        <v>1374989</v>
      </c>
      <c r="G97" s="149">
        <f>+F97/D97*100</f>
        <v>71.36182812301321</v>
      </c>
      <c r="H97" s="176">
        <f>+F97/E97*100</f>
        <v>54.214469425357514</v>
      </c>
      <c r="I97" s="120">
        <v>1803162</v>
      </c>
      <c r="J97" s="37">
        <v>2288585</v>
      </c>
      <c r="K97" s="37">
        <v>1413520</v>
      </c>
      <c r="L97" s="140">
        <f>+K97/I97*100</f>
        <v>78.39118171301303</v>
      </c>
      <c r="M97" s="169">
        <f>+K97/J97*100</f>
        <v>61.763928366217556</v>
      </c>
      <c r="N97" s="93">
        <v>123623</v>
      </c>
      <c r="O97" s="37">
        <v>247618</v>
      </c>
      <c r="P97" s="37">
        <v>-38531</v>
      </c>
      <c r="Q97" s="140"/>
      <c r="R97" s="140"/>
    </row>
    <row r="98" spans="1:18" ht="18.75">
      <c r="A98" s="13">
        <v>4</v>
      </c>
      <c r="B98" s="15" t="s">
        <v>86</v>
      </c>
      <c r="C98" s="119" t="s">
        <v>21</v>
      </c>
      <c r="D98" s="120"/>
      <c r="E98" s="37">
        <f>+J98+O98</f>
        <v>0</v>
      </c>
      <c r="F98" s="68">
        <f>+K98+P98</f>
        <v>-2010</v>
      </c>
      <c r="G98" s="149"/>
      <c r="H98" s="176"/>
      <c r="I98" s="120"/>
      <c r="J98" s="37"/>
      <c r="K98" s="37"/>
      <c r="L98" s="140"/>
      <c r="M98" s="169"/>
      <c r="N98" s="93"/>
      <c r="O98" s="37"/>
      <c r="P98" s="37">
        <f>1286400-1288410</f>
        <v>-2010</v>
      </c>
      <c r="Q98" s="140"/>
      <c r="R98" s="140"/>
    </row>
    <row r="99" spans="1:18" ht="18.75" hidden="1">
      <c r="A99" s="26">
        <v>5</v>
      </c>
      <c r="B99" s="71">
        <v>8123</v>
      </c>
      <c r="C99" s="99" t="s">
        <v>80</v>
      </c>
      <c r="D99" s="122" t="s">
        <v>53</v>
      </c>
      <c r="E99" s="69" t="s">
        <v>53</v>
      </c>
      <c r="F99" s="69" t="s">
        <v>53</v>
      </c>
      <c r="G99" s="149"/>
      <c r="H99" s="176"/>
      <c r="I99" s="120"/>
      <c r="J99" s="37"/>
      <c r="K99" s="37"/>
      <c r="L99" s="140"/>
      <c r="M99" s="169"/>
      <c r="N99" s="93"/>
      <c r="O99" s="37">
        <v>13334</v>
      </c>
      <c r="P99" s="37">
        <v>13334</v>
      </c>
      <c r="Q99" s="140"/>
      <c r="R99" s="140">
        <f>+P99/O99*100</f>
        <v>100</v>
      </c>
    </row>
    <row r="100" spans="1:18" ht="18.75">
      <c r="A100" s="26">
        <v>5</v>
      </c>
      <c r="B100" s="23">
        <v>8123</v>
      </c>
      <c r="C100" s="99" t="s">
        <v>79</v>
      </c>
      <c r="D100" s="121">
        <f>+I100+N100</f>
        <v>28500</v>
      </c>
      <c r="E100" s="68">
        <f>+J100+O100</f>
        <v>159500</v>
      </c>
      <c r="F100" s="68">
        <f>+K100+P100</f>
        <v>86755</v>
      </c>
      <c r="G100" s="149">
        <f>+F100/D100*100</f>
        <v>304.4035087719298</v>
      </c>
      <c r="H100" s="176">
        <f>+F100/E100*100</f>
        <v>54.391849529780565</v>
      </c>
      <c r="I100" s="121"/>
      <c r="J100" s="68"/>
      <c r="K100" s="68"/>
      <c r="L100" s="140"/>
      <c r="M100" s="169"/>
      <c r="N100" s="87">
        <v>28500</v>
      </c>
      <c r="O100" s="68">
        <v>159500</v>
      </c>
      <c r="P100" s="68">
        <f>100089-P99</f>
        <v>86755</v>
      </c>
      <c r="Q100" s="140">
        <f>+P100/N100*100</f>
        <v>304.4035087719298</v>
      </c>
      <c r="R100" s="140">
        <f>+P100/O100*100</f>
        <v>54.391849529780565</v>
      </c>
    </row>
    <row r="101" spans="1:18" ht="18.75" hidden="1">
      <c r="A101" s="26">
        <v>7</v>
      </c>
      <c r="B101" s="23">
        <v>8124</v>
      </c>
      <c r="C101" s="56" t="s">
        <v>131</v>
      </c>
      <c r="D101" s="122" t="s">
        <v>53</v>
      </c>
      <c r="E101" s="69" t="s">
        <v>53</v>
      </c>
      <c r="F101" s="69" t="s">
        <v>53</v>
      </c>
      <c r="G101" s="149"/>
      <c r="H101" s="176"/>
      <c r="I101" s="121"/>
      <c r="J101" s="68"/>
      <c r="K101" s="68"/>
      <c r="L101" s="140"/>
      <c r="M101" s="169"/>
      <c r="N101" s="87">
        <v>-65104</v>
      </c>
      <c r="O101" s="63">
        <v>-65219</v>
      </c>
      <c r="P101" s="63">
        <v>-65472</v>
      </c>
      <c r="Q101" s="140">
        <f>+P101/N101*100</f>
        <v>100.56524944703857</v>
      </c>
      <c r="R101" s="140">
        <f>+P101/O101*100</f>
        <v>100.38792376454715</v>
      </c>
    </row>
    <row r="102" spans="1:18" ht="18.75">
      <c r="A102" s="26">
        <v>6</v>
      </c>
      <c r="B102" s="9">
        <v>8124</v>
      </c>
      <c r="C102" s="56" t="s">
        <v>85</v>
      </c>
      <c r="D102" s="111">
        <f aca="true" t="shared" si="34" ref="D102:F105">+I102+N102</f>
        <v>-83865</v>
      </c>
      <c r="E102" s="61">
        <f t="shared" si="34"/>
        <v>-84019</v>
      </c>
      <c r="F102" s="61">
        <f t="shared" si="34"/>
        <v>-84016</v>
      </c>
      <c r="G102" s="149">
        <f>+F102/D102*100</f>
        <v>100.18005127287904</v>
      </c>
      <c r="H102" s="176">
        <f>+F102/E102*100</f>
        <v>99.99642937906901</v>
      </c>
      <c r="I102" s="111">
        <v>-16412</v>
      </c>
      <c r="J102" s="61">
        <v>-16412</v>
      </c>
      <c r="K102" s="61">
        <v>-16412</v>
      </c>
      <c r="L102" s="140">
        <f>+K102/I102*100</f>
        <v>100</v>
      </c>
      <c r="M102" s="169">
        <f>+K102/J102*100</f>
        <v>100</v>
      </c>
      <c r="N102" s="85">
        <v>-67453</v>
      </c>
      <c r="O102" s="61">
        <v>-67607</v>
      </c>
      <c r="P102" s="61">
        <f>-133076-P101</f>
        <v>-67604</v>
      </c>
      <c r="Q102" s="140">
        <f>+P102/N102*100</f>
        <v>100.22385957629758</v>
      </c>
      <c r="R102" s="140">
        <f>+P102/O102*100</f>
        <v>99.99556258967267</v>
      </c>
    </row>
    <row r="103" spans="1:18" ht="18.75">
      <c r="A103" s="26">
        <v>7</v>
      </c>
      <c r="B103" s="18" t="s">
        <v>87</v>
      </c>
      <c r="C103" s="97" t="s">
        <v>63</v>
      </c>
      <c r="D103" s="111">
        <f t="shared" si="34"/>
        <v>5000</v>
      </c>
      <c r="E103" s="61">
        <f t="shared" si="34"/>
        <v>5475</v>
      </c>
      <c r="F103" s="61">
        <f t="shared" si="34"/>
        <v>247509</v>
      </c>
      <c r="G103" s="149">
        <f>+F103/D103*100</f>
        <v>4950.18</v>
      </c>
      <c r="H103" s="176">
        <f>+F103/E103*100</f>
        <v>4520.712328767123</v>
      </c>
      <c r="I103" s="108"/>
      <c r="J103" s="60"/>
      <c r="K103" s="60">
        <v>241241</v>
      </c>
      <c r="L103" s="140"/>
      <c r="M103" s="169"/>
      <c r="N103" s="84">
        <v>5000</v>
      </c>
      <c r="O103" s="60">
        <v>5475</v>
      </c>
      <c r="P103" s="60">
        <v>6268</v>
      </c>
      <c r="Q103" s="140">
        <f>+P103/N103*100</f>
        <v>125.36</v>
      </c>
      <c r="R103" s="140">
        <f>+P103/O103*100</f>
        <v>114.48401826484019</v>
      </c>
    </row>
    <row r="104" spans="1:18" ht="18.75">
      <c r="A104" s="213">
        <v>8</v>
      </c>
      <c r="B104" s="41">
        <v>8222</v>
      </c>
      <c r="C104" s="118" t="s">
        <v>175</v>
      </c>
      <c r="D104" s="111">
        <f t="shared" si="34"/>
        <v>-2167500</v>
      </c>
      <c r="E104" s="61">
        <f t="shared" si="34"/>
        <v>-2585700</v>
      </c>
      <c r="F104" s="61">
        <f t="shared" si="34"/>
        <v>-2585700</v>
      </c>
      <c r="G104" s="149">
        <f>+F104/D104*100</f>
        <v>119.29411764705881</v>
      </c>
      <c r="H104" s="176">
        <f>+F104/E104*100</f>
        <v>100</v>
      </c>
      <c r="I104" s="202">
        <v>-2167500</v>
      </c>
      <c r="J104" s="203">
        <v>-2585700</v>
      </c>
      <c r="K104" s="203">
        <v>-2585700</v>
      </c>
      <c r="L104" s="140">
        <f>+K104/I104*100</f>
        <v>119.29411764705881</v>
      </c>
      <c r="M104" s="169">
        <f>+K104/J104*100</f>
        <v>100</v>
      </c>
      <c r="N104" s="204"/>
      <c r="O104" s="203"/>
      <c r="P104" s="203"/>
      <c r="Q104" s="149"/>
      <c r="R104" s="149"/>
    </row>
    <row r="105" spans="1:18" ht="19.5" thickBot="1">
      <c r="A105" s="27">
        <v>9</v>
      </c>
      <c r="B105" s="17">
        <v>8223</v>
      </c>
      <c r="C105" s="276" t="s">
        <v>137</v>
      </c>
      <c r="D105" s="109">
        <f t="shared" si="34"/>
        <v>1097500</v>
      </c>
      <c r="E105" s="62">
        <f t="shared" si="34"/>
        <v>0</v>
      </c>
      <c r="F105" s="61">
        <f t="shared" si="34"/>
        <v>0</v>
      </c>
      <c r="G105" s="158">
        <f>+F105/D105*100</f>
        <v>0</v>
      </c>
      <c r="H105" s="168"/>
      <c r="I105" s="109">
        <v>1097500</v>
      </c>
      <c r="J105" s="62"/>
      <c r="K105" s="62"/>
      <c r="L105" s="140">
        <f>+K105/I105*100</f>
        <v>0</v>
      </c>
      <c r="M105" s="169"/>
      <c r="N105" s="86"/>
      <c r="O105" s="62"/>
      <c r="P105" s="62"/>
      <c r="Q105" s="149"/>
      <c r="R105" s="158"/>
    </row>
    <row r="106" spans="1:18" ht="19.5" thickBot="1">
      <c r="A106" s="42">
        <v>10</v>
      </c>
      <c r="B106" s="271" t="s">
        <v>51</v>
      </c>
      <c r="C106" s="272" t="s">
        <v>205</v>
      </c>
      <c r="D106" s="273">
        <f>SUM(D95:D105)</f>
        <v>806420</v>
      </c>
      <c r="E106" s="274">
        <f>SUM(E95:E105)</f>
        <v>1481459</v>
      </c>
      <c r="F106" s="194">
        <f>SUM(F95:F105)</f>
        <v>487527</v>
      </c>
      <c r="G106" s="157">
        <f>+F106/D106*100</f>
        <v>60.45571786414028</v>
      </c>
      <c r="H106" s="174">
        <f>+F106/E106*100</f>
        <v>32.90857188757839</v>
      </c>
      <c r="I106" s="273">
        <f>SUM(I95:I105)</f>
        <v>716750</v>
      </c>
      <c r="J106" s="274">
        <f>SUM(J95:J105)</f>
        <v>1136473</v>
      </c>
      <c r="K106" s="274">
        <f>SUM(K95:K105)</f>
        <v>502649</v>
      </c>
      <c r="L106" s="187">
        <f>+K106/I106*100</f>
        <v>70.12891524241367</v>
      </c>
      <c r="M106" s="188">
        <f>+K106/J106*100</f>
        <v>44.228855414954865</v>
      </c>
      <c r="N106" s="275">
        <f>SUM(N95:N103)</f>
        <v>24566</v>
      </c>
      <c r="O106" s="274">
        <f>SUM(O95:O103)</f>
        <v>293101</v>
      </c>
      <c r="P106" s="274">
        <f>SUM(P95:P103)</f>
        <v>-67260</v>
      </c>
      <c r="Q106" s="187"/>
      <c r="R106" s="157"/>
    </row>
    <row r="107" spans="4:18" ht="16.5" thickBot="1">
      <c r="D107" s="136"/>
      <c r="F107" s="136"/>
      <c r="I107" s="5"/>
      <c r="J107" s="5"/>
      <c r="K107" s="5"/>
      <c r="L107" s="151"/>
      <c r="M107" s="151"/>
      <c r="N107" s="5"/>
      <c r="O107" s="5"/>
      <c r="P107" s="5"/>
      <c r="Q107" s="151"/>
      <c r="R107" s="151"/>
    </row>
    <row r="108" spans="1:18" ht="16.5" thickBot="1">
      <c r="A108" s="24"/>
      <c r="B108" s="11" t="s">
        <v>39</v>
      </c>
      <c r="C108" s="94"/>
      <c r="D108" s="105" t="s">
        <v>65</v>
      </c>
      <c r="E108" s="58"/>
      <c r="F108" s="58"/>
      <c r="G108" s="145"/>
      <c r="H108" s="164"/>
      <c r="I108" s="105" t="s">
        <v>66</v>
      </c>
      <c r="J108" s="58"/>
      <c r="K108" s="58"/>
      <c r="L108" s="145"/>
      <c r="M108" s="164"/>
      <c r="N108" s="58" t="s">
        <v>42</v>
      </c>
      <c r="O108" s="58"/>
      <c r="P108" s="59"/>
      <c r="Q108" s="155"/>
      <c r="R108" s="155"/>
    </row>
    <row r="109" spans="1:18" ht="15.75">
      <c r="A109" s="28" t="s">
        <v>1</v>
      </c>
      <c r="B109" s="10"/>
      <c r="C109" s="95" t="s">
        <v>15</v>
      </c>
      <c r="D109" s="106" t="s">
        <v>54</v>
      </c>
      <c r="E109" s="34" t="s">
        <v>56</v>
      </c>
      <c r="F109" s="34" t="s">
        <v>23</v>
      </c>
      <c r="G109" s="146" t="s">
        <v>0</v>
      </c>
      <c r="H109" s="165" t="s">
        <v>0</v>
      </c>
      <c r="I109" s="106" t="s">
        <v>54</v>
      </c>
      <c r="J109" s="34" t="s">
        <v>56</v>
      </c>
      <c r="K109" s="34" t="s">
        <v>23</v>
      </c>
      <c r="L109" s="146" t="s">
        <v>0</v>
      </c>
      <c r="M109" s="165" t="s">
        <v>0</v>
      </c>
      <c r="N109" s="82" t="s">
        <v>54</v>
      </c>
      <c r="O109" s="34" t="s">
        <v>56</v>
      </c>
      <c r="P109" s="34" t="s">
        <v>23</v>
      </c>
      <c r="Q109" s="146" t="s">
        <v>0</v>
      </c>
      <c r="R109" s="146" t="s">
        <v>0</v>
      </c>
    </row>
    <row r="110" spans="1:18" ht="16.5" thickBot="1">
      <c r="A110" s="30"/>
      <c r="B110" s="31"/>
      <c r="C110" s="96"/>
      <c r="D110" s="107" t="s">
        <v>22</v>
      </c>
      <c r="E110" s="43" t="s">
        <v>22</v>
      </c>
      <c r="F110" s="43" t="s">
        <v>180</v>
      </c>
      <c r="G110" s="147" t="s">
        <v>68</v>
      </c>
      <c r="H110" s="166" t="s">
        <v>69</v>
      </c>
      <c r="I110" s="107" t="s">
        <v>22</v>
      </c>
      <c r="J110" s="43" t="s">
        <v>22</v>
      </c>
      <c r="K110" s="43" t="s">
        <v>180</v>
      </c>
      <c r="L110" s="147" t="s">
        <v>68</v>
      </c>
      <c r="M110" s="166" t="s">
        <v>69</v>
      </c>
      <c r="N110" s="83" t="s">
        <v>22</v>
      </c>
      <c r="O110" s="43" t="s">
        <v>22</v>
      </c>
      <c r="P110" s="43" t="s">
        <v>180</v>
      </c>
      <c r="Q110" s="147" t="s">
        <v>68</v>
      </c>
      <c r="R110" s="147" t="s">
        <v>69</v>
      </c>
    </row>
    <row r="111" spans="1:18" ht="18.75">
      <c r="A111" s="32">
        <v>1</v>
      </c>
      <c r="B111" s="47" t="s">
        <v>49</v>
      </c>
      <c r="C111" s="124" t="s">
        <v>58</v>
      </c>
      <c r="D111" s="128">
        <f>+D57</f>
        <v>10435643</v>
      </c>
      <c r="E111" s="38">
        <f>+E57</f>
        <v>11800491</v>
      </c>
      <c r="F111" s="38">
        <f>+F57</f>
        <v>11463238</v>
      </c>
      <c r="G111" s="152">
        <f>+F111/D111*100</f>
        <v>109.84697349267314</v>
      </c>
      <c r="H111" s="181">
        <f>+F111/E111*100</f>
        <v>97.14204264890334</v>
      </c>
      <c r="I111" s="128">
        <f>+I57</f>
        <v>9498103</v>
      </c>
      <c r="J111" s="38">
        <f>+J57</f>
        <v>10553628</v>
      </c>
      <c r="K111" s="38">
        <f>+K57</f>
        <v>10286244</v>
      </c>
      <c r="L111" s="152">
        <f>+K111/I111*100</f>
        <v>108.29787800785063</v>
      </c>
      <c r="M111" s="181">
        <f>+K111/J111*100</f>
        <v>97.46642576372788</v>
      </c>
      <c r="N111" s="132">
        <f>+N57</f>
        <v>1912836</v>
      </c>
      <c r="O111" s="38">
        <f>+O57</f>
        <v>2599263</v>
      </c>
      <c r="P111" s="38">
        <f>+P57</f>
        <v>2529645</v>
      </c>
      <c r="Q111" s="152">
        <f>+P111/N111*100</f>
        <v>132.24578583840955</v>
      </c>
      <c r="R111" s="152">
        <f>+P111/O111*100</f>
        <v>97.32162539919969</v>
      </c>
    </row>
    <row r="112" spans="1:18" ht="18.75">
      <c r="A112" s="26">
        <v>2</v>
      </c>
      <c r="B112" s="49" t="s">
        <v>93</v>
      </c>
      <c r="C112" s="125" t="s">
        <v>59</v>
      </c>
      <c r="D112" s="129">
        <f>+D90</f>
        <v>11242063</v>
      </c>
      <c r="E112" s="36">
        <f>+E90</f>
        <v>13281950</v>
      </c>
      <c r="F112" s="36">
        <f>+F90</f>
        <v>11950765</v>
      </c>
      <c r="G112" s="153">
        <f>+F112/D112*100</f>
        <v>106.30402089011599</v>
      </c>
      <c r="H112" s="182">
        <f>+F112/E112*100</f>
        <v>89.97748824532542</v>
      </c>
      <c r="I112" s="129">
        <f>+I90</f>
        <v>10214853</v>
      </c>
      <c r="J112" s="36">
        <f>+J90</f>
        <v>11690101</v>
      </c>
      <c r="K112" s="36">
        <f>+K90</f>
        <v>10788893</v>
      </c>
      <c r="L112" s="153">
        <f>+K112/I112*100</f>
        <v>105.61965992070566</v>
      </c>
      <c r="M112" s="182">
        <f>+K112/J112*100</f>
        <v>92.2908450491574</v>
      </c>
      <c r="N112" s="133">
        <f>+N90</f>
        <v>1937402</v>
      </c>
      <c r="O112" s="36">
        <f>+O90</f>
        <v>2892364</v>
      </c>
      <c r="P112" s="36">
        <f>+P90</f>
        <v>2462385</v>
      </c>
      <c r="Q112" s="153">
        <f>+P112/N112*100</f>
        <v>127.0972673714593</v>
      </c>
      <c r="R112" s="153">
        <f>+P112/O112*100</f>
        <v>85.13399419990016</v>
      </c>
    </row>
    <row r="113" spans="1:18" ht="19.5" thickBot="1">
      <c r="A113" s="27">
        <v>3</v>
      </c>
      <c r="B113" s="50"/>
      <c r="C113" s="126" t="s">
        <v>52</v>
      </c>
      <c r="D113" s="130">
        <f>+D111-D112</f>
        <v>-806420</v>
      </c>
      <c r="E113" s="35">
        <f>+E111-E112</f>
        <v>-1481459</v>
      </c>
      <c r="F113" s="35">
        <f>+F111-F112</f>
        <v>-487527</v>
      </c>
      <c r="G113" s="193">
        <f>+F113/D113*100</f>
        <v>60.45571786414028</v>
      </c>
      <c r="H113" s="287">
        <f>+F113/E113*100</f>
        <v>32.90857188757839</v>
      </c>
      <c r="I113" s="130">
        <f>+I111-I112</f>
        <v>-716750</v>
      </c>
      <c r="J113" s="35">
        <f>+J111-J112</f>
        <v>-1136473</v>
      </c>
      <c r="K113" s="35">
        <f>+K111-K112</f>
        <v>-502649</v>
      </c>
      <c r="L113" s="193">
        <f>+K113/I113*100</f>
        <v>70.12891524241367</v>
      </c>
      <c r="M113" s="280">
        <f>+K113/J113*100</f>
        <v>44.228855414954865</v>
      </c>
      <c r="N113" s="134">
        <f>+N111-N112</f>
        <v>-24566</v>
      </c>
      <c r="O113" s="35">
        <f>+O111-O112</f>
        <v>-293101</v>
      </c>
      <c r="P113" s="35">
        <f>+P111-P112</f>
        <v>67260</v>
      </c>
      <c r="Q113" s="193"/>
      <c r="R113" s="193"/>
    </row>
    <row r="114" spans="1:18" ht="19.5" thickBot="1">
      <c r="A114" s="72">
        <v>4</v>
      </c>
      <c r="B114" s="51" t="s">
        <v>51</v>
      </c>
      <c r="C114" s="127" t="s">
        <v>16</v>
      </c>
      <c r="D114" s="131">
        <f>+D106</f>
        <v>806420</v>
      </c>
      <c r="E114" s="52">
        <f>+E106</f>
        <v>1481459</v>
      </c>
      <c r="F114" s="52">
        <f>+F106</f>
        <v>487527</v>
      </c>
      <c r="G114" s="154">
        <f>+F114/D114*100</f>
        <v>60.45571786414028</v>
      </c>
      <c r="H114" s="183">
        <f>+F114/E114*100</f>
        <v>32.90857188757839</v>
      </c>
      <c r="I114" s="131">
        <f>+I106</f>
        <v>716750</v>
      </c>
      <c r="J114" s="52">
        <f>+J106</f>
        <v>1136473</v>
      </c>
      <c r="K114" s="52">
        <f>+K106</f>
        <v>502649</v>
      </c>
      <c r="L114" s="154">
        <f>+K114/I114*100</f>
        <v>70.12891524241367</v>
      </c>
      <c r="M114" s="183">
        <f>+K114/J114*100</f>
        <v>44.228855414954865</v>
      </c>
      <c r="N114" s="135">
        <f>+N106</f>
        <v>24566</v>
      </c>
      <c r="O114" s="52">
        <f>+O106</f>
        <v>293101</v>
      </c>
      <c r="P114" s="52">
        <f>+P106</f>
        <v>-67260</v>
      </c>
      <c r="Q114" s="154"/>
      <c r="R114" s="154"/>
    </row>
    <row r="115" spans="2:3" ht="18.75" hidden="1">
      <c r="B115" s="73" t="s">
        <v>103</v>
      </c>
      <c r="C115" s="74"/>
    </row>
    <row r="116" spans="6:11" ht="15.75">
      <c r="F116" s="136"/>
      <c r="K116" s="225"/>
    </row>
    <row r="117" spans="5:11" ht="15.75">
      <c r="E117" s="136"/>
      <c r="F117" s="136"/>
      <c r="G117" s="136"/>
      <c r="K117" s="225"/>
    </row>
    <row r="118" spans="5:6" ht="15.75">
      <c r="E118" s="136"/>
      <c r="F118" s="136"/>
    </row>
    <row r="119" ht="15.75">
      <c r="E119" s="136"/>
    </row>
    <row r="123" ht="15.75">
      <c r="E123" s="136"/>
    </row>
  </sheetData>
  <mergeCells count="2">
    <mergeCell ref="I59:M59"/>
    <mergeCell ref="I92:M92"/>
  </mergeCells>
  <printOptions horizontalCentered="1"/>
  <pageMargins left="0.1968503937007874" right="0.1968503937007874" top="0.63" bottom="0.3937007874015748" header="0" footer="0"/>
  <pageSetup fitToHeight="2" horizontalDpi="600" verticalDpi="600" orientation="landscape" paperSize="9" scale="56" r:id="rId1"/>
  <rowBreaks count="1" manualBreakCount="1">
    <brk id="5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showZeros="0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C91" sqref="C91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66.09765625" style="5" customWidth="1"/>
    <col min="4" max="6" width="14.59765625" style="7" customWidth="1"/>
    <col min="7" max="8" width="11.8984375" style="180" customWidth="1"/>
    <col min="9" max="16384" width="8.8984375" style="4" customWidth="1"/>
  </cols>
  <sheetData>
    <row r="1" spans="1:8" ht="22.5">
      <c r="A1" s="286" t="s">
        <v>193</v>
      </c>
      <c r="B1" s="159"/>
      <c r="C1" s="159"/>
      <c r="D1" s="3"/>
      <c r="E1" s="3"/>
      <c r="F1" s="3"/>
      <c r="G1" s="179"/>
      <c r="H1" s="179"/>
    </row>
    <row r="2" spans="1:8" ht="20.25">
      <c r="A2" s="78" t="s">
        <v>179</v>
      </c>
      <c r="B2" s="2"/>
      <c r="C2" s="8"/>
      <c r="D2" s="3"/>
      <c r="E2" s="3"/>
      <c r="F2" s="3"/>
      <c r="G2" s="179"/>
      <c r="H2" s="179"/>
    </row>
    <row r="3" spans="1:8" ht="21" thickBot="1">
      <c r="A3" s="2"/>
      <c r="B3" s="2"/>
      <c r="C3" s="8"/>
      <c r="H3" s="279"/>
    </row>
    <row r="4" spans="1:8" ht="16.5" thickBot="1">
      <c r="A4" s="24"/>
      <c r="B4" s="11" t="s">
        <v>41</v>
      </c>
      <c r="C4" s="94"/>
      <c r="D4" s="105" t="s">
        <v>66</v>
      </c>
      <c r="E4" s="58"/>
      <c r="F4" s="58"/>
      <c r="G4" s="145"/>
      <c r="H4" s="164"/>
    </row>
    <row r="5" spans="1:8" ht="15.75">
      <c r="A5" s="25" t="s">
        <v>192</v>
      </c>
      <c r="B5" s="10" t="s">
        <v>40</v>
      </c>
      <c r="C5" s="95" t="s">
        <v>2</v>
      </c>
      <c r="D5" s="106" t="s">
        <v>54</v>
      </c>
      <c r="E5" s="34" t="s">
        <v>55</v>
      </c>
      <c r="F5" s="34" t="s">
        <v>23</v>
      </c>
      <c r="G5" s="146" t="s">
        <v>0</v>
      </c>
      <c r="H5" s="165" t="s">
        <v>0</v>
      </c>
    </row>
    <row r="6" spans="1:8" ht="16.5" thickBot="1">
      <c r="A6" s="42"/>
      <c r="B6" s="31" t="s">
        <v>39</v>
      </c>
      <c r="C6" s="96"/>
      <c r="D6" s="107" t="s">
        <v>22</v>
      </c>
      <c r="E6" s="43" t="s">
        <v>22</v>
      </c>
      <c r="F6" s="43" t="s">
        <v>180</v>
      </c>
      <c r="G6" s="147" t="s">
        <v>68</v>
      </c>
      <c r="H6" s="166" t="s">
        <v>69</v>
      </c>
    </row>
    <row r="7" spans="1:8" ht="18.75">
      <c r="A7" s="26">
        <v>1</v>
      </c>
      <c r="B7" s="14">
        <v>1111</v>
      </c>
      <c r="C7" s="97" t="s">
        <v>71</v>
      </c>
      <c r="D7" s="108">
        <v>1590000</v>
      </c>
      <c r="E7" s="60">
        <v>1500000</v>
      </c>
      <c r="F7" s="60">
        <v>1418147</v>
      </c>
      <c r="G7" s="137">
        <f aca="true" t="shared" si="0" ref="G7:G13">+F7/D7*100</f>
        <v>89.19163522012579</v>
      </c>
      <c r="H7" s="167">
        <f aca="true" t="shared" si="1" ref="H7:H13">+F7/E7*100</f>
        <v>94.54313333333333</v>
      </c>
    </row>
    <row r="8" spans="1:8" ht="18.75">
      <c r="A8" s="13">
        <v>2</v>
      </c>
      <c r="B8" s="9">
        <v>1112</v>
      </c>
      <c r="C8" s="56" t="s">
        <v>3</v>
      </c>
      <c r="D8" s="108">
        <v>330000</v>
      </c>
      <c r="E8" s="60">
        <v>220000</v>
      </c>
      <c r="F8" s="60">
        <v>160665</v>
      </c>
      <c r="G8" s="140">
        <f t="shared" si="0"/>
        <v>48.68636363636364</v>
      </c>
      <c r="H8" s="169">
        <f t="shared" si="1"/>
        <v>73.02954545454546</v>
      </c>
    </row>
    <row r="9" spans="1:8" ht="18.75">
      <c r="A9" s="26">
        <v>3</v>
      </c>
      <c r="B9" s="9">
        <v>1113</v>
      </c>
      <c r="C9" s="56" t="s">
        <v>60</v>
      </c>
      <c r="D9" s="108">
        <v>90000</v>
      </c>
      <c r="E9" s="60">
        <v>110000</v>
      </c>
      <c r="F9" s="60">
        <v>123429</v>
      </c>
      <c r="G9" s="140">
        <f t="shared" si="0"/>
        <v>137.14333333333332</v>
      </c>
      <c r="H9" s="169">
        <f t="shared" si="1"/>
        <v>112.20818181818181</v>
      </c>
    </row>
    <row r="10" spans="1:8" ht="18.75">
      <c r="A10" s="13">
        <v>4</v>
      </c>
      <c r="B10" s="9">
        <v>1121</v>
      </c>
      <c r="C10" s="56" t="s">
        <v>4</v>
      </c>
      <c r="D10" s="108">
        <v>1880000</v>
      </c>
      <c r="E10" s="60">
        <v>1780000</v>
      </c>
      <c r="F10" s="60">
        <v>1501772</v>
      </c>
      <c r="G10" s="140">
        <f t="shared" si="0"/>
        <v>79.88148936170212</v>
      </c>
      <c r="H10" s="169">
        <f t="shared" si="1"/>
        <v>84.36921348314607</v>
      </c>
    </row>
    <row r="11" spans="1:8" ht="18.75">
      <c r="A11" s="26">
        <v>5</v>
      </c>
      <c r="B11" s="9">
        <v>1211</v>
      </c>
      <c r="C11" s="56" t="s">
        <v>61</v>
      </c>
      <c r="D11" s="111">
        <v>3340000</v>
      </c>
      <c r="E11" s="61">
        <v>3220000</v>
      </c>
      <c r="F11" s="60">
        <f>2948337+138916</f>
        <v>3087253</v>
      </c>
      <c r="G11" s="140">
        <f t="shared" si="0"/>
        <v>92.4327245508982</v>
      </c>
      <c r="H11" s="169">
        <f t="shared" si="1"/>
        <v>95.87742236024845</v>
      </c>
    </row>
    <row r="12" spans="1:8" ht="18.75">
      <c r="A12" s="13">
        <v>6</v>
      </c>
      <c r="B12" s="9">
        <v>1511</v>
      </c>
      <c r="C12" s="55" t="s">
        <v>5</v>
      </c>
      <c r="D12" s="111">
        <v>135000</v>
      </c>
      <c r="E12" s="61">
        <v>135000</v>
      </c>
      <c r="F12" s="60">
        <v>128879</v>
      </c>
      <c r="G12" s="140">
        <f t="shared" si="0"/>
        <v>95.46592592592592</v>
      </c>
      <c r="H12" s="169">
        <f t="shared" si="1"/>
        <v>95.46592592592592</v>
      </c>
    </row>
    <row r="13" spans="1:8" ht="19.5" thickBot="1">
      <c r="A13" s="26">
        <v>7</v>
      </c>
      <c r="B13" s="12"/>
      <c r="C13" s="98" t="s">
        <v>62</v>
      </c>
      <c r="D13" s="109">
        <f>SUM(D7:D12)</f>
        <v>7365000</v>
      </c>
      <c r="E13" s="62">
        <f>SUM(E7:E12)</f>
        <v>6965000</v>
      </c>
      <c r="F13" s="62">
        <f>SUM(F7:F12)</f>
        <v>6420145</v>
      </c>
      <c r="G13" s="158">
        <f t="shared" si="0"/>
        <v>87.17101154107264</v>
      </c>
      <c r="H13" s="168">
        <f t="shared" si="1"/>
        <v>92.17724335965542</v>
      </c>
    </row>
    <row r="14" spans="1:8" ht="18.75">
      <c r="A14" s="13">
        <v>8</v>
      </c>
      <c r="B14" s="23">
        <v>1119</v>
      </c>
      <c r="C14" s="99" t="s">
        <v>73</v>
      </c>
      <c r="D14" s="121"/>
      <c r="E14" s="68"/>
      <c r="F14" s="68">
        <v>10</v>
      </c>
      <c r="G14" s="137"/>
      <c r="H14" s="167"/>
    </row>
    <row r="15" spans="1:8" ht="18.75">
      <c r="A15" s="26">
        <v>9</v>
      </c>
      <c r="B15" s="9">
        <v>1122</v>
      </c>
      <c r="C15" s="56" t="s">
        <v>74</v>
      </c>
      <c r="D15" s="111">
        <v>100000</v>
      </c>
      <c r="E15" s="61">
        <v>109274</v>
      </c>
      <c r="F15" s="61">
        <v>109274</v>
      </c>
      <c r="G15" s="140">
        <f aca="true" t="shared" si="2" ref="G15:G25">+F15/D15*100</f>
        <v>109.274</v>
      </c>
      <c r="H15" s="169">
        <f aca="true" t="shared" si="3" ref="H15:H25">+F15/E15*100</f>
        <v>100</v>
      </c>
    </row>
    <row r="16" spans="1:8" ht="18.75">
      <c r="A16" s="13">
        <v>10</v>
      </c>
      <c r="B16" s="15" t="s">
        <v>31</v>
      </c>
      <c r="C16" s="100" t="s">
        <v>72</v>
      </c>
      <c r="D16" s="112">
        <v>185637</v>
      </c>
      <c r="E16" s="63">
        <v>185637</v>
      </c>
      <c r="F16" s="63">
        <v>183664</v>
      </c>
      <c r="G16" s="140">
        <f t="shared" si="2"/>
        <v>98.93717308510695</v>
      </c>
      <c r="H16" s="169">
        <f t="shared" si="3"/>
        <v>98.93717308510695</v>
      </c>
    </row>
    <row r="17" spans="1:8" ht="18.75">
      <c r="A17" s="26">
        <v>11</v>
      </c>
      <c r="B17" s="16" t="s">
        <v>32</v>
      </c>
      <c r="C17" s="55" t="s">
        <v>75</v>
      </c>
      <c r="D17" s="111">
        <v>6000</v>
      </c>
      <c r="E17" s="61">
        <v>6000</v>
      </c>
      <c r="F17" s="61">
        <v>5405</v>
      </c>
      <c r="G17" s="140">
        <f t="shared" si="2"/>
        <v>90.08333333333334</v>
      </c>
      <c r="H17" s="169">
        <f t="shared" si="3"/>
        <v>90.08333333333334</v>
      </c>
    </row>
    <row r="18" spans="1:8" ht="18.75">
      <c r="A18" s="13">
        <v>12</v>
      </c>
      <c r="B18" s="19" t="s">
        <v>88</v>
      </c>
      <c r="C18" s="55" t="s">
        <v>89</v>
      </c>
      <c r="D18" s="121">
        <v>7000</v>
      </c>
      <c r="E18" s="68">
        <v>7000</v>
      </c>
      <c r="F18" s="68">
        <f>7413+1730</f>
        <v>9143</v>
      </c>
      <c r="G18" s="140">
        <f t="shared" si="2"/>
        <v>130.6142857142857</v>
      </c>
      <c r="H18" s="169">
        <f t="shared" si="3"/>
        <v>130.6142857142857</v>
      </c>
    </row>
    <row r="19" spans="1:8" ht="18.75">
      <c r="A19" s="26">
        <v>13</v>
      </c>
      <c r="B19" s="19">
        <v>1361</v>
      </c>
      <c r="C19" s="55" t="s">
        <v>7</v>
      </c>
      <c r="D19" s="121">
        <v>88080</v>
      </c>
      <c r="E19" s="68">
        <v>88080</v>
      </c>
      <c r="F19" s="68">
        <v>66389</v>
      </c>
      <c r="G19" s="140">
        <f t="shared" si="2"/>
        <v>75.37352406902815</v>
      </c>
      <c r="H19" s="176">
        <f t="shared" si="3"/>
        <v>75.37352406902815</v>
      </c>
    </row>
    <row r="20" spans="1:8" ht="19.5" thickBot="1">
      <c r="A20" s="13">
        <v>14</v>
      </c>
      <c r="B20" s="17" t="s">
        <v>44</v>
      </c>
      <c r="C20" s="101" t="s">
        <v>208</v>
      </c>
      <c r="D20" s="113">
        <f>SUM(D13:D19)</f>
        <v>7751717</v>
      </c>
      <c r="E20" s="64">
        <f>SUM(E13:E19)</f>
        <v>7360991</v>
      </c>
      <c r="F20" s="64">
        <f>SUM(F13:F19)</f>
        <v>6794030</v>
      </c>
      <c r="G20" s="138">
        <f t="shared" si="2"/>
        <v>87.64548550985542</v>
      </c>
      <c r="H20" s="170">
        <f t="shared" si="3"/>
        <v>92.29776262462487</v>
      </c>
    </row>
    <row r="21" spans="1:8" ht="18.75">
      <c r="A21" s="26">
        <v>15</v>
      </c>
      <c r="B21" s="18" t="s">
        <v>33</v>
      </c>
      <c r="C21" s="102" t="s">
        <v>8</v>
      </c>
      <c r="D21" s="108">
        <v>17313</v>
      </c>
      <c r="E21" s="60">
        <v>24650</v>
      </c>
      <c r="F21" s="60">
        <v>27315</v>
      </c>
      <c r="G21" s="137">
        <f t="shared" si="2"/>
        <v>157.77161670421071</v>
      </c>
      <c r="H21" s="167">
        <f t="shared" si="3"/>
        <v>110.81135902636916</v>
      </c>
    </row>
    <row r="22" spans="1:8" ht="18.75">
      <c r="A22" s="13">
        <v>16</v>
      </c>
      <c r="B22" s="18" t="s">
        <v>34</v>
      </c>
      <c r="C22" s="102" t="s">
        <v>67</v>
      </c>
      <c r="D22" s="108">
        <v>116213</v>
      </c>
      <c r="E22" s="60">
        <v>112632</v>
      </c>
      <c r="F22" s="60">
        <v>120632</v>
      </c>
      <c r="G22" s="140">
        <f t="shared" si="2"/>
        <v>103.80250058083003</v>
      </c>
      <c r="H22" s="169">
        <f t="shared" si="3"/>
        <v>107.10277718587969</v>
      </c>
    </row>
    <row r="23" spans="1:8" ht="18.75">
      <c r="A23" s="26">
        <v>17</v>
      </c>
      <c r="B23" s="15" t="s">
        <v>35</v>
      </c>
      <c r="C23" s="100" t="s">
        <v>9</v>
      </c>
      <c r="D23" s="112">
        <v>128951</v>
      </c>
      <c r="E23" s="63">
        <v>133039</v>
      </c>
      <c r="F23" s="63">
        <v>152741</v>
      </c>
      <c r="G23" s="140">
        <f t="shared" si="2"/>
        <v>118.44886817473304</v>
      </c>
      <c r="H23" s="169">
        <f t="shared" si="3"/>
        <v>114.80919128977216</v>
      </c>
    </row>
    <row r="24" spans="1:8" ht="18.75">
      <c r="A24" s="13">
        <v>18</v>
      </c>
      <c r="B24" s="15" t="s">
        <v>129</v>
      </c>
      <c r="C24" s="100" t="s">
        <v>130</v>
      </c>
      <c r="D24" s="112">
        <v>83600</v>
      </c>
      <c r="E24" s="63">
        <v>268995</v>
      </c>
      <c r="F24" s="63">
        <v>232700</v>
      </c>
      <c r="G24" s="140">
        <f t="shared" si="2"/>
        <v>278.3492822966507</v>
      </c>
      <c r="H24" s="169">
        <f t="shared" si="3"/>
        <v>86.50718414840425</v>
      </c>
    </row>
    <row r="25" spans="1:8" ht="18.75">
      <c r="A25" s="26">
        <v>19</v>
      </c>
      <c r="B25" s="15" t="s">
        <v>36</v>
      </c>
      <c r="C25" s="100" t="s">
        <v>10</v>
      </c>
      <c r="D25" s="112">
        <v>46033</v>
      </c>
      <c r="E25" s="63">
        <v>46118</v>
      </c>
      <c r="F25" s="63">
        <v>42376</v>
      </c>
      <c r="G25" s="140">
        <f t="shared" si="2"/>
        <v>92.0556991723329</v>
      </c>
      <c r="H25" s="169">
        <f t="shared" si="3"/>
        <v>91.88603148445293</v>
      </c>
    </row>
    <row r="26" spans="1:8" ht="18.75">
      <c r="A26" s="13">
        <v>20</v>
      </c>
      <c r="B26" s="15">
        <v>2226</v>
      </c>
      <c r="C26" s="100" t="s">
        <v>183</v>
      </c>
      <c r="D26" s="112"/>
      <c r="E26" s="63">
        <v>29050</v>
      </c>
      <c r="F26" s="63">
        <v>29049</v>
      </c>
      <c r="G26" s="140"/>
      <c r="H26" s="169">
        <f>+F26/E26*100</f>
        <v>99.99655765920826</v>
      </c>
    </row>
    <row r="27" spans="1:8" ht="18.75">
      <c r="A27" s="26">
        <v>21</v>
      </c>
      <c r="B27" s="15">
        <v>2441</v>
      </c>
      <c r="C27" s="100" t="s">
        <v>174</v>
      </c>
      <c r="D27" s="112">
        <v>65104</v>
      </c>
      <c r="E27" s="63">
        <v>65219</v>
      </c>
      <c r="F27" s="63">
        <v>65472</v>
      </c>
      <c r="G27" s="140">
        <f aca="true" t="shared" si="4" ref="G27:G32">+F27/D27*100</f>
        <v>100.56524944703857</v>
      </c>
      <c r="H27" s="169">
        <f>+F27/E27*100</f>
        <v>100.38792376454715</v>
      </c>
    </row>
    <row r="28" spans="1:8" ht="18.75">
      <c r="A28" s="13">
        <v>22</v>
      </c>
      <c r="B28" s="16" t="s">
        <v>57</v>
      </c>
      <c r="C28" s="55" t="s">
        <v>11</v>
      </c>
      <c r="D28" s="111">
        <f>500165-D21-D22-D23-D24-D25-D27</f>
        <v>42951</v>
      </c>
      <c r="E28" s="61">
        <f>818657-E21-E22-E23-E24-E25-E26-E27</f>
        <v>138954</v>
      </c>
      <c r="F28" s="61">
        <f>847295-F21-F22-F23-F24-F25-F26-F27</f>
        <v>177010</v>
      </c>
      <c r="G28" s="140">
        <f t="shared" si="4"/>
        <v>412.1207888058485</v>
      </c>
      <c r="H28" s="169">
        <f>+F28/E28*100</f>
        <v>127.38748074902486</v>
      </c>
    </row>
    <row r="29" spans="1:8" ht="19.5" thickBot="1">
      <c r="A29" s="26">
        <v>23</v>
      </c>
      <c r="B29" s="17" t="s">
        <v>92</v>
      </c>
      <c r="C29" s="101" t="s">
        <v>209</v>
      </c>
      <c r="D29" s="113">
        <f>SUM(D21:D28)</f>
        <v>500165</v>
      </c>
      <c r="E29" s="64">
        <f>SUM(E21:E28)</f>
        <v>818657</v>
      </c>
      <c r="F29" s="64">
        <f>SUM(F21:F28)</f>
        <v>847295</v>
      </c>
      <c r="G29" s="138">
        <f t="shared" si="4"/>
        <v>169.40309697799728</v>
      </c>
      <c r="H29" s="170">
        <f>+F29/E29*100</f>
        <v>103.4981683415643</v>
      </c>
    </row>
    <row r="30" spans="1:8" ht="18.75">
      <c r="A30" s="13">
        <v>24</v>
      </c>
      <c r="B30" s="20" t="s">
        <v>43</v>
      </c>
      <c r="C30" s="103" t="s">
        <v>76</v>
      </c>
      <c r="D30" s="115">
        <v>762155</v>
      </c>
      <c r="E30" s="66">
        <v>733829</v>
      </c>
      <c r="F30" s="66">
        <v>1076057</v>
      </c>
      <c r="G30" s="137">
        <f t="shared" si="4"/>
        <v>141.1861104368534</v>
      </c>
      <c r="H30" s="167">
        <f>+F30/E30*100</f>
        <v>146.63593289444816</v>
      </c>
    </row>
    <row r="31" spans="1:8" ht="19.5" thickBot="1">
      <c r="A31" s="26">
        <v>25</v>
      </c>
      <c r="B31" s="21" t="s">
        <v>45</v>
      </c>
      <c r="C31" s="101" t="s">
        <v>210</v>
      </c>
      <c r="D31" s="113">
        <f>SUM(D30:D30)</f>
        <v>762155</v>
      </c>
      <c r="E31" s="64">
        <f>SUM(E30:E30)</f>
        <v>733829</v>
      </c>
      <c r="F31" s="64">
        <f>SUM(F30:F30)</f>
        <v>1076057</v>
      </c>
      <c r="G31" s="189">
        <f t="shared" si="4"/>
        <v>141.1861104368534</v>
      </c>
      <c r="H31" s="185">
        <f aca="true" t="shared" si="5" ref="H31:H36">+F31/E31*100</f>
        <v>146.63593289444816</v>
      </c>
    </row>
    <row r="32" spans="1:8" ht="19.5" thickBot="1">
      <c r="A32" s="13">
        <v>26</v>
      </c>
      <c r="B32" s="22"/>
      <c r="C32" s="57" t="s">
        <v>211</v>
      </c>
      <c r="D32" s="116">
        <f>+D20+D29+D31</f>
        <v>9014037</v>
      </c>
      <c r="E32" s="67">
        <f>+E20+E29+E31</f>
        <v>8913477</v>
      </c>
      <c r="F32" s="67">
        <f>+F20+F29+F31</f>
        <v>8717382</v>
      </c>
      <c r="G32" s="186">
        <f t="shared" si="4"/>
        <v>96.70896624897368</v>
      </c>
      <c r="H32" s="184">
        <f t="shared" si="5"/>
        <v>97.80001676113598</v>
      </c>
    </row>
    <row r="33" spans="1:8" ht="18.75">
      <c r="A33" s="26">
        <v>27</v>
      </c>
      <c r="B33" s="80">
        <v>4111</v>
      </c>
      <c r="C33" s="54" t="s">
        <v>140</v>
      </c>
      <c r="D33" s="110"/>
      <c r="E33" s="70">
        <v>34571</v>
      </c>
      <c r="F33" s="70">
        <v>34571</v>
      </c>
      <c r="G33" s="137"/>
      <c r="H33" s="169">
        <f t="shared" si="5"/>
        <v>100</v>
      </c>
    </row>
    <row r="34" spans="1:8" ht="18.75">
      <c r="A34" s="13">
        <v>28</v>
      </c>
      <c r="B34" s="14">
        <v>4112</v>
      </c>
      <c r="C34" s="102" t="s">
        <v>141</v>
      </c>
      <c r="D34" s="108">
        <v>88743</v>
      </c>
      <c r="E34" s="60">
        <v>88728</v>
      </c>
      <c r="F34" s="60">
        <v>88728</v>
      </c>
      <c r="G34" s="140">
        <f>+F34/D34*100</f>
        <v>99.98309725837531</v>
      </c>
      <c r="H34" s="169">
        <f t="shared" si="5"/>
        <v>100</v>
      </c>
    </row>
    <row r="35" spans="1:8" ht="18.75">
      <c r="A35" s="26">
        <v>29</v>
      </c>
      <c r="B35" s="14">
        <v>4113</v>
      </c>
      <c r="C35" s="102" t="s">
        <v>142</v>
      </c>
      <c r="D35" s="108"/>
      <c r="E35" s="60">
        <v>2624</v>
      </c>
      <c r="F35" s="60">
        <v>2624</v>
      </c>
      <c r="G35" s="140"/>
      <c r="H35" s="169">
        <f t="shared" si="5"/>
        <v>100</v>
      </c>
    </row>
    <row r="36" spans="1:8" ht="18.75">
      <c r="A36" s="13">
        <v>30</v>
      </c>
      <c r="B36" s="18">
        <v>4116</v>
      </c>
      <c r="C36" s="102" t="s">
        <v>143</v>
      </c>
      <c r="D36" s="108"/>
      <c r="E36" s="60">
        <v>860097</v>
      </c>
      <c r="F36" s="60">
        <v>845097</v>
      </c>
      <c r="G36" s="140"/>
      <c r="H36" s="169">
        <f t="shared" si="5"/>
        <v>98.25601065926286</v>
      </c>
    </row>
    <row r="37" spans="1:8" ht="18.75">
      <c r="A37" s="26">
        <v>31</v>
      </c>
      <c r="B37" s="14">
        <v>4121</v>
      </c>
      <c r="C37" s="102" t="s">
        <v>146</v>
      </c>
      <c r="D37" s="108">
        <v>35</v>
      </c>
      <c r="E37" s="60">
        <v>35</v>
      </c>
      <c r="F37" s="60">
        <v>62</v>
      </c>
      <c r="G37" s="140">
        <f>+F37/D37*100</f>
        <v>177.14285714285714</v>
      </c>
      <c r="H37" s="169">
        <f>+F37/E37*100</f>
        <v>177.14285714285714</v>
      </c>
    </row>
    <row r="38" spans="1:8" ht="18.75">
      <c r="A38" s="13">
        <v>32</v>
      </c>
      <c r="B38" s="14">
        <v>4122</v>
      </c>
      <c r="C38" s="102" t="s">
        <v>147</v>
      </c>
      <c r="D38" s="108"/>
      <c r="E38" s="60">
        <v>17809</v>
      </c>
      <c r="F38" s="60">
        <v>17809</v>
      </c>
      <c r="G38" s="140"/>
      <c r="H38" s="169">
        <f>+F38/E38*100</f>
        <v>100</v>
      </c>
    </row>
    <row r="39" spans="1:8" ht="18.75">
      <c r="A39" s="26">
        <v>33</v>
      </c>
      <c r="B39" s="18">
        <v>4131</v>
      </c>
      <c r="C39" s="102" t="s">
        <v>77</v>
      </c>
      <c r="D39" s="108">
        <v>395288</v>
      </c>
      <c r="E39" s="60">
        <v>597571</v>
      </c>
      <c r="F39" s="60">
        <v>533849</v>
      </c>
      <c r="G39" s="140">
        <f>+F39/D39*100</f>
        <v>135.05317641820648</v>
      </c>
      <c r="H39" s="169">
        <f>+F39/E39*100</f>
        <v>89.33649725304608</v>
      </c>
    </row>
    <row r="40" spans="1:8" ht="18.75">
      <c r="A40" s="13">
        <v>34</v>
      </c>
      <c r="B40" s="18">
        <v>4132</v>
      </c>
      <c r="C40" s="102" t="s">
        <v>100</v>
      </c>
      <c r="D40" s="108"/>
      <c r="E40" s="60"/>
      <c r="F40" s="60">
        <v>7048</v>
      </c>
      <c r="G40" s="140"/>
      <c r="H40" s="169"/>
    </row>
    <row r="41" spans="1:8" ht="18.75">
      <c r="A41" s="26">
        <v>35</v>
      </c>
      <c r="B41" s="18">
        <v>4151</v>
      </c>
      <c r="C41" s="102" t="s">
        <v>148</v>
      </c>
      <c r="D41" s="220"/>
      <c r="E41" s="60">
        <v>6390</v>
      </c>
      <c r="F41" s="84">
        <v>6748</v>
      </c>
      <c r="G41" s="140"/>
      <c r="H41" s="169">
        <f aca="true" t="shared" si="6" ref="H41:H49">+F41/E41*100</f>
        <v>105.60250391236308</v>
      </c>
    </row>
    <row r="42" spans="1:8" ht="18.75">
      <c r="A42" s="13">
        <v>36</v>
      </c>
      <c r="B42" s="18" t="s">
        <v>101</v>
      </c>
      <c r="C42" s="205" t="s">
        <v>198</v>
      </c>
      <c r="D42" s="221">
        <f>SUM(D33:D41)</f>
        <v>484066</v>
      </c>
      <c r="E42" s="207">
        <f>SUM(E33:E41)</f>
        <v>1607825</v>
      </c>
      <c r="F42" s="212">
        <f>SUM(F33:F41)</f>
        <v>1536536</v>
      </c>
      <c r="G42" s="209">
        <f>+F42/D42*100</f>
        <v>317.4228307710106</v>
      </c>
      <c r="H42" s="210">
        <f t="shared" si="6"/>
        <v>95.56612193491208</v>
      </c>
    </row>
    <row r="43" spans="1:8" ht="18.75">
      <c r="A43" s="26">
        <v>37</v>
      </c>
      <c r="B43" s="18">
        <v>4213</v>
      </c>
      <c r="C43" s="102" t="s">
        <v>150</v>
      </c>
      <c r="D43" s="108"/>
      <c r="E43" s="60">
        <v>7577</v>
      </c>
      <c r="F43" s="60">
        <v>7577</v>
      </c>
      <c r="G43" s="140"/>
      <c r="H43" s="169">
        <f t="shared" si="6"/>
        <v>100</v>
      </c>
    </row>
    <row r="44" spans="1:8" ht="18.75">
      <c r="A44" s="13">
        <v>38</v>
      </c>
      <c r="B44" s="14">
        <v>4216</v>
      </c>
      <c r="C44" s="102" t="s">
        <v>151</v>
      </c>
      <c r="D44" s="108"/>
      <c r="E44" s="60">
        <v>3922</v>
      </c>
      <c r="F44" s="60">
        <v>3922</v>
      </c>
      <c r="G44" s="140"/>
      <c r="H44" s="169">
        <f t="shared" si="6"/>
        <v>100</v>
      </c>
    </row>
    <row r="45" spans="1:8" ht="18.75">
      <c r="A45" s="26">
        <v>39</v>
      </c>
      <c r="B45" s="9">
        <v>4222</v>
      </c>
      <c r="C45" s="55" t="s">
        <v>153</v>
      </c>
      <c r="D45" s="111"/>
      <c r="E45" s="61">
        <v>11709</v>
      </c>
      <c r="F45" s="61">
        <v>11709</v>
      </c>
      <c r="G45" s="140"/>
      <c r="H45" s="169">
        <f t="shared" si="6"/>
        <v>100</v>
      </c>
    </row>
    <row r="46" spans="1:8" ht="18.75">
      <c r="A46" s="13">
        <v>40</v>
      </c>
      <c r="B46" s="9">
        <v>4223</v>
      </c>
      <c r="C46" s="55" t="s">
        <v>182</v>
      </c>
      <c r="D46" s="220"/>
      <c r="E46" s="60">
        <v>9118</v>
      </c>
      <c r="F46" s="84">
        <v>9118</v>
      </c>
      <c r="G46" s="140"/>
      <c r="H46" s="169">
        <f t="shared" si="6"/>
        <v>100</v>
      </c>
    </row>
    <row r="47" spans="1:8" ht="18.75">
      <c r="A47" s="26">
        <v>41</v>
      </c>
      <c r="B47" s="16" t="s">
        <v>102</v>
      </c>
      <c r="C47" s="218" t="s">
        <v>212</v>
      </c>
      <c r="D47" s="221"/>
      <c r="E47" s="207">
        <f>SUM(E43:E46)</f>
        <v>32326</v>
      </c>
      <c r="F47" s="212">
        <f>SUM(F43:F46)</f>
        <v>32326</v>
      </c>
      <c r="G47" s="209"/>
      <c r="H47" s="294">
        <f t="shared" si="6"/>
        <v>100</v>
      </c>
    </row>
    <row r="48" spans="1:8" ht="19.5" thickBot="1">
      <c r="A48" s="13">
        <v>42</v>
      </c>
      <c r="B48" s="17" t="s">
        <v>46</v>
      </c>
      <c r="C48" s="101" t="s">
        <v>213</v>
      </c>
      <c r="D48" s="113">
        <f>D42+D47</f>
        <v>484066</v>
      </c>
      <c r="E48" s="64">
        <f>E42+E47</f>
        <v>1640151</v>
      </c>
      <c r="F48" s="64">
        <f>F42+F47</f>
        <v>1568862</v>
      </c>
      <c r="G48" s="189">
        <f>+F48/D48*100</f>
        <v>324.1008457524387</v>
      </c>
      <c r="H48" s="185">
        <f t="shared" si="6"/>
        <v>95.65350995121791</v>
      </c>
    </row>
    <row r="49" spans="1:8" ht="19.5" thickBot="1">
      <c r="A49" s="27">
        <v>43</v>
      </c>
      <c r="B49" s="48" t="s">
        <v>49</v>
      </c>
      <c r="C49" s="104" t="s">
        <v>225</v>
      </c>
      <c r="D49" s="117">
        <f>+D32+D48</f>
        <v>9498103</v>
      </c>
      <c r="E49" s="194">
        <f>+E32+E48</f>
        <v>10553628</v>
      </c>
      <c r="F49" s="194">
        <f>+F32+F48</f>
        <v>10286244</v>
      </c>
      <c r="G49" s="187">
        <f>+F49/D49*100</f>
        <v>108.29787800785063</v>
      </c>
      <c r="H49" s="188">
        <f t="shared" si="6"/>
        <v>97.46642576372788</v>
      </c>
    </row>
    <row r="50" spans="1:8" ht="19.5" thickBot="1">
      <c r="A50" s="1"/>
      <c r="B50" s="6"/>
      <c r="C50" s="29"/>
      <c r="D50" s="29"/>
      <c r="E50" s="29"/>
      <c r="F50" s="156"/>
      <c r="G50" s="224"/>
      <c r="H50" s="224"/>
    </row>
    <row r="51" spans="1:8" ht="16.5" thickBot="1">
      <c r="A51" s="24"/>
      <c r="B51" s="11" t="s">
        <v>41</v>
      </c>
      <c r="C51" s="94"/>
      <c r="D51" s="298" t="s">
        <v>66</v>
      </c>
      <c r="E51" s="299"/>
      <c r="F51" s="299"/>
      <c r="G51" s="299"/>
      <c r="H51" s="300"/>
    </row>
    <row r="52" spans="1:8" ht="15.75">
      <c r="A52" s="25" t="s">
        <v>1</v>
      </c>
      <c r="B52" s="10" t="s">
        <v>40</v>
      </c>
      <c r="C52" s="95" t="s">
        <v>12</v>
      </c>
      <c r="D52" s="106" t="s">
        <v>54</v>
      </c>
      <c r="E52" s="34" t="s">
        <v>56</v>
      </c>
      <c r="F52" s="34" t="s">
        <v>23</v>
      </c>
      <c r="G52" s="146" t="s">
        <v>0</v>
      </c>
      <c r="H52" s="165" t="s">
        <v>0</v>
      </c>
    </row>
    <row r="53" spans="1:8" ht="16.5" thickBot="1">
      <c r="A53" s="42"/>
      <c r="B53" s="31" t="s">
        <v>39</v>
      </c>
      <c r="C53" s="96"/>
      <c r="D53" s="107" t="s">
        <v>22</v>
      </c>
      <c r="E53" s="43" t="s">
        <v>22</v>
      </c>
      <c r="F53" s="43" t="s">
        <v>180</v>
      </c>
      <c r="G53" s="147" t="s">
        <v>68</v>
      </c>
      <c r="H53" s="166" t="s">
        <v>69</v>
      </c>
    </row>
    <row r="54" spans="1:8" ht="18.75" customHeight="1">
      <c r="A54" s="213">
        <v>1</v>
      </c>
      <c r="B54" s="71" t="s">
        <v>96</v>
      </c>
      <c r="C54" s="214" t="s">
        <v>94</v>
      </c>
      <c r="D54" s="202">
        <v>560550</v>
      </c>
      <c r="E54" s="203">
        <v>577941</v>
      </c>
      <c r="F54" s="203">
        <v>556578</v>
      </c>
      <c r="G54" s="192">
        <f>+F54/D54*100</f>
        <v>99.2914102221033</v>
      </c>
      <c r="H54" s="211">
        <f aca="true" t="shared" si="7" ref="H54:H61">+F54/E54*100</f>
        <v>96.30360192476395</v>
      </c>
    </row>
    <row r="55" spans="1:8" ht="18.75" customHeight="1">
      <c r="A55" s="13">
        <v>2</v>
      </c>
      <c r="B55" s="15" t="s">
        <v>97</v>
      </c>
      <c r="C55" s="100" t="s">
        <v>95</v>
      </c>
      <c r="D55" s="111">
        <v>26465</v>
      </c>
      <c r="E55" s="61">
        <v>27432</v>
      </c>
      <c r="F55" s="61">
        <v>22150</v>
      </c>
      <c r="G55" s="140">
        <f>+F55/D55*100</f>
        <v>83.69544681655016</v>
      </c>
      <c r="H55" s="169">
        <f t="shared" si="7"/>
        <v>80.7451151939341</v>
      </c>
    </row>
    <row r="56" spans="1:8" ht="18.75">
      <c r="A56" s="26">
        <v>3</v>
      </c>
      <c r="B56" s="41">
        <v>5141</v>
      </c>
      <c r="C56" s="118" t="s">
        <v>81</v>
      </c>
      <c r="D56" s="202">
        <v>299458</v>
      </c>
      <c r="E56" s="203">
        <v>299330</v>
      </c>
      <c r="F56" s="203">
        <v>283642</v>
      </c>
      <c r="G56" s="137">
        <f>+F56/D56*100</f>
        <v>94.71845801414555</v>
      </c>
      <c r="H56" s="167">
        <f t="shared" si="7"/>
        <v>94.75896168108775</v>
      </c>
    </row>
    <row r="57" spans="1:8" ht="18.75" customHeight="1">
      <c r="A57" s="13">
        <v>4</v>
      </c>
      <c r="B57" s="19">
        <v>5213</v>
      </c>
      <c r="C57" s="119" t="s">
        <v>154</v>
      </c>
      <c r="D57" s="120">
        <f>1237104-3850</f>
        <v>1233254</v>
      </c>
      <c r="E57" s="37">
        <f>1237104-3850</f>
        <v>1233254</v>
      </c>
      <c r="F57" s="37">
        <v>1233254</v>
      </c>
      <c r="G57" s="140">
        <f>+F57/D57*100</f>
        <v>100</v>
      </c>
      <c r="H57" s="169">
        <f t="shared" si="7"/>
        <v>100</v>
      </c>
    </row>
    <row r="58" spans="1:8" ht="18.75" customHeight="1">
      <c r="A58" s="26">
        <v>5</v>
      </c>
      <c r="B58" s="19">
        <v>5213</v>
      </c>
      <c r="C58" s="99" t="s">
        <v>155</v>
      </c>
      <c r="D58" s="121">
        <f>1415966-D57</f>
        <v>182712</v>
      </c>
      <c r="E58" s="68">
        <f>1468067-E57</f>
        <v>234813</v>
      </c>
      <c r="F58" s="68">
        <f>1395300-F57</f>
        <v>162046</v>
      </c>
      <c r="G58" s="140">
        <f>+F58/D58*100</f>
        <v>88.6893033845615</v>
      </c>
      <c r="H58" s="169">
        <f t="shared" si="7"/>
        <v>69.0106595461069</v>
      </c>
    </row>
    <row r="59" spans="1:8" ht="18.75">
      <c r="A59" s="13">
        <v>6</v>
      </c>
      <c r="B59" s="19" t="s">
        <v>25</v>
      </c>
      <c r="C59" s="119" t="s">
        <v>156</v>
      </c>
      <c r="D59" s="121"/>
      <c r="E59" s="68">
        <v>1783</v>
      </c>
      <c r="F59" s="68">
        <v>1783</v>
      </c>
      <c r="G59" s="140"/>
      <c r="H59" s="169">
        <f t="shared" si="7"/>
        <v>100</v>
      </c>
    </row>
    <row r="60" spans="1:8" ht="18.75">
      <c r="A60" s="26">
        <v>7</v>
      </c>
      <c r="B60" s="19" t="s">
        <v>24</v>
      </c>
      <c r="C60" s="119" t="s">
        <v>157</v>
      </c>
      <c r="D60" s="121">
        <v>246572</v>
      </c>
      <c r="E60" s="68">
        <v>216723</v>
      </c>
      <c r="F60" s="68">
        <v>175412</v>
      </c>
      <c r="G60" s="140">
        <f>+F60/D60*100</f>
        <v>71.1402754570673</v>
      </c>
      <c r="H60" s="169">
        <f t="shared" si="7"/>
        <v>80.93834064681644</v>
      </c>
    </row>
    <row r="61" spans="1:8" ht="18.75">
      <c r="A61" s="13">
        <v>8</v>
      </c>
      <c r="B61" s="19">
        <v>5321</v>
      </c>
      <c r="C61" s="119" t="s">
        <v>158</v>
      </c>
      <c r="D61" s="121">
        <v>909817</v>
      </c>
      <c r="E61" s="68">
        <v>965156</v>
      </c>
      <c r="F61" s="68">
        <v>965156</v>
      </c>
      <c r="G61" s="140">
        <f>+F61/D61*100</f>
        <v>106.08243196159228</v>
      </c>
      <c r="H61" s="169">
        <f t="shared" si="7"/>
        <v>100</v>
      </c>
    </row>
    <row r="62" spans="1:8" ht="18.75">
      <c r="A62" s="26">
        <v>9</v>
      </c>
      <c r="B62" s="23">
        <v>5331</v>
      </c>
      <c r="C62" s="119" t="s">
        <v>17</v>
      </c>
      <c r="D62" s="121">
        <v>1209725</v>
      </c>
      <c r="E62" s="68">
        <v>1292380</v>
      </c>
      <c r="F62" s="68">
        <v>1291233</v>
      </c>
      <c r="G62" s="140">
        <f>+F62/D62*100</f>
        <v>106.73772964930046</v>
      </c>
      <c r="H62" s="169">
        <f>+F62/E62*100</f>
        <v>99.91124901344806</v>
      </c>
    </row>
    <row r="63" spans="1:8" ht="18.75">
      <c r="A63" s="13">
        <v>10</v>
      </c>
      <c r="B63" s="19" t="s">
        <v>26</v>
      </c>
      <c r="C63" s="119" t="s">
        <v>82</v>
      </c>
      <c r="D63" s="121">
        <f>610+26975</f>
        <v>27585</v>
      </c>
      <c r="E63" s="68">
        <f>1047+50+27875</f>
        <v>28972</v>
      </c>
      <c r="F63" s="68">
        <f>1036+50+27863</f>
        <v>28949</v>
      </c>
      <c r="G63" s="140">
        <f>+F63/D63*100</f>
        <v>104.9447163313395</v>
      </c>
      <c r="H63" s="169">
        <f>+F63/E63*100</f>
        <v>99.92061300566064</v>
      </c>
    </row>
    <row r="64" spans="1:8" ht="18.75">
      <c r="A64" s="26">
        <v>11</v>
      </c>
      <c r="B64" s="19">
        <v>5362</v>
      </c>
      <c r="C64" s="119" t="s">
        <v>74</v>
      </c>
      <c r="D64" s="121">
        <v>100000</v>
      </c>
      <c r="E64" s="68">
        <v>109274</v>
      </c>
      <c r="F64" s="61">
        <v>109274</v>
      </c>
      <c r="G64" s="140">
        <f>+F64/D64*100</f>
        <v>109.274</v>
      </c>
      <c r="H64" s="169">
        <f>+F64/E64*100</f>
        <v>100</v>
      </c>
    </row>
    <row r="65" spans="1:8" ht="18.75">
      <c r="A65" s="13">
        <v>12</v>
      </c>
      <c r="B65" s="19">
        <v>5366</v>
      </c>
      <c r="C65" s="119" t="s">
        <v>185</v>
      </c>
      <c r="D65" s="121"/>
      <c r="E65" s="68">
        <v>28352</v>
      </c>
      <c r="F65" s="68">
        <v>28352</v>
      </c>
      <c r="G65" s="140"/>
      <c r="H65" s="169">
        <f>+F65/E65*100</f>
        <v>100</v>
      </c>
    </row>
    <row r="66" spans="1:8" ht="18.75">
      <c r="A66" s="26">
        <v>13</v>
      </c>
      <c r="B66" s="19">
        <v>5367</v>
      </c>
      <c r="C66" s="119" t="s">
        <v>187</v>
      </c>
      <c r="D66" s="121"/>
      <c r="E66" s="68">
        <v>122666</v>
      </c>
      <c r="F66" s="68">
        <v>122666</v>
      </c>
      <c r="G66" s="140"/>
      <c r="H66" s="169">
        <f>+F66/E66*100</f>
        <v>100</v>
      </c>
    </row>
    <row r="67" spans="1:8" ht="18.75">
      <c r="A67" s="13">
        <v>14</v>
      </c>
      <c r="B67" s="19">
        <v>5901</v>
      </c>
      <c r="C67" s="99" t="s">
        <v>13</v>
      </c>
      <c r="D67" s="121">
        <v>55336</v>
      </c>
      <c r="E67" s="68">
        <v>5999</v>
      </c>
      <c r="F67" s="68"/>
      <c r="G67" s="140"/>
      <c r="H67" s="169"/>
    </row>
    <row r="68" spans="1:8" ht="18.75">
      <c r="A68" s="26">
        <v>15</v>
      </c>
      <c r="B68" s="19" t="s">
        <v>78</v>
      </c>
      <c r="C68" s="99" t="s">
        <v>27</v>
      </c>
      <c r="D68" s="121">
        <f>6974699-D54-D55-D56-D57-D58-D59-D60-D61-D62-D63-D64-D67</f>
        <v>2123225</v>
      </c>
      <c r="E68" s="68">
        <f>8502311-E54-E55-E56-E57-E58-E59-E60-E61-E62-E63-E64-E65-E66-E67</f>
        <v>3358236</v>
      </c>
      <c r="F68" s="68">
        <f>31494329-25778-1490068-20457148-1410278-F54-F55-F56-F57-F58-F59-F60-F61-F62-F63-F64-F65-F66-F67</f>
        <v>3130562</v>
      </c>
      <c r="G68" s="140">
        <f>+F68/D68*100</f>
        <v>147.44372358087344</v>
      </c>
      <c r="H68" s="169">
        <f>+F68/E68*100</f>
        <v>93.22042882036878</v>
      </c>
    </row>
    <row r="69" spans="1:8" ht="19.5" thickBot="1">
      <c r="A69" s="13">
        <v>16</v>
      </c>
      <c r="B69" s="17" t="s">
        <v>47</v>
      </c>
      <c r="C69" s="53" t="s">
        <v>206</v>
      </c>
      <c r="D69" s="113">
        <f>SUM(D54:D68)</f>
        <v>6974699</v>
      </c>
      <c r="E69" s="64">
        <f>SUM(E54:E68)</f>
        <v>8502311</v>
      </c>
      <c r="F69" s="64">
        <f>SUM(F54:F68)</f>
        <v>8111057</v>
      </c>
      <c r="G69" s="138">
        <f>+F69/D69*100</f>
        <v>116.29257405946838</v>
      </c>
      <c r="H69" s="170">
        <f>+F69/E69*100</f>
        <v>95.39826289581738</v>
      </c>
    </row>
    <row r="70" spans="1:8" ht="18.75">
      <c r="A70" s="26">
        <v>17</v>
      </c>
      <c r="B70" s="39" t="s">
        <v>28</v>
      </c>
      <c r="C70" s="54" t="s">
        <v>161</v>
      </c>
      <c r="D70" s="110">
        <v>220411</v>
      </c>
      <c r="E70" s="70">
        <v>248179</v>
      </c>
      <c r="F70" s="70">
        <v>241476</v>
      </c>
      <c r="G70" s="137">
        <f>+F70/D70*100</f>
        <v>109.55714551451605</v>
      </c>
      <c r="H70" s="167">
        <f>+F70/E70*100</f>
        <v>97.29912683990185</v>
      </c>
    </row>
    <row r="71" spans="1:8" ht="18.75">
      <c r="A71" s="13">
        <v>18</v>
      </c>
      <c r="B71" s="39" t="s">
        <v>29</v>
      </c>
      <c r="C71" s="55" t="s">
        <v>18</v>
      </c>
      <c r="D71" s="111">
        <v>39900</v>
      </c>
      <c r="E71" s="61">
        <v>20420</v>
      </c>
      <c r="F71" s="61">
        <v>20420</v>
      </c>
      <c r="G71" s="137">
        <f>+F71/D71*100</f>
        <v>51.177944862155385</v>
      </c>
      <c r="H71" s="167">
        <f>+F71/E71*100</f>
        <v>100</v>
      </c>
    </row>
    <row r="72" spans="1:8" ht="18.75">
      <c r="A72" s="26">
        <v>19</v>
      </c>
      <c r="B72" s="39">
        <v>6341</v>
      </c>
      <c r="C72" s="55" t="s">
        <v>14</v>
      </c>
      <c r="D72" s="111"/>
      <c r="E72" s="61">
        <v>169674</v>
      </c>
      <c r="F72" s="61">
        <v>169674</v>
      </c>
      <c r="G72" s="140"/>
      <c r="H72" s="167">
        <f>+F72/E72*100</f>
        <v>100</v>
      </c>
    </row>
    <row r="73" spans="1:8" ht="18.75">
      <c r="A73" s="13">
        <v>20</v>
      </c>
      <c r="B73" s="33">
        <v>6351</v>
      </c>
      <c r="C73" s="55" t="s">
        <v>162</v>
      </c>
      <c r="D73" s="111">
        <v>8397</v>
      </c>
      <c r="E73" s="61">
        <v>24452</v>
      </c>
      <c r="F73" s="61">
        <v>21976</v>
      </c>
      <c r="G73" s="140">
        <f>+F73/D73*100</f>
        <v>261.7125163748958</v>
      </c>
      <c r="H73" s="169">
        <f aca="true" t="shared" si="8" ref="H73:H78">+F73/E73*100</f>
        <v>89.87403893342058</v>
      </c>
    </row>
    <row r="74" spans="1:8" ht="18.75">
      <c r="A74" s="26">
        <v>21</v>
      </c>
      <c r="B74" s="33">
        <v>6441</v>
      </c>
      <c r="C74" s="55" t="s">
        <v>83</v>
      </c>
      <c r="D74" s="111"/>
      <c r="E74" s="61">
        <v>13334</v>
      </c>
      <c r="F74" s="61">
        <v>13334</v>
      </c>
      <c r="G74" s="140"/>
      <c r="H74" s="169">
        <f t="shared" si="8"/>
        <v>100</v>
      </c>
    </row>
    <row r="75" spans="1:8" ht="18.75">
      <c r="A75" s="13">
        <v>22</v>
      </c>
      <c r="B75" s="39" t="s">
        <v>30</v>
      </c>
      <c r="C75" s="56" t="s">
        <v>84</v>
      </c>
      <c r="D75" s="111">
        <v>1050</v>
      </c>
      <c r="E75" s="61">
        <v>3500</v>
      </c>
      <c r="F75" s="61">
        <v>1950</v>
      </c>
      <c r="G75" s="140">
        <f>+F75/D75*100</f>
        <v>185.71428571428572</v>
      </c>
      <c r="H75" s="169">
        <f t="shared" si="8"/>
        <v>55.714285714285715</v>
      </c>
    </row>
    <row r="76" spans="1:8" ht="18.75">
      <c r="A76" s="26">
        <v>23</v>
      </c>
      <c r="B76" s="39" t="s">
        <v>64</v>
      </c>
      <c r="C76" s="56" t="s">
        <v>38</v>
      </c>
      <c r="D76" s="111">
        <f>3240154-D70-D71-D72-D73-D74-D75</f>
        <v>2970396</v>
      </c>
      <c r="E76" s="61">
        <f>3187790-E70-E71-E72-E73-E74-E75</f>
        <v>2708231</v>
      </c>
      <c r="F76" s="61">
        <f>2677836-F70-F71-F72-F73-F74-F75</f>
        <v>2209006</v>
      </c>
      <c r="G76" s="140">
        <f>+F76/D76*100</f>
        <v>74.36739074520705</v>
      </c>
      <c r="H76" s="169">
        <f t="shared" si="8"/>
        <v>81.56638041585079</v>
      </c>
    </row>
    <row r="77" spans="1:8" ht="19.5" thickBot="1">
      <c r="A77" s="13">
        <v>24</v>
      </c>
      <c r="B77" s="40" t="s">
        <v>48</v>
      </c>
      <c r="C77" s="57" t="s">
        <v>207</v>
      </c>
      <c r="D77" s="116">
        <f>SUM(D70:D76)</f>
        <v>3240154</v>
      </c>
      <c r="E77" s="67">
        <f>SUM(E70:E76)</f>
        <v>3187790</v>
      </c>
      <c r="F77" s="67">
        <f>SUM(F70:F76)</f>
        <v>2677836</v>
      </c>
      <c r="G77" s="189">
        <f>+F77/D77*100</f>
        <v>82.64533105525231</v>
      </c>
      <c r="H77" s="185">
        <f t="shared" si="8"/>
        <v>84.00289855981731</v>
      </c>
    </row>
    <row r="78" spans="1:8" ht="19.5" thickBot="1">
      <c r="A78" s="27">
        <v>25</v>
      </c>
      <c r="B78" s="48" t="s">
        <v>50</v>
      </c>
      <c r="C78" s="104" t="s">
        <v>226</v>
      </c>
      <c r="D78" s="117">
        <f>+D69+D77</f>
        <v>10214853</v>
      </c>
      <c r="E78" s="46">
        <f>+E69+E77</f>
        <v>11690101</v>
      </c>
      <c r="F78" s="46">
        <f>+F69+F77</f>
        <v>10788893</v>
      </c>
      <c r="G78" s="187">
        <f>+F78/D78*100</f>
        <v>105.61965992070566</v>
      </c>
      <c r="H78" s="188">
        <f t="shared" si="8"/>
        <v>92.2908450491574</v>
      </c>
    </row>
    <row r="79" spans="1:8" ht="19.5" thickBot="1">
      <c r="A79" s="1"/>
      <c r="B79" s="44"/>
      <c r="C79" s="45"/>
      <c r="D79" s="45"/>
      <c r="E79" s="45"/>
      <c r="F79" s="45"/>
      <c r="G79" s="190"/>
      <c r="H79" s="190"/>
    </row>
    <row r="80" spans="1:8" ht="16.5" thickBot="1">
      <c r="A80" s="24"/>
      <c r="B80" s="11" t="s">
        <v>41</v>
      </c>
      <c r="C80" s="94"/>
      <c r="D80" s="298" t="s">
        <v>66</v>
      </c>
      <c r="E80" s="299"/>
      <c r="F80" s="299"/>
      <c r="G80" s="299"/>
      <c r="H80" s="300"/>
    </row>
    <row r="81" spans="1:8" ht="15.75">
      <c r="A81" s="25" t="s">
        <v>1</v>
      </c>
      <c r="B81" s="10" t="s">
        <v>39</v>
      </c>
      <c r="C81" s="95" t="s">
        <v>19</v>
      </c>
      <c r="D81" s="106" t="s">
        <v>54</v>
      </c>
      <c r="E81" s="34" t="s">
        <v>56</v>
      </c>
      <c r="F81" s="34" t="s">
        <v>23</v>
      </c>
      <c r="G81" s="146" t="s">
        <v>0</v>
      </c>
      <c r="H81" s="165" t="s">
        <v>0</v>
      </c>
    </row>
    <row r="82" spans="1:8" ht="16.5" thickBot="1">
      <c r="A82" s="42"/>
      <c r="B82" s="31"/>
      <c r="C82" s="96"/>
      <c r="D82" s="107" t="s">
        <v>22</v>
      </c>
      <c r="E82" s="43" t="s">
        <v>22</v>
      </c>
      <c r="F82" s="43" t="s">
        <v>180</v>
      </c>
      <c r="G82" s="147" t="s">
        <v>68</v>
      </c>
      <c r="H82" s="166" t="s">
        <v>69</v>
      </c>
    </row>
    <row r="83" spans="1:8" ht="18.75">
      <c r="A83" s="213">
        <v>1</v>
      </c>
      <c r="B83" s="71">
        <v>8113</v>
      </c>
      <c r="C83" s="99" t="s">
        <v>177</v>
      </c>
      <c r="D83" s="120"/>
      <c r="E83" s="37">
        <v>2250000</v>
      </c>
      <c r="F83" s="37">
        <v>1450000</v>
      </c>
      <c r="G83" s="140"/>
      <c r="H83" s="169">
        <f>+F83/E83*100</f>
        <v>64.44444444444444</v>
      </c>
    </row>
    <row r="84" spans="1:8" ht="18.75">
      <c r="A84" s="13">
        <v>2</v>
      </c>
      <c r="B84" s="15">
        <v>8114</v>
      </c>
      <c r="C84" s="56" t="s">
        <v>178</v>
      </c>
      <c r="D84" s="120"/>
      <c r="E84" s="37">
        <v>-800000</v>
      </c>
      <c r="F84" s="37"/>
      <c r="G84" s="140"/>
      <c r="H84" s="169"/>
    </row>
    <row r="85" spans="1:8" ht="18.75">
      <c r="A85" s="13">
        <v>3</v>
      </c>
      <c r="B85" s="15">
        <v>8115</v>
      </c>
      <c r="C85" s="119" t="s">
        <v>20</v>
      </c>
      <c r="D85" s="120">
        <v>1803162</v>
      </c>
      <c r="E85" s="37">
        <v>2288585</v>
      </c>
      <c r="F85" s="37">
        <v>1413520</v>
      </c>
      <c r="G85" s="140">
        <f>+F85/D85*100</f>
        <v>78.39118171301303</v>
      </c>
      <c r="H85" s="169">
        <f>+F85/E85*100</f>
        <v>61.763928366217556</v>
      </c>
    </row>
    <row r="86" spans="1:8" ht="18.75">
      <c r="A86" s="26">
        <v>4</v>
      </c>
      <c r="B86" s="9">
        <v>8124</v>
      </c>
      <c r="C86" s="56" t="s">
        <v>85</v>
      </c>
      <c r="D86" s="111">
        <v>-16412</v>
      </c>
      <c r="E86" s="61">
        <v>-16412</v>
      </c>
      <c r="F86" s="61">
        <v>-16412</v>
      </c>
      <c r="G86" s="140">
        <f>+F86/D86*100</f>
        <v>100</v>
      </c>
      <c r="H86" s="169">
        <f>+F86/E86*100</f>
        <v>100</v>
      </c>
    </row>
    <row r="87" spans="1:8" ht="18.75">
      <c r="A87" s="26">
        <v>5</v>
      </c>
      <c r="B87" s="18" t="s">
        <v>87</v>
      </c>
      <c r="C87" s="97" t="s">
        <v>63</v>
      </c>
      <c r="D87" s="108"/>
      <c r="E87" s="60"/>
      <c r="F87" s="60">
        <v>241241</v>
      </c>
      <c r="G87" s="140"/>
      <c r="H87" s="169"/>
    </row>
    <row r="88" spans="1:8" ht="18.75">
      <c r="A88" s="213">
        <v>6</v>
      </c>
      <c r="B88" s="41">
        <v>8222</v>
      </c>
      <c r="C88" s="118" t="s">
        <v>175</v>
      </c>
      <c r="D88" s="202">
        <v>-2167500</v>
      </c>
      <c r="E88" s="203">
        <v>-2585700</v>
      </c>
      <c r="F88" s="203">
        <v>-2585700</v>
      </c>
      <c r="G88" s="140">
        <f>+F88/D88*100</f>
        <v>119.29411764705881</v>
      </c>
      <c r="H88" s="169">
        <f>+F88/E88*100</f>
        <v>100</v>
      </c>
    </row>
    <row r="89" spans="1:8" ht="19.5" thickBot="1">
      <c r="A89" s="27">
        <v>7</v>
      </c>
      <c r="B89" s="17">
        <v>8223</v>
      </c>
      <c r="C89" s="276" t="s">
        <v>137</v>
      </c>
      <c r="D89" s="109">
        <v>1097500</v>
      </c>
      <c r="E89" s="62"/>
      <c r="F89" s="62"/>
      <c r="G89" s="140">
        <f>+F89/D89*100</f>
        <v>0</v>
      </c>
      <c r="H89" s="169"/>
    </row>
    <row r="90" spans="1:8" ht="19.5" thickBot="1">
      <c r="A90" s="42">
        <v>8</v>
      </c>
      <c r="B90" s="271" t="s">
        <v>51</v>
      </c>
      <c r="C90" s="272" t="s">
        <v>227</v>
      </c>
      <c r="D90" s="273">
        <f>SUM(D83:D89)</f>
        <v>716750</v>
      </c>
      <c r="E90" s="274">
        <f>SUM(E83:E89)</f>
        <v>1136473</v>
      </c>
      <c r="F90" s="274">
        <f>SUM(F83:F89)</f>
        <v>502649</v>
      </c>
      <c r="G90" s="187">
        <f>+F90/D90*100</f>
        <v>70.12891524241367</v>
      </c>
      <c r="H90" s="188">
        <f>+F90/E90*100</f>
        <v>44.228855414954865</v>
      </c>
    </row>
    <row r="91" spans="4:8" ht="16.5" thickBot="1">
      <c r="D91" s="5"/>
      <c r="E91" s="5"/>
      <c r="F91" s="5"/>
      <c r="G91" s="151"/>
      <c r="H91" s="151"/>
    </row>
    <row r="92" spans="1:8" ht="16.5" thickBot="1">
      <c r="A92" s="24"/>
      <c r="B92" s="11" t="s">
        <v>39</v>
      </c>
      <c r="C92" s="94"/>
      <c r="D92" s="105" t="s">
        <v>66</v>
      </c>
      <c r="E92" s="58"/>
      <c r="F92" s="58"/>
      <c r="G92" s="145"/>
      <c r="H92" s="164"/>
    </row>
    <row r="93" spans="1:8" ht="15.75">
      <c r="A93" s="28" t="s">
        <v>1</v>
      </c>
      <c r="B93" s="10"/>
      <c r="C93" s="95" t="s">
        <v>15</v>
      </c>
      <c r="D93" s="106" t="s">
        <v>54</v>
      </c>
      <c r="E93" s="34" t="s">
        <v>56</v>
      </c>
      <c r="F93" s="34" t="s">
        <v>23</v>
      </c>
      <c r="G93" s="146" t="s">
        <v>0</v>
      </c>
      <c r="H93" s="165" t="s">
        <v>0</v>
      </c>
    </row>
    <row r="94" spans="1:8" ht="16.5" thickBot="1">
      <c r="A94" s="30"/>
      <c r="B94" s="31"/>
      <c r="C94" s="96"/>
      <c r="D94" s="107" t="s">
        <v>22</v>
      </c>
      <c r="E94" s="43" t="s">
        <v>22</v>
      </c>
      <c r="F94" s="43" t="s">
        <v>180</v>
      </c>
      <c r="G94" s="147" t="s">
        <v>68</v>
      </c>
      <c r="H94" s="166" t="s">
        <v>69</v>
      </c>
    </row>
    <row r="95" spans="1:8" ht="18.75">
      <c r="A95" s="32">
        <v>1</v>
      </c>
      <c r="B95" s="47" t="s">
        <v>49</v>
      </c>
      <c r="C95" s="124" t="s">
        <v>58</v>
      </c>
      <c r="D95" s="128">
        <f>+D49</f>
        <v>9498103</v>
      </c>
      <c r="E95" s="38">
        <f>+E49</f>
        <v>10553628</v>
      </c>
      <c r="F95" s="38">
        <f>+F49</f>
        <v>10286244</v>
      </c>
      <c r="G95" s="152">
        <f>+F95/D95*100</f>
        <v>108.29787800785063</v>
      </c>
      <c r="H95" s="181">
        <f>+F95/E95*100</f>
        <v>97.46642576372788</v>
      </c>
    </row>
    <row r="96" spans="1:8" ht="18.75">
      <c r="A96" s="26">
        <v>2</v>
      </c>
      <c r="B96" s="49" t="s">
        <v>93</v>
      </c>
      <c r="C96" s="125" t="s">
        <v>59</v>
      </c>
      <c r="D96" s="129">
        <f>+D78</f>
        <v>10214853</v>
      </c>
      <c r="E96" s="36">
        <f>+E78</f>
        <v>11690101</v>
      </c>
      <c r="F96" s="36">
        <f>+F78</f>
        <v>10788893</v>
      </c>
      <c r="G96" s="153">
        <f>+F96/D96*100</f>
        <v>105.61965992070566</v>
      </c>
      <c r="H96" s="182">
        <f>+F96/E96*100</f>
        <v>92.2908450491574</v>
      </c>
    </row>
    <row r="97" spans="1:8" ht="19.5" thickBot="1">
      <c r="A97" s="27">
        <v>3</v>
      </c>
      <c r="B97" s="50"/>
      <c r="C97" s="126" t="s">
        <v>52</v>
      </c>
      <c r="D97" s="130">
        <f>+D95-D96</f>
        <v>-716750</v>
      </c>
      <c r="E97" s="35">
        <f>+E95-E96</f>
        <v>-1136473</v>
      </c>
      <c r="F97" s="35">
        <f>+F95-F96</f>
        <v>-502649</v>
      </c>
      <c r="G97" s="193">
        <f>+F97/D97*100</f>
        <v>70.12891524241367</v>
      </c>
      <c r="H97" s="280">
        <f>+F97/E97*100</f>
        <v>44.228855414954865</v>
      </c>
    </row>
    <row r="98" spans="1:8" ht="19.5" thickBot="1">
      <c r="A98" s="72">
        <v>4</v>
      </c>
      <c r="B98" s="51" t="s">
        <v>51</v>
      </c>
      <c r="C98" s="127" t="s">
        <v>16</v>
      </c>
      <c r="D98" s="131">
        <f>+D90</f>
        <v>716750</v>
      </c>
      <c r="E98" s="52">
        <f>+E90</f>
        <v>1136473</v>
      </c>
      <c r="F98" s="52">
        <f>+F90</f>
        <v>502649</v>
      </c>
      <c r="G98" s="154">
        <f>+F98/D98*100</f>
        <v>70.12891524241367</v>
      </c>
      <c r="H98" s="183">
        <f>+F98/E98*100</f>
        <v>44.228855414954865</v>
      </c>
    </row>
  </sheetData>
  <mergeCells count="2">
    <mergeCell ref="D51:H51"/>
    <mergeCell ref="D80:H80"/>
  </mergeCells>
  <printOptions horizontalCentered="1"/>
  <pageMargins left="0.1968503937007874" right="0.1968503937007874" top="0.63" bottom="0.3937007874015748" header="0" footer="0"/>
  <pageSetup fitToHeight="2" horizontalDpi="600" verticalDpi="600" orientation="landscape" paperSize="9" scale="55" r:id="rId1"/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showZeros="0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H80" sqref="H80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64.19921875" style="5" customWidth="1"/>
    <col min="4" max="6" width="14.3984375" style="7" customWidth="1"/>
    <col min="7" max="8" width="11.8984375" style="180" customWidth="1"/>
    <col min="9" max="9" width="10.19921875" style="160" bestFit="1" customWidth="1"/>
    <col min="10" max="10" width="9.796875" style="160" bestFit="1" customWidth="1"/>
    <col min="11" max="16384" width="8.8984375" style="4" customWidth="1"/>
  </cols>
  <sheetData>
    <row r="1" spans="1:10" ht="22.5">
      <c r="A1" s="286" t="s">
        <v>194</v>
      </c>
      <c r="B1" s="159"/>
      <c r="C1" s="159"/>
      <c r="D1" s="3"/>
      <c r="E1" s="3"/>
      <c r="F1" s="3"/>
      <c r="G1" s="179"/>
      <c r="H1" s="179"/>
      <c r="J1" s="4"/>
    </row>
    <row r="2" spans="1:10" ht="20.25">
      <c r="A2" s="78" t="s">
        <v>179</v>
      </c>
      <c r="B2" s="2"/>
      <c r="C2" s="8"/>
      <c r="D2" s="3"/>
      <c r="E2" s="3"/>
      <c r="F2" s="3"/>
      <c r="G2" s="179"/>
      <c r="H2" s="179"/>
      <c r="J2" s="4"/>
    </row>
    <row r="3" spans="1:10" ht="21" thickBot="1">
      <c r="A3" s="2"/>
      <c r="B3" s="2"/>
      <c r="C3" s="8"/>
      <c r="J3" s="4"/>
    </row>
    <row r="4" spans="1:10" ht="16.5" thickBot="1">
      <c r="A4" s="24"/>
      <c r="B4" s="11" t="s">
        <v>41</v>
      </c>
      <c r="C4" s="94"/>
      <c r="D4" s="105" t="s">
        <v>42</v>
      </c>
      <c r="E4" s="58"/>
      <c r="F4" s="59"/>
      <c r="G4" s="155"/>
      <c r="H4" s="292"/>
      <c r="J4" s="4"/>
    </row>
    <row r="5" spans="1:10" ht="15.75">
      <c r="A5" s="25" t="s">
        <v>1</v>
      </c>
      <c r="B5" s="10" t="s">
        <v>40</v>
      </c>
      <c r="C5" s="95" t="s">
        <v>2</v>
      </c>
      <c r="D5" s="106" t="s">
        <v>54</v>
      </c>
      <c r="E5" s="34" t="s">
        <v>55</v>
      </c>
      <c r="F5" s="34" t="s">
        <v>23</v>
      </c>
      <c r="G5" s="146" t="s">
        <v>0</v>
      </c>
      <c r="H5" s="165" t="s">
        <v>0</v>
      </c>
      <c r="J5" s="4"/>
    </row>
    <row r="6" spans="1:10" ht="16.5" thickBot="1">
      <c r="A6" s="42"/>
      <c r="B6" s="31" t="s">
        <v>39</v>
      </c>
      <c r="C6" s="96"/>
      <c r="D6" s="107" t="s">
        <v>22</v>
      </c>
      <c r="E6" s="43" t="s">
        <v>22</v>
      </c>
      <c r="F6" s="43" t="s">
        <v>180</v>
      </c>
      <c r="G6" s="147" t="s">
        <v>68</v>
      </c>
      <c r="H6" s="166" t="s">
        <v>69</v>
      </c>
      <c r="J6" s="4"/>
    </row>
    <row r="7" spans="1:10" ht="18.75">
      <c r="A7" s="26">
        <v>1</v>
      </c>
      <c r="B7" s="9">
        <v>1122</v>
      </c>
      <c r="C7" s="56" t="s">
        <v>6</v>
      </c>
      <c r="D7" s="111">
        <v>35980</v>
      </c>
      <c r="E7" s="85">
        <v>75952</v>
      </c>
      <c r="F7" s="61">
        <f>93555-F8</f>
        <v>75952</v>
      </c>
      <c r="G7" s="140">
        <f aca="true" t="shared" si="0" ref="G7:G18">+F7/D7*100</f>
        <v>211.09505280711508</v>
      </c>
      <c r="H7" s="169">
        <f aca="true" t="shared" si="1" ref="H7:H19">+F7/E7*100</f>
        <v>100</v>
      </c>
      <c r="I7" s="289"/>
      <c r="J7" s="4"/>
    </row>
    <row r="8" spans="1:10" ht="18.75">
      <c r="A8" s="13">
        <v>2</v>
      </c>
      <c r="B8" s="9">
        <v>1122</v>
      </c>
      <c r="C8" s="56" t="s">
        <v>74</v>
      </c>
      <c r="D8" s="111">
        <v>11577</v>
      </c>
      <c r="E8" s="85">
        <v>17603</v>
      </c>
      <c r="F8" s="61">
        <v>17603</v>
      </c>
      <c r="G8" s="140">
        <f t="shared" si="0"/>
        <v>152.05148138550575</v>
      </c>
      <c r="H8" s="169">
        <f t="shared" si="1"/>
        <v>100</v>
      </c>
      <c r="I8" s="290"/>
      <c r="J8" s="4"/>
    </row>
    <row r="9" spans="1:10" ht="18.75">
      <c r="A9" s="26">
        <v>3</v>
      </c>
      <c r="B9" s="15" t="s">
        <v>31</v>
      </c>
      <c r="C9" s="100" t="s">
        <v>72</v>
      </c>
      <c r="D9" s="112">
        <v>57</v>
      </c>
      <c r="E9" s="88">
        <v>63</v>
      </c>
      <c r="F9" s="63">
        <v>50</v>
      </c>
      <c r="G9" s="141">
        <f t="shared" si="0"/>
        <v>87.71929824561403</v>
      </c>
      <c r="H9" s="293">
        <f t="shared" si="1"/>
        <v>79.36507936507937</v>
      </c>
      <c r="I9" s="291"/>
      <c r="J9" s="4"/>
    </row>
    <row r="10" spans="1:10" ht="18.75">
      <c r="A10" s="13">
        <v>4</v>
      </c>
      <c r="B10" s="16" t="s">
        <v>32</v>
      </c>
      <c r="C10" s="55" t="s">
        <v>75</v>
      </c>
      <c r="D10" s="111">
        <v>120789</v>
      </c>
      <c r="E10" s="85">
        <v>117486</v>
      </c>
      <c r="F10" s="61">
        <v>108950</v>
      </c>
      <c r="G10" s="140">
        <f t="shared" si="0"/>
        <v>90.19861080065238</v>
      </c>
      <c r="H10" s="169">
        <f t="shared" si="1"/>
        <v>92.73445346679604</v>
      </c>
      <c r="I10" s="291"/>
      <c r="J10" s="4"/>
    </row>
    <row r="11" spans="1:10" ht="18.75">
      <c r="A11" s="26">
        <v>5</v>
      </c>
      <c r="B11" s="19" t="s">
        <v>88</v>
      </c>
      <c r="C11" s="55" t="s">
        <v>89</v>
      </c>
      <c r="D11" s="121">
        <v>29710</v>
      </c>
      <c r="E11" s="87">
        <v>30798</v>
      </c>
      <c r="F11" s="68">
        <v>27541</v>
      </c>
      <c r="G11" s="140">
        <f t="shared" si="0"/>
        <v>92.69942780208684</v>
      </c>
      <c r="H11" s="169">
        <f t="shared" si="1"/>
        <v>89.42463796350413</v>
      </c>
      <c r="I11" s="289"/>
      <c r="J11" s="4"/>
    </row>
    <row r="12" spans="1:10" ht="18.75">
      <c r="A12" s="13">
        <v>6</v>
      </c>
      <c r="B12" s="19">
        <v>1361</v>
      </c>
      <c r="C12" s="55" t="s">
        <v>7</v>
      </c>
      <c r="D12" s="121">
        <v>49279</v>
      </c>
      <c r="E12" s="87">
        <v>46639</v>
      </c>
      <c r="F12" s="68">
        <v>39358</v>
      </c>
      <c r="G12" s="140">
        <f t="shared" si="0"/>
        <v>79.86769212037582</v>
      </c>
      <c r="H12" s="169">
        <f t="shared" si="1"/>
        <v>84.38860181393255</v>
      </c>
      <c r="I12" s="290"/>
      <c r="J12" s="4"/>
    </row>
    <row r="13" spans="1:10" ht="19.5" thickBot="1">
      <c r="A13" s="26">
        <v>7</v>
      </c>
      <c r="B13" s="17" t="s">
        <v>44</v>
      </c>
      <c r="C13" s="101" t="s">
        <v>214</v>
      </c>
      <c r="D13" s="113">
        <f>SUM(D7:D12)</f>
        <v>247392</v>
      </c>
      <c r="E13" s="64">
        <f>SUM(E7:E12)</f>
        <v>288541</v>
      </c>
      <c r="F13" s="64">
        <f>SUM(F7:F12)</f>
        <v>269454</v>
      </c>
      <c r="G13" s="138">
        <f t="shared" si="0"/>
        <v>108.91783081102058</v>
      </c>
      <c r="H13" s="170">
        <f t="shared" si="1"/>
        <v>93.3849955465601</v>
      </c>
      <c r="I13" s="289"/>
      <c r="J13" s="4"/>
    </row>
    <row r="14" spans="1:10" ht="18.75">
      <c r="A14" s="13">
        <v>8</v>
      </c>
      <c r="B14" s="18" t="s">
        <v>33</v>
      </c>
      <c r="C14" s="102" t="s">
        <v>8</v>
      </c>
      <c r="D14" s="108">
        <v>28522</v>
      </c>
      <c r="E14" s="84">
        <v>34051</v>
      </c>
      <c r="F14" s="60">
        <v>36133</v>
      </c>
      <c r="G14" s="137">
        <f t="shared" si="0"/>
        <v>126.68466446953228</v>
      </c>
      <c r="H14" s="167">
        <f t="shared" si="1"/>
        <v>106.11435787495228</v>
      </c>
      <c r="J14" s="4"/>
    </row>
    <row r="15" spans="1:10" ht="18.75">
      <c r="A15" s="26">
        <v>9</v>
      </c>
      <c r="B15" s="18" t="s">
        <v>34</v>
      </c>
      <c r="C15" s="102" t="s">
        <v>67</v>
      </c>
      <c r="D15" s="108">
        <v>2282</v>
      </c>
      <c r="E15" s="84">
        <v>3338</v>
      </c>
      <c r="F15" s="60">
        <v>3361</v>
      </c>
      <c r="G15" s="141">
        <f t="shared" si="0"/>
        <v>147.28308501314635</v>
      </c>
      <c r="H15" s="167">
        <f t="shared" si="1"/>
        <v>100.68903535050929</v>
      </c>
      <c r="J15" s="4"/>
    </row>
    <row r="16" spans="1:10" ht="18.75">
      <c r="A16" s="13">
        <v>10</v>
      </c>
      <c r="B16" s="15" t="s">
        <v>35</v>
      </c>
      <c r="C16" s="100" t="s">
        <v>9</v>
      </c>
      <c r="D16" s="112">
        <v>80968</v>
      </c>
      <c r="E16" s="88">
        <v>89708</v>
      </c>
      <c r="F16" s="63">
        <v>92095</v>
      </c>
      <c r="G16" s="141">
        <f t="shared" si="0"/>
        <v>113.74246615947041</v>
      </c>
      <c r="H16" s="167">
        <f t="shared" si="1"/>
        <v>102.6608552191555</v>
      </c>
      <c r="J16" s="4"/>
    </row>
    <row r="17" spans="1:10" ht="18.75">
      <c r="A17" s="26">
        <v>11</v>
      </c>
      <c r="B17" s="15" t="s">
        <v>129</v>
      </c>
      <c r="C17" s="100" t="s">
        <v>130</v>
      </c>
      <c r="D17" s="112">
        <v>8055</v>
      </c>
      <c r="E17" s="88">
        <v>13488</v>
      </c>
      <c r="F17" s="63">
        <v>12998</v>
      </c>
      <c r="G17" s="141">
        <f t="shared" si="0"/>
        <v>161.36561142147735</v>
      </c>
      <c r="H17" s="167">
        <f t="shared" si="1"/>
        <v>96.36714116251483</v>
      </c>
      <c r="J17" s="4"/>
    </row>
    <row r="18" spans="1:10" ht="18.75">
      <c r="A18" s="13">
        <v>12</v>
      </c>
      <c r="B18" s="15" t="s">
        <v>36</v>
      </c>
      <c r="C18" s="100" t="s">
        <v>10</v>
      </c>
      <c r="D18" s="112">
        <v>4919</v>
      </c>
      <c r="E18" s="88">
        <v>5974</v>
      </c>
      <c r="F18" s="63">
        <v>6107</v>
      </c>
      <c r="G18" s="141">
        <f t="shared" si="0"/>
        <v>124.15125025411669</v>
      </c>
      <c r="H18" s="293">
        <f t="shared" si="1"/>
        <v>102.2263140274523</v>
      </c>
      <c r="J18" s="4"/>
    </row>
    <row r="19" spans="1:10" ht="18.75">
      <c r="A19" s="26">
        <v>13</v>
      </c>
      <c r="B19" s="15">
        <v>2226</v>
      </c>
      <c r="C19" s="100" t="s">
        <v>184</v>
      </c>
      <c r="D19" s="112"/>
      <c r="E19" s="88">
        <v>122666</v>
      </c>
      <c r="F19" s="63">
        <v>122666</v>
      </c>
      <c r="G19" s="141"/>
      <c r="H19" s="293">
        <f t="shared" si="1"/>
        <v>100</v>
      </c>
      <c r="J19" s="4"/>
    </row>
    <row r="20" spans="1:10" ht="18.75">
      <c r="A20" s="13">
        <v>14</v>
      </c>
      <c r="B20" s="16" t="s">
        <v>57</v>
      </c>
      <c r="C20" s="55" t="s">
        <v>11</v>
      </c>
      <c r="D20" s="111">
        <v>13795</v>
      </c>
      <c r="E20" s="85">
        <f>288127-E14-E15-E16-E17-E18-E19</f>
        <v>18902</v>
      </c>
      <c r="F20" s="61">
        <f>292851-F14-F15-F16-F17-F18-F19</f>
        <v>19491</v>
      </c>
      <c r="G20" s="140">
        <f>+F20/D20*100</f>
        <v>141.29032258064515</v>
      </c>
      <c r="H20" s="169">
        <f aca="true" t="shared" si="2" ref="H20:H34">+F20/E20*100</f>
        <v>103.11607237329383</v>
      </c>
      <c r="J20" s="4"/>
    </row>
    <row r="21" spans="1:10" ht="19.5" thickBot="1">
      <c r="A21" s="26">
        <v>15</v>
      </c>
      <c r="B21" s="17" t="s">
        <v>92</v>
      </c>
      <c r="C21" s="101" t="s">
        <v>215</v>
      </c>
      <c r="D21" s="113">
        <f>SUM(D14:D20)</f>
        <v>138541</v>
      </c>
      <c r="E21" s="64">
        <f>SUM(E14:E20)</f>
        <v>288127</v>
      </c>
      <c r="F21" s="64">
        <f>SUM(F14:F20)</f>
        <v>292851</v>
      </c>
      <c r="G21" s="138">
        <f>+F21/D21*100</f>
        <v>211.382190109787</v>
      </c>
      <c r="H21" s="170">
        <f t="shared" si="2"/>
        <v>101.63955477966313</v>
      </c>
      <c r="J21" s="4"/>
    </row>
    <row r="22" spans="1:10" ht="18.75">
      <c r="A22" s="13">
        <v>16</v>
      </c>
      <c r="B22" s="20" t="s">
        <v>43</v>
      </c>
      <c r="C22" s="103" t="s">
        <v>76</v>
      </c>
      <c r="D22" s="115"/>
      <c r="E22" s="66">
        <v>507</v>
      </c>
      <c r="F22" s="66">
        <v>1074</v>
      </c>
      <c r="G22" s="142"/>
      <c r="H22" s="293">
        <f t="shared" si="2"/>
        <v>211.83431952662724</v>
      </c>
      <c r="J22" s="4"/>
    </row>
    <row r="23" spans="1:10" ht="18.75">
      <c r="A23" s="26">
        <v>17</v>
      </c>
      <c r="B23" s="71" t="s">
        <v>98</v>
      </c>
      <c r="C23" s="214" t="s">
        <v>99</v>
      </c>
      <c r="D23" s="215"/>
      <c r="E23" s="216">
        <v>193</v>
      </c>
      <c r="F23" s="216">
        <v>695</v>
      </c>
      <c r="G23" s="278"/>
      <c r="H23" s="293">
        <f t="shared" si="2"/>
        <v>360.10362694300517</v>
      </c>
      <c r="J23" s="4"/>
    </row>
    <row r="24" spans="1:10" ht="19.5" thickBot="1">
      <c r="A24" s="13">
        <v>18</v>
      </c>
      <c r="B24" s="21" t="s">
        <v>45</v>
      </c>
      <c r="C24" s="101" t="s">
        <v>216</v>
      </c>
      <c r="D24" s="113">
        <f>SUM(D22:D23)</f>
        <v>0</v>
      </c>
      <c r="E24" s="64">
        <f>SUM(E22:E23)</f>
        <v>700</v>
      </c>
      <c r="F24" s="64">
        <f>SUM(F22:F23)</f>
        <v>1769</v>
      </c>
      <c r="G24" s="138"/>
      <c r="H24" s="170">
        <f t="shared" si="2"/>
        <v>252.71428571428572</v>
      </c>
      <c r="J24" s="4"/>
    </row>
    <row r="25" spans="1:10" ht="19.5" thickBot="1">
      <c r="A25" s="26">
        <v>19</v>
      </c>
      <c r="B25" s="22"/>
      <c r="C25" s="57" t="s">
        <v>217</v>
      </c>
      <c r="D25" s="116">
        <f>+D13+D21+D24</f>
        <v>385933</v>
      </c>
      <c r="E25" s="67">
        <f>+E13+E21+E24</f>
        <v>577368</v>
      </c>
      <c r="F25" s="67">
        <f>+F13+F21+F24</f>
        <v>564074</v>
      </c>
      <c r="G25" s="143">
        <f>+F25/D25*100</f>
        <v>146.15853010755754</v>
      </c>
      <c r="H25" s="172">
        <f t="shared" si="2"/>
        <v>97.69748236826426</v>
      </c>
      <c r="J25" s="4"/>
    </row>
    <row r="26" spans="1:10" ht="18.75">
      <c r="A26" s="13">
        <v>20</v>
      </c>
      <c r="B26" s="80">
        <v>4111</v>
      </c>
      <c r="C26" s="54" t="s">
        <v>140</v>
      </c>
      <c r="D26" s="110"/>
      <c r="E26" s="70">
        <v>35654</v>
      </c>
      <c r="F26" s="70">
        <v>35654</v>
      </c>
      <c r="G26" s="137"/>
      <c r="H26" s="167">
        <f t="shared" si="2"/>
        <v>100</v>
      </c>
      <c r="J26" s="4"/>
    </row>
    <row r="27" spans="1:10" ht="18.75">
      <c r="A27" s="26">
        <v>21</v>
      </c>
      <c r="B27" s="14">
        <v>4112</v>
      </c>
      <c r="C27" s="102" t="s">
        <v>141</v>
      </c>
      <c r="D27" s="108">
        <v>173337</v>
      </c>
      <c r="E27" s="84">
        <v>173688</v>
      </c>
      <c r="F27" s="60">
        <v>173688</v>
      </c>
      <c r="G27" s="137">
        <f>+F27/D27*100</f>
        <v>100.20249571643676</v>
      </c>
      <c r="H27" s="167">
        <f t="shared" si="2"/>
        <v>100</v>
      </c>
      <c r="J27" s="4"/>
    </row>
    <row r="28" spans="1:10" ht="18.75">
      <c r="A28" s="13">
        <v>22</v>
      </c>
      <c r="B28" s="14">
        <v>4113</v>
      </c>
      <c r="C28" s="102" t="s">
        <v>142</v>
      </c>
      <c r="D28" s="108">
        <v>904</v>
      </c>
      <c r="E28" s="84">
        <v>9596</v>
      </c>
      <c r="F28" s="60">
        <v>9811</v>
      </c>
      <c r="G28" s="137">
        <f>+F28/D28*100</f>
        <v>1085.287610619469</v>
      </c>
      <c r="H28" s="167">
        <f t="shared" si="2"/>
        <v>102.24051688203417</v>
      </c>
      <c r="J28" s="4"/>
    </row>
    <row r="29" spans="1:10" ht="18.75">
      <c r="A29" s="26">
        <v>23</v>
      </c>
      <c r="B29" s="18">
        <v>4116</v>
      </c>
      <c r="C29" s="102" t="s">
        <v>143</v>
      </c>
      <c r="D29" s="108"/>
      <c r="E29" s="84">
        <v>133796</v>
      </c>
      <c r="F29" s="60">
        <v>131027</v>
      </c>
      <c r="G29" s="137"/>
      <c r="H29" s="167">
        <f t="shared" si="2"/>
        <v>97.93043140303148</v>
      </c>
      <c r="J29" s="4"/>
    </row>
    <row r="30" spans="1:10" ht="18.75">
      <c r="A30" s="13">
        <v>24</v>
      </c>
      <c r="B30" s="14">
        <v>4121</v>
      </c>
      <c r="C30" s="102" t="s">
        <v>144</v>
      </c>
      <c r="D30" s="108">
        <v>909817</v>
      </c>
      <c r="E30" s="68">
        <v>965156</v>
      </c>
      <c r="F30" s="68">
        <v>965156</v>
      </c>
      <c r="G30" s="137">
        <f>+F30/D30*100</f>
        <v>106.08243196159228</v>
      </c>
      <c r="H30" s="167">
        <f t="shared" si="2"/>
        <v>100</v>
      </c>
      <c r="J30" s="4"/>
    </row>
    <row r="31" spans="1:10" ht="18.75">
      <c r="A31" s="26">
        <v>25</v>
      </c>
      <c r="B31" s="14">
        <v>4121</v>
      </c>
      <c r="C31" s="102" t="s">
        <v>145</v>
      </c>
      <c r="D31" s="108">
        <v>375</v>
      </c>
      <c r="E31" s="61">
        <v>512</v>
      </c>
      <c r="F31" s="61">
        <v>512</v>
      </c>
      <c r="G31" s="137">
        <f>+F31/D31*100</f>
        <v>136.53333333333333</v>
      </c>
      <c r="H31" s="167">
        <f t="shared" si="2"/>
        <v>100</v>
      </c>
      <c r="J31" s="4"/>
    </row>
    <row r="32" spans="1:10" ht="18.75">
      <c r="A32" s="13">
        <v>26</v>
      </c>
      <c r="B32" s="14">
        <v>4121</v>
      </c>
      <c r="C32" s="102" t="s">
        <v>146</v>
      </c>
      <c r="D32" s="108">
        <v>359</v>
      </c>
      <c r="E32" s="84">
        <v>2216</v>
      </c>
      <c r="F32" s="60">
        <v>2184</v>
      </c>
      <c r="G32" s="137">
        <f>+F32/D32*100</f>
        <v>608.3565459610028</v>
      </c>
      <c r="H32" s="167">
        <f t="shared" si="2"/>
        <v>98.55595667870037</v>
      </c>
      <c r="J32" s="4"/>
    </row>
    <row r="33" spans="1:10" ht="18.75">
      <c r="A33" s="26">
        <v>27</v>
      </c>
      <c r="B33" s="14">
        <v>4122</v>
      </c>
      <c r="C33" s="102" t="s">
        <v>147</v>
      </c>
      <c r="D33" s="108"/>
      <c r="E33" s="84">
        <v>1517</v>
      </c>
      <c r="F33" s="60">
        <v>1517</v>
      </c>
      <c r="G33" s="137"/>
      <c r="H33" s="167">
        <f t="shared" si="2"/>
        <v>100</v>
      </c>
      <c r="J33" s="4"/>
    </row>
    <row r="34" spans="1:10" ht="18.75">
      <c r="A34" s="13">
        <v>28</v>
      </c>
      <c r="B34" s="18">
        <v>4131</v>
      </c>
      <c r="C34" s="102" t="s">
        <v>77</v>
      </c>
      <c r="D34" s="108">
        <v>442111</v>
      </c>
      <c r="E34" s="84">
        <v>500376</v>
      </c>
      <c r="F34" s="60">
        <v>446639</v>
      </c>
      <c r="G34" s="137">
        <f>+F34/D34*100</f>
        <v>101.02417718627224</v>
      </c>
      <c r="H34" s="167">
        <f t="shared" si="2"/>
        <v>89.2606759716693</v>
      </c>
      <c r="J34" s="4"/>
    </row>
    <row r="35" spans="1:10" ht="18.75">
      <c r="A35" s="26">
        <v>29</v>
      </c>
      <c r="B35" s="18">
        <v>4151</v>
      </c>
      <c r="C35" s="102" t="s">
        <v>148</v>
      </c>
      <c r="D35" s="108"/>
      <c r="E35" s="84">
        <v>14</v>
      </c>
      <c r="F35" s="60">
        <v>14</v>
      </c>
      <c r="G35" s="137"/>
      <c r="H35" s="167">
        <f aca="true" t="shared" si="3" ref="H35:H42">+F35/E35*100</f>
        <v>100</v>
      </c>
      <c r="J35" s="4"/>
    </row>
    <row r="36" spans="1:10" ht="18.75">
      <c r="A36" s="13">
        <v>30</v>
      </c>
      <c r="B36" s="18" t="s">
        <v>101</v>
      </c>
      <c r="C36" s="205" t="s">
        <v>218</v>
      </c>
      <c r="D36" s="221">
        <f>SUM(D26:D35)</f>
        <v>1526903</v>
      </c>
      <c r="E36" s="207">
        <f>SUM(E26:E35)</f>
        <v>1822525</v>
      </c>
      <c r="F36" s="212">
        <f>SUM(F26:F35)</f>
        <v>1766202</v>
      </c>
      <c r="G36" s="209">
        <f>+F36/D36*100</f>
        <v>115.67218087854958</v>
      </c>
      <c r="H36" s="210">
        <f t="shared" si="3"/>
        <v>96.90961715202809</v>
      </c>
      <c r="J36" s="4"/>
    </row>
    <row r="37" spans="1:10" ht="18.75">
      <c r="A37" s="26">
        <v>31</v>
      </c>
      <c r="B37" s="18">
        <v>4211</v>
      </c>
      <c r="C37" s="102" t="s">
        <v>149</v>
      </c>
      <c r="D37" s="108"/>
      <c r="E37" s="60">
        <v>14900</v>
      </c>
      <c r="F37" s="60">
        <v>14900</v>
      </c>
      <c r="G37" s="137"/>
      <c r="H37" s="167">
        <f t="shared" si="3"/>
        <v>100</v>
      </c>
      <c r="J37" s="4"/>
    </row>
    <row r="38" spans="1:10" ht="18.75">
      <c r="A38" s="13">
        <v>32</v>
      </c>
      <c r="B38" s="18">
        <v>4213</v>
      </c>
      <c r="C38" s="102" t="s">
        <v>150</v>
      </c>
      <c r="D38" s="108"/>
      <c r="E38" s="60">
        <v>69</v>
      </c>
      <c r="F38" s="60">
        <v>69</v>
      </c>
      <c r="G38" s="137"/>
      <c r="H38" s="167">
        <f t="shared" si="3"/>
        <v>100</v>
      </c>
      <c r="J38" s="4"/>
    </row>
    <row r="39" spans="1:10" ht="18.75">
      <c r="A39" s="26">
        <v>33</v>
      </c>
      <c r="B39" s="14">
        <v>4216</v>
      </c>
      <c r="C39" s="102" t="s">
        <v>151</v>
      </c>
      <c r="D39" s="108"/>
      <c r="E39" s="60">
        <v>12762</v>
      </c>
      <c r="F39" s="60">
        <v>12762</v>
      </c>
      <c r="G39" s="137"/>
      <c r="H39" s="167">
        <f t="shared" si="3"/>
        <v>100</v>
      </c>
      <c r="J39" s="4"/>
    </row>
    <row r="40" spans="1:10" ht="18.75">
      <c r="A40" s="13">
        <v>34</v>
      </c>
      <c r="B40" s="14">
        <v>4221</v>
      </c>
      <c r="C40" s="102" t="s">
        <v>152</v>
      </c>
      <c r="D40" s="108"/>
      <c r="E40" s="60">
        <v>169674</v>
      </c>
      <c r="F40" s="60">
        <v>169674</v>
      </c>
      <c r="G40" s="137"/>
      <c r="H40" s="167">
        <f t="shared" si="3"/>
        <v>100</v>
      </c>
      <c r="J40" s="4"/>
    </row>
    <row r="41" spans="1:10" ht="18.75">
      <c r="A41" s="26">
        <v>35</v>
      </c>
      <c r="B41" s="14">
        <v>4221</v>
      </c>
      <c r="C41" s="102" t="s">
        <v>171</v>
      </c>
      <c r="D41" s="108"/>
      <c r="E41" s="60">
        <v>123</v>
      </c>
      <c r="F41" s="60">
        <v>122</v>
      </c>
      <c r="G41" s="137"/>
      <c r="H41" s="167">
        <f t="shared" si="3"/>
        <v>99.1869918699187</v>
      </c>
      <c r="J41" s="4"/>
    </row>
    <row r="42" spans="1:10" ht="18.75">
      <c r="A42" s="13">
        <v>36</v>
      </c>
      <c r="B42" s="9">
        <v>4222</v>
      </c>
      <c r="C42" s="55" t="s">
        <v>153</v>
      </c>
      <c r="D42" s="111"/>
      <c r="E42" s="61">
        <v>1842</v>
      </c>
      <c r="F42" s="61">
        <v>1842</v>
      </c>
      <c r="G42" s="140"/>
      <c r="H42" s="167">
        <f t="shared" si="3"/>
        <v>100</v>
      </c>
      <c r="J42" s="4"/>
    </row>
    <row r="43" spans="1:10" ht="18.75">
      <c r="A43" s="26">
        <v>37</v>
      </c>
      <c r="B43" s="16" t="s">
        <v>102</v>
      </c>
      <c r="C43" s="218" t="s">
        <v>219</v>
      </c>
      <c r="D43" s="221"/>
      <c r="E43" s="207">
        <f>SUM(E37:E42)</f>
        <v>199370</v>
      </c>
      <c r="F43" s="212">
        <f>SUM(F37:F42)</f>
        <v>199369</v>
      </c>
      <c r="G43" s="208"/>
      <c r="H43" s="294">
        <f>+F43/E43*100</f>
        <v>99.99949842002307</v>
      </c>
      <c r="J43" s="4"/>
    </row>
    <row r="44" spans="1:10" ht="19.5" thickBot="1">
      <c r="A44" s="13">
        <v>38</v>
      </c>
      <c r="B44" s="17" t="s">
        <v>46</v>
      </c>
      <c r="C44" s="101" t="s">
        <v>220</v>
      </c>
      <c r="D44" s="113">
        <f>D36+D43</f>
        <v>1526903</v>
      </c>
      <c r="E44" s="64">
        <f>E36+E43</f>
        <v>2021895</v>
      </c>
      <c r="F44" s="64">
        <f>F36+F43</f>
        <v>1965571</v>
      </c>
      <c r="G44" s="138">
        <f>+F44/D44*100</f>
        <v>128.72926439989968</v>
      </c>
      <c r="H44" s="170">
        <f>+F44/E44*100</f>
        <v>97.21429648918465</v>
      </c>
      <c r="J44" s="4"/>
    </row>
    <row r="45" spans="1:10" ht="19.5" thickBot="1">
      <c r="A45" s="27">
        <v>39</v>
      </c>
      <c r="B45" s="48" t="s">
        <v>49</v>
      </c>
      <c r="C45" s="104" t="s">
        <v>222</v>
      </c>
      <c r="D45" s="295">
        <f>+D44+D25</f>
        <v>1912836</v>
      </c>
      <c r="E45" s="46">
        <f>+E44+E25</f>
        <v>2599263</v>
      </c>
      <c r="F45" s="46">
        <f>+F44+F25</f>
        <v>2529645</v>
      </c>
      <c r="G45" s="157">
        <f>+F45/D45*100</f>
        <v>132.24578583840955</v>
      </c>
      <c r="H45" s="174">
        <f>+F45/E45*100</f>
        <v>97.32162539919969</v>
      </c>
      <c r="J45" s="4"/>
    </row>
    <row r="46" spans="1:10" ht="16.5" thickBot="1">
      <c r="A46" s="1"/>
      <c r="B46" s="6"/>
      <c r="C46" s="29"/>
      <c r="D46" s="29"/>
      <c r="E46" s="29"/>
      <c r="F46" s="29"/>
      <c r="G46" s="144"/>
      <c r="H46" s="144"/>
      <c r="J46" s="4"/>
    </row>
    <row r="47" spans="1:10" ht="16.5" thickBot="1">
      <c r="A47" s="24"/>
      <c r="B47" s="11" t="s">
        <v>41</v>
      </c>
      <c r="C47" s="94"/>
      <c r="D47" s="105" t="s">
        <v>42</v>
      </c>
      <c r="E47" s="58"/>
      <c r="F47" s="59"/>
      <c r="G47" s="155"/>
      <c r="H47" s="292"/>
      <c r="J47" s="4"/>
    </row>
    <row r="48" spans="1:10" ht="15.75">
      <c r="A48" s="25" t="s">
        <v>1</v>
      </c>
      <c r="B48" s="10" t="s">
        <v>40</v>
      </c>
      <c r="C48" s="95" t="s">
        <v>12</v>
      </c>
      <c r="D48" s="106" t="s">
        <v>54</v>
      </c>
      <c r="E48" s="34" t="s">
        <v>56</v>
      </c>
      <c r="F48" s="34" t="s">
        <v>23</v>
      </c>
      <c r="G48" s="146" t="s">
        <v>0</v>
      </c>
      <c r="H48" s="165" t="s">
        <v>0</v>
      </c>
      <c r="J48" s="4"/>
    </row>
    <row r="49" spans="1:10" ht="16.5" thickBot="1">
      <c r="A49" s="42"/>
      <c r="B49" s="31" t="s">
        <v>39</v>
      </c>
      <c r="C49" s="96"/>
      <c r="D49" s="107" t="s">
        <v>22</v>
      </c>
      <c r="E49" s="43" t="s">
        <v>22</v>
      </c>
      <c r="F49" s="43" t="s">
        <v>180</v>
      </c>
      <c r="G49" s="147" t="s">
        <v>68</v>
      </c>
      <c r="H49" s="166" t="s">
        <v>69</v>
      </c>
      <c r="J49" s="4"/>
    </row>
    <row r="50" spans="1:10" ht="18.75" customHeight="1">
      <c r="A50" s="213">
        <v>1</v>
      </c>
      <c r="B50" s="71" t="s">
        <v>96</v>
      </c>
      <c r="C50" s="214" t="s">
        <v>94</v>
      </c>
      <c r="D50" s="202">
        <v>334267</v>
      </c>
      <c r="E50" s="204">
        <v>365283</v>
      </c>
      <c r="F50" s="203">
        <v>351551</v>
      </c>
      <c r="G50" s="192">
        <f>+F50/D50*100</f>
        <v>105.17071682218106</v>
      </c>
      <c r="H50" s="211">
        <f>+F50/E50*100</f>
        <v>96.24072294631833</v>
      </c>
      <c r="J50" s="4"/>
    </row>
    <row r="51" spans="1:10" ht="18.75" customHeight="1">
      <c r="A51" s="13">
        <v>2</v>
      </c>
      <c r="B51" s="15" t="s">
        <v>97</v>
      </c>
      <c r="C51" s="100" t="s">
        <v>95</v>
      </c>
      <c r="D51" s="111">
        <v>73709</v>
      </c>
      <c r="E51" s="85">
        <v>81610</v>
      </c>
      <c r="F51" s="61">
        <v>79003</v>
      </c>
      <c r="G51" s="140">
        <f>+F51/D51*100</f>
        <v>107.18229795547356</v>
      </c>
      <c r="H51" s="169">
        <f>+F51/E51*100</f>
        <v>96.805538536944</v>
      </c>
      <c r="J51" s="4"/>
    </row>
    <row r="52" spans="1:10" ht="18.75">
      <c r="A52" s="26">
        <v>3</v>
      </c>
      <c r="B52" s="41">
        <v>5141</v>
      </c>
      <c r="C52" s="118" t="s">
        <v>81</v>
      </c>
      <c r="D52" s="202">
        <v>17135</v>
      </c>
      <c r="E52" s="204">
        <v>21042</v>
      </c>
      <c r="F52" s="203">
        <v>19751</v>
      </c>
      <c r="G52" s="192">
        <f>+F52/D52*100</f>
        <v>115.26699737379633</v>
      </c>
      <c r="H52" s="211">
        <f>+F52/E52*100</f>
        <v>93.86465164908279</v>
      </c>
      <c r="J52" s="4"/>
    </row>
    <row r="53" spans="1:10" ht="18.75" customHeight="1">
      <c r="A53" s="13">
        <v>4</v>
      </c>
      <c r="B53" s="19">
        <v>5213</v>
      </c>
      <c r="C53" s="99" t="s">
        <v>155</v>
      </c>
      <c r="D53" s="121">
        <v>1660</v>
      </c>
      <c r="E53" s="87">
        <v>1720</v>
      </c>
      <c r="F53" s="68">
        <v>1630</v>
      </c>
      <c r="G53" s="149">
        <f aca="true" t="shared" si="4" ref="G53:G60">+F53/D53*100</f>
        <v>98.19277108433735</v>
      </c>
      <c r="H53" s="211">
        <f aca="true" t="shared" si="5" ref="H53:H60">+F53/E53*100</f>
        <v>94.76744186046511</v>
      </c>
      <c r="J53" s="4"/>
    </row>
    <row r="54" spans="1:10" ht="18.75">
      <c r="A54" s="26">
        <v>5</v>
      </c>
      <c r="B54" s="19" t="s">
        <v>25</v>
      </c>
      <c r="C54" s="119" t="s">
        <v>156</v>
      </c>
      <c r="D54" s="121">
        <v>35</v>
      </c>
      <c r="E54" s="87">
        <v>120</v>
      </c>
      <c r="F54" s="68">
        <v>120</v>
      </c>
      <c r="G54" s="149">
        <f t="shared" si="4"/>
        <v>342.85714285714283</v>
      </c>
      <c r="H54" s="176">
        <f t="shared" si="5"/>
        <v>100</v>
      </c>
      <c r="J54" s="4"/>
    </row>
    <row r="55" spans="1:10" ht="18.75">
      <c r="A55" s="13">
        <v>6</v>
      </c>
      <c r="B55" s="19" t="s">
        <v>24</v>
      </c>
      <c r="C55" s="119" t="s">
        <v>157</v>
      </c>
      <c r="D55" s="121">
        <v>9991</v>
      </c>
      <c r="E55" s="87">
        <v>10839</v>
      </c>
      <c r="F55" s="68">
        <v>10326</v>
      </c>
      <c r="G55" s="149">
        <f t="shared" si="4"/>
        <v>103.35301771594433</v>
      </c>
      <c r="H55" s="176">
        <f t="shared" si="5"/>
        <v>95.26709106006089</v>
      </c>
      <c r="J55" s="4"/>
    </row>
    <row r="56" spans="1:10" ht="18.75">
      <c r="A56" s="26">
        <v>7</v>
      </c>
      <c r="B56" s="19">
        <v>5321</v>
      </c>
      <c r="C56" s="119" t="s">
        <v>158</v>
      </c>
      <c r="D56" s="121">
        <v>375</v>
      </c>
      <c r="E56" s="87">
        <v>512</v>
      </c>
      <c r="F56" s="68">
        <v>512</v>
      </c>
      <c r="G56" s="149">
        <f t="shared" si="4"/>
        <v>136.53333333333333</v>
      </c>
      <c r="H56" s="176">
        <f t="shared" si="5"/>
        <v>100</v>
      </c>
      <c r="J56" s="4"/>
    </row>
    <row r="57" spans="1:8" ht="18.75">
      <c r="A57" s="13">
        <v>8</v>
      </c>
      <c r="B57" s="19">
        <v>5321</v>
      </c>
      <c r="C57" s="119" t="s">
        <v>159</v>
      </c>
      <c r="D57" s="121">
        <v>15</v>
      </c>
      <c r="E57" s="87">
        <v>85</v>
      </c>
      <c r="F57" s="68">
        <v>85</v>
      </c>
      <c r="G57" s="149">
        <f t="shared" si="4"/>
        <v>566.6666666666667</v>
      </c>
      <c r="H57" s="176">
        <f t="shared" si="5"/>
        <v>100</v>
      </c>
    </row>
    <row r="58" spans="1:8" ht="18.75">
      <c r="A58" s="26">
        <v>9</v>
      </c>
      <c r="B58" s="23">
        <v>5331</v>
      </c>
      <c r="C58" s="119" t="s">
        <v>17</v>
      </c>
      <c r="D58" s="121">
        <v>339146</v>
      </c>
      <c r="E58" s="87">
        <v>350476</v>
      </c>
      <c r="F58" s="68">
        <v>350037</v>
      </c>
      <c r="G58" s="149">
        <f t="shared" si="4"/>
        <v>103.21130132745189</v>
      </c>
      <c r="H58" s="176">
        <f t="shared" si="5"/>
        <v>99.87474177975096</v>
      </c>
    </row>
    <row r="59" spans="1:8" ht="18.75">
      <c r="A59" s="13">
        <v>10</v>
      </c>
      <c r="B59" s="19" t="s">
        <v>26</v>
      </c>
      <c r="C59" s="119" t="s">
        <v>82</v>
      </c>
      <c r="D59" s="121">
        <v>160</v>
      </c>
      <c r="E59" s="87">
        <v>306</v>
      </c>
      <c r="F59" s="68">
        <v>306</v>
      </c>
      <c r="G59" s="149">
        <f t="shared" si="4"/>
        <v>191.25</v>
      </c>
      <c r="H59" s="176">
        <f t="shared" si="5"/>
        <v>100</v>
      </c>
    </row>
    <row r="60" spans="1:8" ht="18.75">
      <c r="A60" s="26">
        <v>11</v>
      </c>
      <c r="B60" s="19">
        <v>5362</v>
      </c>
      <c r="C60" s="119" t="s">
        <v>74</v>
      </c>
      <c r="D60" s="111">
        <v>11577</v>
      </c>
      <c r="E60" s="85">
        <v>17603</v>
      </c>
      <c r="F60" s="61">
        <v>17603</v>
      </c>
      <c r="G60" s="149">
        <f t="shared" si="4"/>
        <v>152.05148138550575</v>
      </c>
      <c r="H60" s="176">
        <f t="shared" si="5"/>
        <v>100</v>
      </c>
    </row>
    <row r="61" spans="1:8" ht="18.75">
      <c r="A61" s="13">
        <v>12</v>
      </c>
      <c r="B61" s="19">
        <v>5366</v>
      </c>
      <c r="C61" s="119" t="s">
        <v>185</v>
      </c>
      <c r="D61" s="121"/>
      <c r="E61" s="87"/>
      <c r="F61" s="68"/>
      <c r="G61" s="149"/>
      <c r="H61" s="176"/>
    </row>
    <row r="62" spans="1:8" ht="18.75">
      <c r="A62" s="26">
        <v>13</v>
      </c>
      <c r="B62" s="19">
        <v>5367</v>
      </c>
      <c r="C62" s="119" t="s">
        <v>186</v>
      </c>
      <c r="D62" s="121"/>
      <c r="E62" s="87">
        <v>29050</v>
      </c>
      <c r="F62" s="68">
        <v>29049</v>
      </c>
      <c r="G62" s="149"/>
      <c r="H62" s="176">
        <f>+F62/E62*100</f>
        <v>99.99655765920826</v>
      </c>
    </row>
    <row r="63" spans="1:8" ht="18.75">
      <c r="A63" s="13">
        <v>14</v>
      </c>
      <c r="B63" s="19">
        <v>5901</v>
      </c>
      <c r="C63" s="99" t="s">
        <v>13</v>
      </c>
      <c r="D63" s="121">
        <v>2684</v>
      </c>
      <c r="E63" s="87">
        <v>7852</v>
      </c>
      <c r="F63" s="68"/>
      <c r="G63" s="149"/>
      <c r="H63" s="176"/>
    </row>
    <row r="64" spans="1:8" ht="18.75">
      <c r="A64" s="26">
        <v>15</v>
      </c>
      <c r="B64" s="19" t="s">
        <v>78</v>
      </c>
      <c r="C64" s="99" t="s">
        <v>27</v>
      </c>
      <c r="D64" s="121">
        <v>685029</v>
      </c>
      <c r="E64" s="87">
        <v>958753</v>
      </c>
      <c r="F64" s="68">
        <f>4684933-12960-77540-2863182-30630-F50-F51-F52-F53-F54-F55-F56-F57-F58-F59-F60-F62</f>
        <v>840648</v>
      </c>
      <c r="G64" s="149">
        <f>+F64/D64*100</f>
        <v>122.71714044222945</v>
      </c>
      <c r="H64" s="176">
        <f aca="true" t="shared" si="6" ref="H64:H72">+F64/E64*100</f>
        <v>87.68139447803553</v>
      </c>
    </row>
    <row r="65" spans="1:8" ht="19.5" thickBot="1">
      <c r="A65" s="13">
        <v>16</v>
      </c>
      <c r="B65" s="17" t="s">
        <v>47</v>
      </c>
      <c r="C65" s="53" t="s">
        <v>206</v>
      </c>
      <c r="D65" s="113">
        <f>SUM(D50:D64)</f>
        <v>1475783</v>
      </c>
      <c r="E65" s="64">
        <f>SUM(E50:E64)</f>
        <v>1845251</v>
      </c>
      <c r="F65" s="64">
        <f>SUM(F50:F64)</f>
        <v>1700621</v>
      </c>
      <c r="G65" s="138">
        <f>+F65/D65*100</f>
        <v>115.2351666877854</v>
      </c>
      <c r="H65" s="170">
        <f t="shared" si="6"/>
        <v>92.16204191191333</v>
      </c>
    </row>
    <row r="66" spans="1:10" ht="18.75">
      <c r="A66" s="26">
        <v>17</v>
      </c>
      <c r="B66" s="39" t="s">
        <v>28</v>
      </c>
      <c r="C66" s="54" t="s">
        <v>161</v>
      </c>
      <c r="D66" s="110"/>
      <c r="E66" s="70">
        <v>3000</v>
      </c>
      <c r="F66" s="70">
        <v>3000</v>
      </c>
      <c r="G66" s="139"/>
      <c r="H66" s="176">
        <f t="shared" si="6"/>
        <v>100</v>
      </c>
      <c r="J66" s="281"/>
    </row>
    <row r="67" spans="1:10" ht="18.75">
      <c r="A67" s="13">
        <v>18</v>
      </c>
      <c r="B67" s="39" t="s">
        <v>29</v>
      </c>
      <c r="C67" s="55" t="s">
        <v>18</v>
      </c>
      <c r="D67" s="111">
        <v>500</v>
      </c>
      <c r="E67" s="61">
        <v>4796</v>
      </c>
      <c r="F67" s="61">
        <f>3692+754</f>
        <v>4446</v>
      </c>
      <c r="G67" s="149">
        <f>+F67/D67*100</f>
        <v>889.1999999999999</v>
      </c>
      <c r="H67" s="176">
        <f t="shared" si="6"/>
        <v>92.7022518765638</v>
      </c>
      <c r="J67" s="281"/>
    </row>
    <row r="68" spans="1:8" ht="18.75">
      <c r="A68" s="26">
        <v>19</v>
      </c>
      <c r="B68" s="39">
        <v>6341</v>
      </c>
      <c r="C68" s="55" t="s">
        <v>14</v>
      </c>
      <c r="D68" s="111"/>
      <c r="E68" s="61">
        <v>123</v>
      </c>
      <c r="F68" s="61">
        <v>122</v>
      </c>
      <c r="G68" s="149"/>
      <c r="H68" s="176">
        <f t="shared" si="6"/>
        <v>99.1869918699187</v>
      </c>
    </row>
    <row r="69" spans="1:8" ht="18.75">
      <c r="A69" s="13">
        <v>20</v>
      </c>
      <c r="B69" s="33">
        <v>6351</v>
      </c>
      <c r="C69" s="55" t="s">
        <v>162</v>
      </c>
      <c r="D69" s="111">
        <v>1071</v>
      </c>
      <c r="E69" s="61">
        <v>3694</v>
      </c>
      <c r="F69" s="61">
        <v>3694</v>
      </c>
      <c r="G69" s="149">
        <f>+F69/D69*100</f>
        <v>344.9112978524743</v>
      </c>
      <c r="H69" s="176">
        <f t="shared" si="6"/>
        <v>100</v>
      </c>
    </row>
    <row r="70" spans="1:8" ht="18.75">
      <c r="A70" s="26">
        <v>21</v>
      </c>
      <c r="B70" s="39" t="s">
        <v>64</v>
      </c>
      <c r="C70" s="56" t="s">
        <v>38</v>
      </c>
      <c r="D70" s="111">
        <v>460048</v>
      </c>
      <c r="E70" s="61">
        <f>1047113-E66-E67-E68-E69</f>
        <v>1035500</v>
      </c>
      <c r="F70" s="61">
        <f>761764-F66-F67-F68-F69</f>
        <v>750502</v>
      </c>
      <c r="G70" s="140">
        <f>+F70/D70*100</f>
        <v>163.13558585191112</v>
      </c>
      <c r="H70" s="169">
        <f t="shared" si="6"/>
        <v>72.47725736359246</v>
      </c>
    </row>
    <row r="71" spans="1:8" ht="19.5" thickBot="1">
      <c r="A71" s="13">
        <v>22</v>
      </c>
      <c r="B71" s="40" t="s">
        <v>48</v>
      </c>
      <c r="C71" s="57" t="s">
        <v>221</v>
      </c>
      <c r="D71" s="116">
        <f>SUM(D66:D70)</f>
        <v>461619</v>
      </c>
      <c r="E71" s="67">
        <f>SUM(E66:E70)</f>
        <v>1047113</v>
      </c>
      <c r="F71" s="67">
        <f>SUM(F66:F70)</f>
        <v>761764</v>
      </c>
      <c r="G71" s="143">
        <f>+F71/D71*100</f>
        <v>165.02007066433575</v>
      </c>
      <c r="H71" s="172">
        <f t="shared" si="6"/>
        <v>72.74897742650506</v>
      </c>
    </row>
    <row r="72" spans="1:8" ht="19.5" thickBot="1">
      <c r="A72" s="27">
        <v>23</v>
      </c>
      <c r="B72" s="48" t="s">
        <v>50</v>
      </c>
      <c r="C72" s="104" t="s">
        <v>223</v>
      </c>
      <c r="D72" s="117">
        <f>+D65+D71</f>
        <v>1937402</v>
      </c>
      <c r="E72" s="46">
        <f>+E65+E71</f>
        <v>2892364</v>
      </c>
      <c r="F72" s="46">
        <f>+F65+F71</f>
        <v>2462385</v>
      </c>
      <c r="G72" s="157">
        <f>+F72/D72*100</f>
        <v>127.0972673714593</v>
      </c>
      <c r="H72" s="174">
        <f t="shared" si="6"/>
        <v>85.13399419990016</v>
      </c>
    </row>
    <row r="73" spans="1:8" ht="16.5" thickBot="1">
      <c r="A73" s="1"/>
      <c r="B73" s="44"/>
      <c r="C73" s="45"/>
      <c r="D73" s="191"/>
      <c r="E73" s="45"/>
      <c r="F73" s="45"/>
      <c r="G73" s="150"/>
      <c r="H73" s="150"/>
    </row>
    <row r="74" spans="1:8" ht="16.5" thickBot="1">
      <c r="A74" s="24"/>
      <c r="B74" s="11" t="s">
        <v>41</v>
      </c>
      <c r="C74" s="94"/>
      <c r="D74" s="105" t="s">
        <v>42</v>
      </c>
      <c r="E74" s="58"/>
      <c r="F74" s="59"/>
      <c r="G74" s="155"/>
      <c r="H74" s="292"/>
    </row>
    <row r="75" spans="1:8" ht="15.75">
      <c r="A75" s="25" t="s">
        <v>1</v>
      </c>
      <c r="B75" s="10" t="s">
        <v>39</v>
      </c>
      <c r="C75" s="95" t="s">
        <v>19</v>
      </c>
      <c r="D75" s="106" t="s">
        <v>54</v>
      </c>
      <c r="E75" s="34" t="s">
        <v>56</v>
      </c>
      <c r="F75" s="34" t="s">
        <v>23</v>
      </c>
      <c r="G75" s="146" t="s">
        <v>0</v>
      </c>
      <c r="H75" s="165" t="s">
        <v>0</v>
      </c>
    </row>
    <row r="76" spans="1:8" ht="16.5" thickBot="1">
      <c r="A76" s="42"/>
      <c r="B76" s="31"/>
      <c r="C76" s="96"/>
      <c r="D76" s="107" t="s">
        <v>22</v>
      </c>
      <c r="E76" s="43" t="s">
        <v>22</v>
      </c>
      <c r="F76" s="43" t="s">
        <v>180</v>
      </c>
      <c r="G76" s="147" t="s">
        <v>68</v>
      </c>
      <c r="H76" s="166" t="s">
        <v>69</v>
      </c>
    </row>
    <row r="77" spans="1:8" ht="18.75">
      <c r="A77" s="13">
        <v>1</v>
      </c>
      <c r="B77" s="15">
        <v>8115</v>
      </c>
      <c r="C77" s="119" t="s">
        <v>20</v>
      </c>
      <c r="D77" s="120">
        <v>123623</v>
      </c>
      <c r="E77" s="37">
        <v>247618</v>
      </c>
      <c r="F77" s="37">
        <v>-38531</v>
      </c>
      <c r="G77" s="140"/>
      <c r="H77" s="169"/>
    </row>
    <row r="78" spans="1:8" ht="18.75">
      <c r="A78" s="13">
        <v>2</v>
      </c>
      <c r="B78" s="15" t="s">
        <v>86</v>
      </c>
      <c r="C78" s="119" t="s">
        <v>21</v>
      </c>
      <c r="D78" s="120"/>
      <c r="E78" s="37"/>
      <c r="F78" s="37">
        <f>1286400-1288410</f>
        <v>-2010</v>
      </c>
      <c r="G78" s="140"/>
      <c r="H78" s="169"/>
    </row>
    <row r="79" spans="1:8" ht="18.75">
      <c r="A79" s="26">
        <v>3</v>
      </c>
      <c r="B79" s="71">
        <v>8123</v>
      </c>
      <c r="C79" s="99" t="s">
        <v>80</v>
      </c>
      <c r="D79" s="120"/>
      <c r="E79" s="37">
        <v>13334</v>
      </c>
      <c r="F79" s="37">
        <v>13334</v>
      </c>
      <c r="G79" s="140"/>
      <c r="H79" s="169">
        <f>+F79/E79*100</f>
        <v>100</v>
      </c>
    </row>
    <row r="80" spans="1:8" ht="18.75">
      <c r="A80" s="26">
        <v>4</v>
      </c>
      <c r="B80" s="23">
        <v>8123</v>
      </c>
      <c r="C80" s="99" t="s">
        <v>79</v>
      </c>
      <c r="D80" s="121">
        <v>28500</v>
      </c>
      <c r="E80" s="68">
        <v>159500</v>
      </c>
      <c r="F80" s="68">
        <f>100089-F79</f>
        <v>86755</v>
      </c>
      <c r="G80" s="140">
        <f>+F80/D80*100</f>
        <v>304.4035087719298</v>
      </c>
      <c r="H80" s="169">
        <f>+F80/E80*100</f>
        <v>54.391849529780565</v>
      </c>
    </row>
    <row r="81" spans="1:8" ht="18.75">
      <c r="A81" s="26">
        <v>5</v>
      </c>
      <c r="B81" s="23">
        <v>8124</v>
      </c>
      <c r="C81" s="56" t="s">
        <v>131</v>
      </c>
      <c r="D81" s="121">
        <v>-65104</v>
      </c>
      <c r="E81" s="63">
        <v>-65219</v>
      </c>
      <c r="F81" s="63">
        <v>-65472</v>
      </c>
      <c r="G81" s="140">
        <f>+F81/D81*100</f>
        <v>100.56524944703857</v>
      </c>
      <c r="H81" s="169">
        <f>+F81/E81*100</f>
        <v>100.38792376454715</v>
      </c>
    </row>
    <row r="82" spans="1:8" ht="18.75">
      <c r="A82" s="26">
        <v>6</v>
      </c>
      <c r="B82" s="9">
        <v>8124</v>
      </c>
      <c r="C82" s="56" t="s">
        <v>85</v>
      </c>
      <c r="D82" s="111">
        <v>-67453</v>
      </c>
      <c r="E82" s="61">
        <v>-67607</v>
      </c>
      <c r="F82" s="61">
        <f>-133076-F81</f>
        <v>-67604</v>
      </c>
      <c r="G82" s="140">
        <f>+F82/D82*100</f>
        <v>100.22385957629758</v>
      </c>
      <c r="H82" s="169">
        <f>+F82/E82*100</f>
        <v>99.99556258967267</v>
      </c>
    </row>
    <row r="83" spans="1:8" ht="19.5" thickBot="1">
      <c r="A83" s="26">
        <v>7</v>
      </c>
      <c r="B83" s="41" t="s">
        <v>87</v>
      </c>
      <c r="C83" s="118" t="s">
        <v>63</v>
      </c>
      <c r="D83" s="202">
        <v>5000</v>
      </c>
      <c r="E83" s="203">
        <v>5475</v>
      </c>
      <c r="F83" s="203">
        <v>6268</v>
      </c>
      <c r="G83" s="149">
        <f>+F83/D83*100</f>
        <v>125.36</v>
      </c>
      <c r="H83" s="176">
        <f>+F83/E83*100</f>
        <v>114.48401826484019</v>
      </c>
    </row>
    <row r="84" spans="1:8" ht="19.5" thickBot="1">
      <c r="A84" s="42">
        <v>8</v>
      </c>
      <c r="B84" s="296" t="s">
        <v>51</v>
      </c>
      <c r="C84" s="297" t="s">
        <v>224</v>
      </c>
      <c r="D84" s="295">
        <f>SUM(D77:D83)</f>
        <v>24566</v>
      </c>
      <c r="E84" s="194">
        <f>SUM(E77:E83)</f>
        <v>293101</v>
      </c>
      <c r="F84" s="194">
        <f>SUM(F77:F83)</f>
        <v>-67260</v>
      </c>
      <c r="G84" s="187"/>
      <c r="H84" s="188"/>
    </row>
    <row r="85" spans="4:8" ht="16.5" thickBot="1">
      <c r="D85" s="5"/>
      <c r="E85" s="5"/>
      <c r="F85" s="5"/>
      <c r="G85" s="151"/>
      <c r="H85" s="151"/>
    </row>
    <row r="86" spans="1:8" ht="16.5" thickBot="1">
      <c r="A86" s="24"/>
      <c r="B86" s="11" t="s">
        <v>39</v>
      </c>
      <c r="C86" s="94"/>
      <c r="D86" s="105" t="s">
        <v>42</v>
      </c>
      <c r="E86" s="58"/>
      <c r="F86" s="59"/>
      <c r="G86" s="155"/>
      <c r="H86" s="292"/>
    </row>
    <row r="87" spans="1:8" ht="15.75">
      <c r="A87" s="28" t="s">
        <v>1</v>
      </c>
      <c r="B87" s="10"/>
      <c r="C87" s="95" t="s">
        <v>15</v>
      </c>
      <c r="D87" s="106" t="s">
        <v>54</v>
      </c>
      <c r="E87" s="34" t="s">
        <v>56</v>
      </c>
      <c r="F87" s="34" t="s">
        <v>23</v>
      </c>
      <c r="G87" s="146" t="s">
        <v>0</v>
      </c>
      <c r="H87" s="165" t="s">
        <v>0</v>
      </c>
    </row>
    <row r="88" spans="1:8" ht="16.5" thickBot="1">
      <c r="A88" s="30"/>
      <c r="B88" s="31"/>
      <c r="C88" s="96"/>
      <c r="D88" s="107" t="s">
        <v>22</v>
      </c>
      <c r="E88" s="43" t="s">
        <v>22</v>
      </c>
      <c r="F88" s="43" t="s">
        <v>180</v>
      </c>
      <c r="G88" s="147" t="s">
        <v>68</v>
      </c>
      <c r="H88" s="166" t="s">
        <v>69</v>
      </c>
    </row>
    <row r="89" spans="1:8" ht="18.75">
      <c r="A89" s="32">
        <v>1</v>
      </c>
      <c r="B89" s="47" t="s">
        <v>49</v>
      </c>
      <c r="C89" s="124" t="s">
        <v>58</v>
      </c>
      <c r="D89" s="128">
        <f>+D45</f>
        <v>1912836</v>
      </c>
      <c r="E89" s="38">
        <f>+E45</f>
        <v>2599263</v>
      </c>
      <c r="F89" s="38">
        <f>+F45</f>
        <v>2529645</v>
      </c>
      <c r="G89" s="152">
        <f>+F89/D89*100</f>
        <v>132.24578583840955</v>
      </c>
      <c r="H89" s="181">
        <f>+F89/E89*100</f>
        <v>97.32162539919969</v>
      </c>
    </row>
    <row r="90" spans="1:8" ht="18.75">
      <c r="A90" s="26">
        <v>2</v>
      </c>
      <c r="B90" s="49" t="s">
        <v>93</v>
      </c>
      <c r="C90" s="125" t="s">
        <v>59</v>
      </c>
      <c r="D90" s="129">
        <f>+D72</f>
        <v>1937402</v>
      </c>
      <c r="E90" s="36">
        <f>+E72</f>
        <v>2892364</v>
      </c>
      <c r="F90" s="36">
        <f>+F72</f>
        <v>2462385</v>
      </c>
      <c r="G90" s="153">
        <f>+F90/D90*100</f>
        <v>127.0972673714593</v>
      </c>
      <c r="H90" s="182">
        <f>+F90/E90*100</f>
        <v>85.13399419990016</v>
      </c>
    </row>
    <row r="91" spans="1:8" ht="19.5" thickBot="1">
      <c r="A91" s="27">
        <v>3</v>
      </c>
      <c r="B91" s="50"/>
      <c r="C91" s="126" t="s">
        <v>52</v>
      </c>
      <c r="D91" s="130">
        <f>+D89-D90</f>
        <v>-24566</v>
      </c>
      <c r="E91" s="35">
        <f>+E89-E90</f>
        <v>-293101</v>
      </c>
      <c r="F91" s="35">
        <f>+F89-F90</f>
        <v>67260</v>
      </c>
      <c r="G91" s="193"/>
      <c r="H91" s="287"/>
    </row>
    <row r="92" spans="1:8" ht="19.5" thickBot="1">
      <c r="A92" s="72">
        <v>4</v>
      </c>
      <c r="B92" s="51" t="s">
        <v>51</v>
      </c>
      <c r="C92" s="127" t="s">
        <v>16</v>
      </c>
      <c r="D92" s="131">
        <f>+D84</f>
        <v>24566</v>
      </c>
      <c r="E92" s="52">
        <f>+E84</f>
        <v>293101</v>
      </c>
      <c r="F92" s="52">
        <f>+F84</f>
        <v>-67260</v>
      </c>
      <c r="G92" s="154"/>
      <c r="H92" s="183"/>
    </row>
  </sheetData>
  <printOptions horizontalCentered="1"/>
  <pageMargins left="0.1968503937007874" right="0.1968503937007874" top="0.63" bottom="0.3937007874015748" header="0" footer="0"/>
  <pageSetup fitToHeight="2" horizontalDpi="600" verticalDpi="600" orientation="landscape" paperSize="9" scale="60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Petr Bauer</cp:lastModifiedBy>
  <cp:lastPrinted>2010-04-09T08:42:06Z</cp:lastPrinted>
  <dcterms:created xsi:type="dcterms:W3CDTF">1999-11-22T06:38:01Z</dcterms:created>
  <dcterms:modified xsi:type="dcterms:W3CDTF">2010-04-28T08:55:19Z</dcterms:modified>
  <cp:category/>
  <cp:version/>
  <cp:contentType/>
  <cp:contentStatus/>
</cp:coreProperties>
</file>