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 defaultThemeVersion="124226"/>
  <bookViews>
    <workbookView xWindow="9585" yWindow="-15" windowWidth="9570" windowHeight="11640" tabRatio="602"/>
  </bookViews>
  <sheets>
    <sheet name="Příjmy" sheetId="25" r:id="rId1"/>
    <sheet name="daně a transfery" sheetId="24" r:id="rId2"/>
    <sheet name="nedaňové a kapitálové" sheetId="26" r:id="rId3"/>
  </sheets>
  <definedNames>
    <definedName name="_xlnm._FilterDatabase" localSheetId="0" hidden="1">Příjmy!#REF!</definedName>
    <definedName name="_xlnm._FilterDatabase">#REF!</definedName>
    <definedName name="_xlnm.Print_Titles" localSheetId="1">'daně a transfery'!$5:$6</definedName>
    <definedName name="_xlnm.Print_Titles" localSheetId="2">'nedaňové a kapitálové'!$1:$5</definedName>
    <definedName name="_xlnm.Print_Area" localSheetId="1">'daně a transfery'!$A$1:$H$66</definedName>
    <definedName name="_xlnm.Print_Area" localSheetId="2">'nedaňové a kapitálové'!$A$1:$P$146</definedName>
    <definedName name="_xlnm.Print_Area" localSheetId="0">Příjmy!$A$1:$N$37</definedName>
  </definedNames>
  <calcPr calcId="125725"/>
</workbook>
</file>

<file path=xl/calcChain.xml><?xml version="1.0" encoding="utf-8"?>
<calcChain xmlns="http://schemas.openxmlformats.org/spreadsheetml/2006/main">
  <c r="H48" i="26"/>
  <c r="H47"/>
  <c r="H46"/>
  <c r="K130"/>
  <c r="P118"/>
  <c r="P48"/>
  <c r="P47"/>
  <c r="P46"/>
  <c r="O31"/>
  <c r="O112"/>
  <c r="O110"/>
  <c r="O117"/>
  <c r="O19"/>
  <c r="H118"/>
  <c r="H92"/>
  <c r="O92"/>
  <c r="P92"/>
  <c r="N92"/>
  <c r="M48"/>
  <c r="O46"/>
  <c r="I48"/>
  <c r="J48"/>
  <c r="K48"/>
  <c r="F48"/>
  <c r="G48"/>
  <c r="E48"/>
  <c r="N46"/>
  <c r="M46"/>
  <c r="O41"/>
  <c r="N41"/>
  <c r="M41"/>
  <c r="H41"/>
  <c r="G7"/>
  <c r="F7"/>
  <c r="L115"/>
  <c r="L113"/>
  <c r="L106"/>
  <c r="L67"/>
  <c r="L69"/>
  <c r="L63"/>
  <c r="L56"/>
  <c r="F13" i="24"/>
  <c r="G13"/>
  <c r="H60"/>
  <c r="O97" i="26"/>
  <c r="N97"/>
  <c r="M97"/>
  <c r="K97"/>
  <c r="J97"/>
  <c r="I97"/>
  <c r="N110"/>
  <c r="N104"/>
  <c r="N96"/>
  <c r="N89"/>
  <c r="N73"/>
  <c r="N72"/>
  <c r="N58"/>
  <c r="N33"/>
  <c r="N47"/>
  <c r="N118"/>
  <c r="N137"/>
  <c r="P112"/>
  <c r="O141"/>
  <c r="O73"/>
  <c r="O58"/>
  <c r="O52"/>
  <c r="O47"/>
  <c r="O48" s="1"/>
  <c r="O50"/>
  <c r="O42"/>
  <c r="O18"/>
  <c r="O12"/>
  <c r="G140"/>
  <c r="H141"/>
  <c r="H136"/>
  <c r="O118"/>
  <c r="K119"/>
  <c r="J119"/>
  <c r="I119"/>
  <c r="F119"/>
  <c r="G119"/>
  <c r="E119"/>
  <c r="G25" i="25"/>
  <c r="G97" i="26"/>
  <c r="E25" i="25" s="1"/>
  <c r="F97" i="26"/>
  <c r="D25" i="25" s="1"/>
  <c r="E97" i="26"/>
  <c r="C25" i="25" s="1"/>
  <c r="O96" i="26"/>
  <c r="M25" i="25" s="1"/>
  <c r="L25"/>
  <c r="M96" i="26"/>
  <c r="K25" i="25" s="1"/>
  <c r="H60" i="26"/>
  <c r="G19" i="25"/>
  <c r="M47" i="26"/>
  <c r="F140"/>
  <c r="H21"/>
  <c r="L90"/>
  <c r="L87"/>
  <c r="H34" i="24"/>
  <c r="O137" i="26"/>
  <c r="M137"/>
  <c r="O136"/>
  <c r="N136"/>
  <c r="M136"/>
  <c r="O121"/>
  <c r="N121"/>
  <c r="M121"/>
  <c r="N117"/>
  <c r="P117" s="1"/>
  <c r="M117"/>
  <c r="M119" s="1"/>
  <c r="M110"/>
  <c r="O111"/>
  <c r="N111"/>
  <c r="M111"/>
  <c r="N112"/>
  <c r="M112"/>
  <c r="O104"/>
  <c r="M104"/>
  <c r="O101"/>
  <c r="N101"/>
  <c r="M101"/>
  <c r="O91"/>
  <c r="N91"/>
  <c r="M91"/>
  <c r="O90"/>
  <c r="N90"/>
  <c r="M90"/>
  <c r="O89"/>
  <c r="M89"/>
  <c r="O87"/>
  <c r="P87" s="1"/>
  <c r="N87"/>
  <c r="M87"/>
  <c r="O74"/>
  <c r="N74"/>
  <c r="M74"/>
  <c r="O67"/>
  <c r="N67"/>
  <c r="M67"/>
  <c r="O60"/>
  <c r="N60"/>
  <c r="M60"/>
  <c r="M58"/>
  <c r="O43"/>
  <c r="N43"/>
  <c r="M43"/>
  <c r="O33"/>
  <c r="M33"/>
  <c r="O30"/>
  <c r="N30"/>
  <c r="M30"/>
  <c r="O27"/>
  <c r="N27"/>
  <c r="M27"/>
  <c r="O24"/>
  <c r="N24"/>
  <c r="M24"/>
  <c r="O21"/>
  <c r="P21" s="1"/>
  <c r="N21"/>
  <c r="M21"/>
  <c r="E7"/>
  <c r="O105"/>
  <c r="N105"/>
  <c r="M105"/>
  <c r="H105"/>
  <c r="H52" i="24"/>
  <c r="H47"/>
  <c r="I34" i="25"/>
  <c r="H34"/>
  <c r="I33"/>
  <c r="H33"/>
  <c r="I32"/>
  <c r="H32"/>
  <c r="I26"/>
  <c r="H18"/>
  <c r="I16"/>
  <c r="H16"/>
  <c r="H15"/>
  <c r="I14"/>
  <c r="H14"/>
  <c r="N141" i="26"/>
  <c r="P141" s="1"/>
  <c r="O132"/>
  <c r="N132"/>
  <c r="O124"/>
  <c r="N124"/>
  <c r="O82"/>
  <c r="N82"/>
  <c r="O57"/>
  <c r="N57"/>
  <c r="O34"/>
  <c r="N34"/>
  <c r="O20"/>
  <c r="N20"/>
  <c r="P90" l="1"/>
  <c r="N48"/>
  <c r="P41"/>
  <c r="P27"/>
  <c r="P67"/>
  <c r="P121"/>
  <c r="N119"/>
  <c r="P43"/>
  <c r="P60"/>
  <c r="P74"/>
  <c r="P91"/>
  <c r="P111"/>
  <c r="P136"/>
  <c r="O119"/>
  <c r="P105"/>
  <c r="P124"/>
  <c r="P20"/>
  <c r="P34"/>
  <c r="P132"/>
  <c r="P57"/>
  <c r="P82"/>
  <c r="O140" l="1"/>
  <c r="H27"/>
  <c r="H20"/>
  <c r="N140"/>
  <c r="K122"/>
  <c r="I29" i="25" s="1"/>
  <c r="J122" i="26"/>
  <c r="H29" i="25" s="1"/>
  <c r="I122" i="26"/>
  <c r="F122"/>
  <c r="G122"/>
  <c r="E122"/>
  <c r="H111"/>
  <c r="G102"/>
  <c r="F102"/>
  <c r="H87"/>
  <c r="O72"/>
  <c r="M72"/>
  <c r="H72"/>
  <c r="N50"/>
  <c r="N51"/>
  <c r="N53"/>
  <c r="N54"/>
  <c r="N55"/>
  <c r="N56"/>
  <c r="N59"/>
  <c r="N61"/>
  <c r="N62"/>
  <c r="N65"/>
  <c r="N66"/>
  <c r="N68"/>
  <c r="N77"/>
  <c r="N78"/>
  <c r="N80"/>
  <c r="N83"/>
  <c r="N84"/>
  <c r="K94"/>
  <c r="I25" i="25" s="1"/>
  <c r="J94" i="26"/>
  <c r="F63"/>
  <c r="F69"/>
  <c r="F75"/>
  <c r="F85"/>
  <c r="F94"/>
  <c r="G75"/>
  <c r="G94"/>
  <c r="E75"/>
  <c r="E94"/>
  <c r="H43"/>
  <c r="H53" i="24"/>
  <c r="H61"/>
  <c r="H33"/>
  <c r="M141" i="26"/>
  <c r="M140"/>
  <c r="O93"/>
  <c r="N93"/>
  <c r="M93"/>
  <c r="O81"/>
  <c r="N81"/>
  <c r="M81"/>
  <c r="N42"/>
  <c r="M42"/>
  <c r="O32"/>
  <c r="N32"/>
  <c r="M32"/>
  <c r="O13"/>
  <c r="N13"/>
  <c r="M13"/>
  <c r="N12"/>
  <c r="M12"/>
  <c r="H81"/>
  <c r="K29"/>
  <c r="I17" i="25" s="1"/>
  <c r="J29" i="26"/>
  <c r="H17" i="25" s="1"/>
  <c r="N26" i="26"/>
  <c r="O26"/>
  <c r="N28"/>
  <c r="O28"/>
  <c r="I125"/>
  <c r="G30" i="25" s="1"/>
  <c r="N19" i="26"/>
  <c r="M19"/>
  <c r="M20"/>
  <c r="O129"/>
  <c r="O130" s="1"/>
  <c r="M31" i="25" s="1"/>
  <c r="N129" i="26"/>
  <c r="N130" s="1"/>
  <c r="M129"/>
  <c r="I31" i="25"/>
  <c r="J130" i="26"/>
  <c r="H31" i="25" s="1"/>
  <c r="I130" i="26"/>
  <c r="F130"/>
  <c r="G130"/>
  <c r="E130"/>
  <c r="C31" i="25" s="1"/>
  <c r="K35" i="26"/>
  <c r="J37"/>
  <c r="H23" i="24"/>
  <c r="N18" i="26"/>
  <c r="O25"/>
  <c r="N25"/>
  <c r="N29" s="1"/>
  <c r="L17" i="25" s="1"/>
  <c r="H32" i="26"/>
  <c r="K125"/>
  <c r="I30" i="25" s="1"/>
  <c r="J125" i="26"/>
  <c r="H50" i="24"/>
  <c r="O68" i="26"/>
  <c r="P68" s="1"/>
  <c r="O135"/>
  <c r="N135"/>
  <c r="O122"/>
  <c r="N122"/>
  <c r="O79"/>
  <c r="N79"/>
  <c r="N52"/>
  <c r="N63" s="1"/>
  <c r="O40"/>
  <c r="N40"/>
  <c r="O11"/>
  <c r="N11"/>
  <c r="O71"/>
  <c r="G63"/>
  <c r="G44"/>
  <c r="G69"/>
  <c r="H69" s="1"/>
  <c r="G85"/>
  <c r="G125"/>
  <c r="E30" i="25" s="1"/>
  <c r="G29" i="26"/>
  <c r="E17" i="25" s="1"/>
  <c r="G23" i="26"/>
  <c r="G35"/>
  <c r="G14"/>
  <c r="G16" s="1"/>
  <c r="G133"/>
  <c r="G138"/>
  <c r="G142"/>
  <c r="E34" i="25" s="1"/>
  <c r="G113" i="26"/>
  <c r="O102"/>
  <c r="M26" i="25" s="1"/>
  <c r="O133" i="26"/>
  <c r="N133"/>
  <c r="L32" i="25" s="1"/>
  <c r="M132" i="26"/>
  <c r="F133"/>
  <c r="D32" i="25" s="1"/>
  <c r="E133" i="26"/>
  <c r="H67"/>
  <c r="F29"/>
  <c r="L124"/>
  <c r="K69"/>
  <c r="I21" i="25" s="1"/>
  <c r="J21" s="1"/>
  <c r="J69" i="26"/>
  <c r="H21" i="25" s="1"/>
  <c r="L78" i="26"/>
  <c r="M135"/>
  <c r="O109"/>
  <c r="N109"/>
  <c r="M109"/>
  <c r="O108"/>
  <c r="N108"/>
  <c r="M108"/>
  <c r="O107"/>
  <c r="N107"/>
  <c r="M107"/>
  <c r="O106"/>
  <c r="N106"/>
  <c r="M106"/>
  <c r="N71"/>
  <c r="N75" s="1"/>
  <c r="L22" i="25" s="1"/>
  <c r="M71" i="26"/>
  <c r="M68"/>
  <c r="O65"/>
  <c r="M65"/>
  <c r="N31"/>
  <c r="M31"/>
  <c r="M28"/>
  <c r="H42"/>
  <c r="K28" i="25"/>
  <c r="I28"/>
  <c r="H28"/>
  <c r="H119" i="26"/>
  <c r="H68"/>
  <c r="H74"/>
  <c r="H112"/>
  <c r="M26"/>
  <c r="H26"/>
  <c r="H93"/>
  <c r="H59" i="24"/>
  <c r="H54"/>
  <c r="O39" i="26"/>
  <c r="N39"/>
  <c r="M39"/>
  <c r="M40"/>
  <c r="F44"/>
  <c r="E44"/>
  <c r="N88"/>
  <c r="O51"/>
  <c r="P51" s="1"/>
  <c r="O53"/>
  <c r="O54"/>
  <c r="O55"/>
  <c r="O10"/>
  <c r="M18"/>
  <c r="H18"/>
  <c r="P50"/>
  <c r="O56"/>
  <c r="P56" s="1"/>
  <c r="O59"/>
  <c r="P59" s="1"/>
  <c r="O61"/>
  <c r="O62"/>
  <c r="P62" s="1"/>
  <c r="O66"/>
  <c r="O77"/>
  <c r="P77" s="1"/>
  <c r="O78"/>
  <c r="O80"/>
  <c r="P80" s="1"/>
  <c r="O83"/>
  <c r="O84"/>
  <c r="P84" s="1"/>
  <c r="O88"/>
  <c r="M88"/>
  <c r="M66"/>
  <c r="M50"/>
  <c r="M51"/>
  <c r="M52"/>
  <c r="M53"/>
  <c r="M54"/>
  <c r="M55"/>
  <c r="M56"/>
  <c r="M57"/>
  <c r="M59"/>
  <c r="M61"/>
  <c r="M62"/>
  <c r="M77"/>
  <c r="M78"/>
  <c r="M79"/>
  <c r="M80"/>
  <c r="M82"/>
  <c r="M83"/>
  <c r="M84"/>
  <c r="E69"/>
  <c r="C21" i="25" s="1"/>
  <c r="E63" i="26"/>
  <c r="E85"/>
  <c r="C23" i="25" s="1"/>
  <c r="K44" i="26"/>
  <c r="J44"/>
  <c r="J113"/>
  <c r="H27" i="25" s="1"/>
  <c r="K113" i="26"/>
  <c r="I27" i="25" s="1"/>
  <c r="J27" s="1"/>
  <c r="H52" i="26"/>
  <c r="G62" i="24"/>
  <c r="F62"/>
  <c r="G24" i="25"/>
  <c r="E14" i="26"/>
  <c r="E16" s="1"/>
  <c r="M9"/>
  <c r="M10"/>
  <c r="M11"/>
  <c r="F14"/>
  <c r="F16" s="1"/>
  <c r="N9"/>
  <c r="N10"/>
  <c r="O9"/>
  <c r="H57" i="24"/>
  <c r="H109" i="26"/>
  <c r="E29"/>
  <c r="C17" i="25" s="1"/>
  <c r="I29" i="26"/>
  <c r="I37" s="1"/>
  <c r="M25"/>
  <c r="H22" i="24"/>
  <c r="E55"/>
  <c r="G55"/>
  <c r="F55"/>
  <c r="H32"/>
  <c r="H58"/>
  <c r="F14"/>
  <c r="F17"/>
  <c r="F36"/>
  <c r="F39"/>
  <c r="G14"/>
  <c r="G17"/>
  <c r="G36"/>
  <c r="H36" s="1"/>
  <c r="G39"/>
  <c r="E14"/>
  <c r="E17"/>
  <c r="E36"/>
  <c r="E39"/>
  <c r="H31"/>
  <c r="H35"/>
  <c r="H45"/>
  <c r="H46"/>
  <c r="H48"/>
  <c r="H49"/>
  <c r="H51"/>
  <c r="H16"/>
  <c r="H10"/>
  <c r="E64"/>
  <c r="H44"/>
  <c r="H43"/>
  <c r="H38"/>
  <c r="H30"/>
  <c r="H29"/>
  <c r="H28"/>
  <c r="H27"/>
  <c r="H26"/>
  <c r="H25"/>
  <c r="H24"/>
  <c r="H21"/>
  <c r="H20"/>
  <c r="H13"/>
  <c r="H12"/>
  <c r="H9"/>
  <c r="H8"/>
  <c r="I113" i="26"/>
  <c r="I115" s="1"/>
  <c r="F113"/>
  <c r="F115" s="1"/>
  <c r="E113"/>
  <c r="E115" s="1"/>
  <c r="I63"/>
  <c r="K63"/>
  <c r="I20" i="25" s="1"/>
  <c r="J63" i="26"/>
  <c r="H20" i="25" s="1"/>
  <c r="M124" i="26"/>
  <c r="M125" s="1"/>
  <c r="K30" i="25" s="1"/>
  <c r="H40" i="26"/>
  <c r="H34"/>
  <c r="H132"/>
  <c r="E125"/>
  <c r="E127" s="1"/>
  <c r="I69"/>
  <c r="O125"/>
  <c r="M30" i="25" s="1"/>
  <c r="N125" i="26"/>
  <c r="H82"/>
  <c r="F125"/>
  <c r="H124"/>
  <c r="K75"/>
  <c r="I22" i="25" s="1"/>
  <c r="J75" i="26"/>
  <c r="H22" i="25" s="1"/>
  <c r="K14" i="26"/>
  <c r="P25"/>
  <c r="M122"/>
  <c r="M142"/>
  <c r="M7"/>
  <c r="M22"/>
  <c r="M23" s="1"/>
  <c r="M34"/>
  <c r="I85"/>
  <c r="G23" i="25" s="1"/>
  <c r="I144" i="26"/>
  <c r="E23"/>
  <c r="E35"/>
  <c r="C18" i="25" s="1"/>
  <c r="E138" i="26"/>
  <c r="C33" i="25" s="1"/>
  <c r="E142" i="26"/>
  <c r="P65"/>
  <c r="H107"/>
  <c r="H65"/>
  <c r="H25"/>
  <c r="O22"/>
  <c r="N22"/>
  <c r="P78"/>
  <c r="P54"/>
  <c r="H135"/>
  <c r="K144"/>
  <c r="L130"/>
  <c r="L129"/>
  <c r="F23"/>
  <c r="H23" s="1"/>
  <c r="H108"/>
  <c r="H78"/>
  <c r="H79"/>
  <c r="H80"/>
  <c r="H83"/>
  <c r="H84"/>
  <c r="H62"/>
  <c r="H55"/>
  <c r="H22"/>
  <c r="H140"/>
  <c r="H117"/>
  <c r="H50"/>
  <c r="H51"/>
  <c r="H53"/>
  <c r="H54"/>
  <c r="H7"/>
  <c r="F35"/>
  <c r="D18" i="25" s="1"/>
  <c r="O7" i="26"/>
  <c r="O138"/>
  <c r="N142"/>
  <c r="L34" i="25" s="1"/>
  <c r="N7" i="26"/>
  <c r="K85"/>
  <c r="I23" i="25" s="1"/>
  <c r="J85" i="26"/>
  <c r="H23" i="25" s="1"/>
  <c r="F138" i="26"/>
  <c r="D33" i="25" s="1"/>
  <c r="F142" i="26"/>
  <c r="P129"/>
  <c r="P28"/>
  <c r="L122"/>
  <c r="L121"/>
  <c r="L83"/>
  <c r="L77"/>
  <c r="H129"/>
  <c r="H122"/>
  <c r="H121"/>
  <c r="H113"/>
  <c r="H106"/>
  <c r="H94"/>
  <c r="H91"/>
  <c r="H90"/>
  <c r="H88"/>
  <c r="H77"/>
  <c r="H71"/>
  <c r="H66"/>
  <c r="H61"/>
  <c r="H59"/>
  <c r="H57"/>
  <c r="H56"/>
  <c r="H39"/>
  <c r="H31"/>
  <c r="H28"/>
  <c r="H19"/>
  <c r="H10"/>
  <c r="H11"/>
  <c r="P11"/>
  <c r="H12"/>
  <c r="P12"/>
  <c r="H13"/>
  <c r="P13"/>
  <c r="P9"/>
  <c r="H9"/>
  <c r="M32" i="25"/>
  <c r="G21"/>
  <c r="D30"/>
  <c r="G27"/>
  <c r="E26"/>
  <c r="C14"/>
  <c r="C16"/>
  <c r="C20"/>
  <c r="C22"/>
  <c r="C24"/>
  <c r="C28"/>
  <c r="C29"/>
  <c r="C32"/>
  <c r="G29"/>
  <c r="G31"/>
  <c r="C7"/>
  <c r="D14"/>
  <c r="D17"/>
  <c r="D20"/>
  <c r="D21"/>
  <c r="D22"/>
  <c r="D23"/>
  <c r="D24"/>
  <c r="D28"/>
  <c r="D29"/>
  <c r="D31"/>
  <c r="D34"/>
  <c r="E15"/>
  <c r="E14"/>
  <c r="E16"/>
  <c r="E18"/>
  <c r="E21"/>
  <c r="E22"/>
  <c r="E23"/>
  <c r="E24"/>
  <c r="E27"/>
  <c r="E28"/>
  <c r="E29"/>
  <c r="E31"/>
  <c r="E33"/>
  <c r="J29"/>
  <c r="K14"/>
  <c r="K34"/>
  <c r="M33"/>
  <c r="M28"/>
  <c r="L28"/>
  <c r="M14"/>
  <c r="J20" l="1"/>
  <c r="O29" i="26"/>
  <c r="H75"/>
  <c r="P19"/>
  <c r="J115"/>
  <c r="H62" i="24"/>
  <c r="H19" i="25"/>
  <c r="F99" i="26"/>
  <c r="D19" i="25"/>
  <c r="I19"/>
  <c r="K99" i="26"/>
  <c r="E99"/>
  <c r="C19" i="25"/>
  <c r="E19"/>
  <c r="G99" i="26"/>
  <c r="H24" i="25"/>
  <c r="H25"/>
  <c r="I99" i="26"/>
  <c r="H63"/>
  <c r="I24" i="25"/>
  <c r="J24" s="1"/>
  <c r="L94" i="26"/>
  <c r="G64" i="24"/>
  <c r="E7" i="25" s="1"/>
  <c r="G41" i="24"/>
  <c r="E4" i="25" s="1"/>
  <c r="H14" i="24"/>
  <c r="N113" i="26"/>
  <c r="N115" s="1"/>
  <c r="H138"/>
  <c r="H130"/>
  <c r="J31" i="25"/>
  <c r="P119" i="26"/>
  <c r="P106"/>
  <c r="G20" i="25"/>
  <c r="H44" i="26"/>
  <c r="H85"/>
  <c r="F28" i="25"/>
  <c r="L27"/>
  <c r="F34"/>
  <c r="C15"/>
  <c r="E20"/>
  <c r="P71" i="26"/>
  <c r="N23"/>
  <c r="P55"/>
  <c r="P53"/>
  <c r="P81"/>
  <c r="F144"/>
  <c r="P7"/>
  <c r="E144"/>
  <c r="P93"/>
  <c r="P10"/>
  <c r="H35"/>
  <c r="H29"/>
  <c r="P135"/>
  <c r="P39"/>
  <c r="P31"/>
  <c r="F18" i="25"/>
  <c r="D27"/>
  <c r="K127" i="26"/>
  <c r="N138"/>
  <c r="L33" i="25" s="1"/>
  <c r="N35" i="26"/>
  <c r="L18" i="25" s="1"/>
  <c r="J144" i="26"/>
  <c r="I127"/>
  <c r="P52"/>
  <c r="M69"/>
  <c r="K21" i="25" s="1"/>
  <c r="P88" i="26"/>
  <c r="P83"/>
  <c r="O69"/>
  <c r="M21" i="25" s="1"/>
  <c r="P61" i="26"/>
  <c r="N44"/>
  <c r="F22" i="25"/>
  <c r="P26" i="26"/>
  <c r="P32"/>
  <c r="F127"/>
  <c r="O113"/>
  <c r="P107"/>
  <c r="P108"/>
  <c r="P109"/>
  <c r="M138"/>
  <c r="K33" i="25" s="1"/>
  <c r="P133" i="26"/>
  <c r="H133"/>
  <c r="P40"/>
  <c r="P79"/>
  <c r="P18"/>
  <c r="P42"/>
  <c r="O35"/>
  <c r="M18" i="25" s="1"/>
  <c r="M113" i="26"/>
  <c r="K27" i="25" s="1"/>
  <c r="M44" i="26"/>
  <c r="M115"/>
  <c r="P29"/>
  <c r="M17" i="25"/>
  <c r="F30"/>
  <c r="D15"/>
  <c r="L14"/>
  <c r="D16"/>
  <c r="F16" s="1"/>
  <c r="C34"/>
  <c r="C27"/>
  <c r="C30"/>
  <c r="E32"/>
  <c r="H14" i="26"/>
  <c r="P66"/>
  <c r="J127"/>
  <c r="O23"/>
  <c r="M35"/>
  <c r="K18" i="25" s="1"/>
  <c r="H125" i="26"/>
  <c r="M29"/>
  <c r="K17" i="25" s="1"/>
  <c r="O14" i="26"/>
  <c r="O44"/>
  <c r="M75"/>
  <c r="K22" i="25" s="1"/>
  <c r="M133" i="26"/>
  <c r="K32" i="25" s="1"/>
  <c r="G115" i="26"/>
  <c r="H115" s="1"/>
  <c r="O75"/>
  <c r="P72"/>
  <c r="P140"/>
  <c r="E37"/>
  <c r="P35"/>
  <c r="F64" i="24"/>
  <c r="D7" i="25" s="1"/>
  <c r="F7" s="1"/>
  <c r="L125" i="26"/>
  <c r="H30" i="25"/>
  <c r="J30" s="1"/>
  <c r="K37" i="26"/>
  <c r="I18" i="25"/>
  <c r="N14" i="26"/>
  <c r="N16" s="1"/>
  <c r="K16"/>
  <c r="I15" i="25"/>
  <c r="E35"/>
  <c r="E5" s="1"/>
  <c r="F31"/>
  <c r="F24"/>
  <c r="F20"/>
  <c r="F17"/>
  <c r="F14"/>
  <c r="M14" i="26"/>
  <c r="K15" i="25" s="1"/>
  <c r="N33"/>
  <c r="M16" i="26"/>
  <c r="J23" i="25"/>
  <c r="F37" i="26"/>
  <c r="H39" i="24"/>
  <c r="F41"/>
  <c r="M63" i="26"/>
  <c r="K20" i="25" s="1"/>
  <c r="M130" i="26"/>
  <c r="K31" i="25" s="1"/>
  <c r="E41" i="24"/>
  <c r="C4" i="25" s="1"/>
  <c r="M85" i="26"/>
  <c r="K23" i="25" s="1"/>
  <c r="N14"/>
  <c r="N17"/>
  <c r="F33"/>
  <c r="F29"/>
  <c r="F27"/>
  <c r="F23"/>
  <c r="F21"/>
  <c r="L85" i="26"/>
  <c r="P138"/>
  <c r="I146"/>
  <c r="N85"/>
  <c r="L23" i="25" s="1"/>
  <c r="M94" i="26"/>
  <c r="K24" i="25" s="1"/>
  <c r="H16" i="26"/>
  <c r="N94"/>
  <c r="L24" i="25" s="1"/>
  <c r="N69" i="26"/>
  <c r="P69" s="1"/>
  <c r="G144"/>
  <c r="H144" s="1"/>
  <c r="F32" i="25"/>
  <c r="N32"/>
  <c r="G127" i="26"/>
  <c r="H127" s="1"/>
  <c r="N28" i="25"/>
  <c r="G35"/>
  <c r="C6" s="1"/>
  <c r="F15"/>
  <c r="C35"/>
  <c r="C5" s="1"/>
  <c r="O94" i="26"/>
  <c r="M24" i="25" s="1"/>
  <c r="O63" i="26"/>
  <c r="G37"/>
  <c r="M15" i="25"/>
  <c r="O16" i="26"/>
  <c r="P14"/>
  <c r="L144"/>
  <c r="O85"/>
  <c r="M23" i="25" s="1"/>
  <c r="N23" s="1"/>
  <c r="N18"/>
  <c r="N37" i="26"/>
  <c r="L16" i="25"/>
  <c r="M127" i="26"/>
  <c r="K29" i="25"/>
  <c r="P125" i="26"/>
  <c r="L30" i="25"/>
  <c r="N30" s="1"/>
  <c r="P44" i="26"/>
  <c r="M22" i="25"/>
  <c r="N22" s="1"/>
  <c r="P75" i="26"/>
  <c r="L20" i="25"/>
  <c r="N127" i="26"/>
  <c r="L29" i="25"/>
  <c r="P130" i="26"/>
  <c r="L31" i="25"/>
  <c r="N31" s="1"/>
  <c r="N144" i="26"/>
  <c r="O142"/>
  <c r="F146"/>
  <c r="P23"/>
  <c r="M16" i="25"/>
  <c r="O37" i="26"/>
  <c r="M37"/>
  <c r="K16" i="25"/>
  <c r="D4"/>
  <c r="H41" i="24"/>
  <c r="I35" i="25"/>
  <c r="O127" i="26"/>
  <c r="M29" i="25"/>
  <c r="P122" i="26"/>
  <c r="E146"/>
  <c r="H142"/>
  <c r="L127"/>
  <c r="P22"/>
  <c r="H55" i="24"/>
  <c r="H17"/>
  <c r="K115" i="26"/>
  <c r="F19" i="25" l="1"/>
  <c r="H99" i="26"/>
  <c r="H37"/>
  <c r="H35" i="25"/>
  <c r="D6" s="1"/>
  <c r="N24"/>
  <c r="P94" i="26"/>
  <c r="P113"/>
  <c r="M19" i="25"/>
  <c r="O99" i="26"/>
  <c r="M99"/>
  <c r="K19" i="25"/>
  <c r="N99" i="26"/>
  <c r="N146" s="1"/>
  <c r="L19" i="25"/>
  <c r="J99" i="26"/>
  <c r="J146" s="1"/>
  <c r="M27" i="25"/>
  <c r="N27" s="1"/>
  <c r="O115" i="26"/>
  <c r="M20" i="25"/>
  <c r="N20" s="1"/>
  <c r="P115" i="26"/>
  <c r="M144"/>
  <c r="G146"/>
  <c r="H146" s="1"/>
  <c r="P85"/>
  <c r="P63"/>
  <c r="N29" i="25"/>
  <c r="P37" i="26"/>
  <c r="L15" i="25"/>
  <c r="N15" s="1"/>
  <c r="P16" i="26"/>
  <c r="K35" i="25"/>
  <c r="P127" i="26"/>
  <c r="C9" i="25"/>
  <c r="L21"/>
  <c r="N21" s="1"/>
  <c r="H64" i="24"/>
  <c r="D35" i="25"/>
  <c r="E6"/>
  <c r="J35"/>
  <c r="F4"/>
  <c r="N16"/>
  <c r="P142" i="26"/>
  <c r="M34" i="25"/>
  <c r="N34" s="1"/>
  <c r="O144" i="26"/>
  <c r="N19" i="25"/>
  <c r="M146" i="26"/>
  <c r="K146"/>
  <c r="L146" l="1"/>
  <c r="L99"/>
  <c r="P99"/>
  <c r="L35" i="25"/>
  <c r="D5"/>
  <c r="F35"/>
  <c r="O146" i="26"/>
  <c r="P146" s="1"/>
  <c r="P144"/>
  <c r="F6" i="25"/>
  <c r="E9"/>
  <c r="M35"/>
  <c r="N35" l="1"/>
  <c r="F5"/>
  <c r="D9"/>
  <c r="F9" s="1"/>
</calcChain>
</file>

<file path=xl/sharedStrings.xml><?xml version="1.0" encoding="utf-8"?>
<sst xmlns="http://schemas.openxmlformats.org/spreadsheetml/2006/main" count="266" uniqueCount="228">
  <si>
    <t>Správní poplatky</t>
  </si>
  <si>
    <t>třída</t>
  </si>
  <si>
    <t>položka</t>
  </si>
  <si>
    <t>pení</t>
  </si>
  <si>
    <t>Daň z příjmů fyzických osob ze samostatné výdělečné činnosti</t>
  </si>
  <si>
    <t>Daň z příjmů právnických osob</t>
  </si>
  <si>
    <t>Poplatek ze psů</t>
  </si>
  <si>
    <t>Poplatek za užívání veřejného prostranství</t>
  </si>
  <si>
    <t>Poplatek ze vstupného</t>
  </si>
  <si>
    <t>Poplatek za provozovaný výherní hrací přístroj</t>
  </si>
  <si>
    <t>Daň z nemovitostí</t>
  </si>
  <si>
    <t>TŘÍDA</t>
  </si>
  <si>
    <t xml:space="preserve">KAPITÁLOVÉ PŘÍJMY </t>
  </si>
  <si>
    <t xml:space="preserve">C E L K E M </t>
  </si>
  <si>
    <t>ODDÍL</t>
  </si>
  <si>
    <t>NÁZEV ODDÍLU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</si>
  <si>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</si>
  <si>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</si>
  <si>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</si>
  <si>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</si>
  <si>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</si>
  <si>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</si>
  <si>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</si>
  <si>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</si>
  <si>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 xml:space="preserve"> Vzdělávání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</si>
  <si>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</si>
  <si>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</si>
  <si>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</si>
  <si>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</si>
  <si>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</si>
  <si>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</si>
  <si>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</si>
  <si>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</si>
  <si>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</si>
  <si>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</si>
  <si>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</si>
  <si>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>52</t>
  </si>
  <si>
    <t>53</t>
  </si>
  <si>
    <t xml:space="preserve"> Bezpečnost a veřejný pořádek</t>
  </si>
  <si>
    <t>61</t>
  </si>
  <si>
    <t>62</t>
  </si>
  <si>
    <t>63</t>
  </si>
  <si>
    <t xml:space="preserve"> Finanční operace</t>
  </si>
  <si>
    <t>64</t>
  </si>
  <si>
    <t>Členěno dle skupin a oddílů rozpočtové skladby</t>
  </si>
  <si>
    <t>§</t>
  </si>
  <si>
    <t>pina</t>
  </si>
  <si>
    <t>Podnikání a restrukturalizace v zemědělství</t>
  </si>
  <si>
    <t>Silnice</t>
  </si>
  <si>
    <t>Pitná voda</t>
  </si>
  <si>
    <t>Předškolní zařízení</t>
  </si>
  <si>
    <t>Základní školy</t>
  </si>
  <si>
    <t>Zachování a obnova kulturních památek</t>
  </si>
  <si>
    <t>Zájmová činnost v kultuře</t>
  </si>
  <si>
    <t xml:space="preserve">Bytové hospodářství </t>
  </si>
  <si>
    <t>Pohřebnictví</t>
  </si>
  <si>
    <t>Sběr a svoz komunálních odpadů</t>
  </si>
  <si>
    <t>Péče o vzhled obcí a veřejnou zeleň</t>
  </si>
  <si>
    <t>Ostatní činnosti k ochraně přírody a krajiny</t>
  </si>
  <si>
    <t>Bezpečnost a veřejný pořádek</t>
  </si>
  <si>
    <t>Činnost místní správy</t>
  </si>
  <si>
    <t>Archivní činnost</t>
  </si>
  <si>
    <t>Obecné příjmy a výdaje z finančních operací</t>
  </si>
  <si>
    <t>Finanční operace</t>
  </si>
  <si>
    <t xml:space="preserve"> Požární ochrana a integrovaný záchranný systém</t>
  </si>
  <si>
    <t xml:space="preserve">Všeobecná ambulantní péče </t>
  </si>
  <si>
    <t>Zemědělství a lesní hospodářství</t>
  </si>
  <si>
    <t>Průmysl, stavebnictví, obchod a služby</t>
  </si>
  <si>
    <t>Vodní hospodářství</t>
  </si>
  <si>
    <t>Vzdělávání</t>
  </si>
  <si>
    <t>Tělovýchova a zájmová činnost</t>
  </si>
  <si>
    <t>Zdravotnictví</t>
  </si>
  <si>
    <t>Ochrana životního prostředí</t>
  </si>
  <si>
    <t>Služby pro obyvatelstvo</t>
  </si>
  <si>
    <t>Bezpečnost státu a právní ochrana</t>
  </si>
  <si>
    <t>Ostatní činnosti</t>
  </si>
  <si>
    <t>Všeobecná veřejná správa a služby</t>
  </si>
  <si>
    <t>Daně z příjmů</t>
  </si>
  <si>
    <t>Majetkové daně</t>
  </si>
  <si>
    <t xml:space="preserve"> Průmyslová a ostatní odvětví hospodářství</t>
  </si>
  <si>
    <t xml:space="preserve"> Sociální věci a politika zaměstnanosti</t>
  </si>
  <si>
    <t>sesku-</t>
  </si>
  <si>
    <t>název položky</t>
  </si>
  <si>
    <t>sku-</t>
  </si>
  <si>
    <t>oddíl</t>
  </si>
  <si>
    <t>název paragrafu</t>
  </si>
  <si>
    <t xml:space="preserve">DAŇOVÉ PŘÍJMY                                </t>
  </si>
  <si>
    <t>Požární ochrana a integrovaný záchranný systém</t>
  </si>
  <si>
    <t>NÁZEV TŘÍDY</t>
  </si>
  <si>
    <t xml:space="preserve"> % S/UR</t>
  </si>
  <si>
    <t xml:space="preserve">NEDAŇOVÉ PŘÍJMY         </t>
  </si>
  <si>
    <t>nedaňové příjmy</t>
  </si>
  <si>
    <t>kapitálové příjmy</t>
  </si>
  <si>
    <t>nedaňové a kapitálové příjmy celkem</t>
  </si>
  <si>
    <t xml:space="preserve"> Přijaté splátky půjček                          </t>
  </si>
  <si>
    <t xml:space="preserve"> Ostatní činnosti       </t>
  </si>
  <si>
    <t xml:space="preserve">Přijaté splátky půjček                              </t>
  </si>
  <si>
    <t xml:space="preserve">Ostatní činnosti j.n.         </t>
  </si>
  <si>
    <t>Nedaňové a kapitálové příjmy celkem</t>
  </si>
  <si>
    <t>Finanční vypořádání minulých let</t>
  </si>
  <si>
    <t>Daň z přidané hodnoty</t>
  </si>
  <si>
    <t>Požární ochrana - dobrovolná část</t>
  </si>
  <si>
    <t>Divadelní činnost</t>
  </si>
  <si>
    <t>Činnosti knihovnické</t>
  </si>
  <si>
    <t>Činnosti muzeí a galerií</t>
  </si>
  <si>
    <t>Sběr a zpracování druhotných surovin</t>
  </si>
  <si>
    <t>Pěstební činnost</t>
  </si>
  <si>
    <t>Dávky a podpory v sociálním zabezpečení</t>
  </si>
  <si>
    <t>Bydlení, komunální služby a územní rozvoj</t>
  </si>
  <si>
    <t xml:space="preserve"> Dávky a podpory v sociálním zabezpečení</t>
  </si>
  <si>
    <t>Daň z příjmů právnických osob za obce</t>
  </si>
  <si>
    <t>Převody z ostatních vlastních fondů</t>
  </si>
  <si>
    <t>Výstavní činnosti v kultuře</t>
  </si>
  <si>
    <t>Nebytové hospodářství</t>
  </si>
  <si>
    <t>Státní správa a územní samospráva</t>
  </si>
  <si>
    <t xml:space="preserve"> Státní správa a územní samospráva</t>
  </si>
  <si>
    <t xml:space="preserve"> Jiné veřejné služby a činnosti</t>
  </si>
  <si>
    <t xml:space="preserve"> Civilní připravenost na krizové stavy</t>
  </si>
  <si>
    <t>Jiné veřejné služby a činnosti</t>
  </si>
  <si>
    <t>Civilní připravenost na krizové stavy</t>
  </si>
  <si>
    <t>Hudební činnost</t>
  </si>
  <si>
    <t>Soc. péče a pomoc v soc. zabezpečení a pol. zam.</t>
  </si>
  <si>
    <t>Ostatní záležitosti kultury, církví a sděl. prostředků</t>
  </si>
  <si>
    <t>Daň z příjmů fyzických osob z kapitálových výnosů</t>
  </si>
  <si>
    <t>Daň z příjmů fyzických osob ze závislé činnosti a funkčních požitků</t>
  </si>
  <si>
    <t>Zrušené daně, jejichž předmětem je příjem fyzických osob</t>
  </si>
  <si>
    <t>Daně ze zboží a služeb v tuzemsku</t>
  </si>
  <si>
    <t>Poplatky za znečišťování ovzduší</t>
  </si>
  <si>
    <t>Odvody za odnětí půdy ze zemědělského půdního fondu</t>
  </si>
  <si>
    <t>Poplatky za odnětí pozemků plnění funkcí lesa</t>
  </si>
  <si>
    <t>Poplatek za lázeňský nebo rekreační pobyt</t>
  </si>
  <si>
    <t>Poplatek z ubytovací kapacity</t>
  </si>
  <si>
    <t>Poplatek za povolení k vjezdu do vybraných míst</t>
  </si>
  <si>
    <t>Převody z vlastních fondů hospodářské (podnikatelské) činnosti</t>
  </si>
  <si>
    <t>Ostatní zemědělská a potravinářská činnost a rozvoj</t>
  </si>
  <si>
    <t>Ostatní správa v průmyslu, stavebnictví, obch. a službách</t>
  </si>
  <si>
    <t>Ostatní záležitosti pozemních komunikací</t>
  </si>
  <si>
    <t>Ostatní záležitosti vodního hospodářství</t>
  </si>
  <si>
    <t>Filmová tvorba, distribuce, kina</t>
  </si>
  <si>
    <t>Ostatní záležitosti kultury</t>
  </si>
  <si>
    <t>Ostatní záležitosti sdělovacích prostředků</t>
  </si>
  <si>
    <t>Ostatní tělovýchovná činnost</t>
  </si>
  <si>
    <t>Ostatní programy rozvoje bydlení a bytové hospodářství</t>
  </si>
  <si>
    <t>Komunální služby a územní rozvoj j. n.</t>
  </si>
  <si>
    <t>Ostatní záležitosti bydlení, kom. služeb a územního rozvoje</t>
  </si>
  <si>
    <t>Využívání a zneškodňování komunálních odpadů</t>
  </si>
  <si>
    <t>Ostatní finanční operace</t>
  </si>
  <si>
    <r>
      <t>Členěno dle položek rozpočtové skladby</t>
    </r>
    <r>
      <rPr>
        <vertAlign val="superscript"/>
        <sz val="18"/>
        <rFont val="Times New Roman CE"/>
        <family val="1"/>
        <charset val="238"/>
      </rPr>
      <t xml:space="preserve"> 1)</t>
    </r>
  </si>
  <si>
    <t>Daňové příjmy celkem</t>
  </si>
  <si>
    <t>Ozdravování hosp. zvířat, zvláštní veterinární péče</t>
  </si>
  <si>
    <t>Podpora ostatních produkčních činností</t>
  </si>
  <si>
    <t>Využití volného času dětí a mládeže</t>
  </si>
  <si>
    <t>Sportovní zařízení v majetku obce</t>
  </si>
  <si>
    <t>Územní rozvoj</t>
  </si>
  <si>
    <t>Odvádění a čištění odpadních vod j.n.</t>
  </si>
  <si>
    <t>-</t>
  </si>
  <si>
    <t>Pozn.: Na daňové příjmy, přijaté transfery a splátky půjček se nevztahuje funkční členění (tj. členění na oddíly) rozpočtové skladby.</t>
  </si>
  <si>
    <t>Neinvestiční přijaté transfery z Všeobecné pokladní správy SR</t>
  </si>
  <si>
    <t>Neinvestiční přijaté transfery ze SR v rámci souhrnného dotačního vztahu</t>
  </si>
  <si>
    <t>Neinvestiční přijaté transfery ze státních fondů</t>
  </si>
  <si>
    <t>Ostatní neinvestiční přijaté transfery ze státního rozpočtu</t>
  </si>
  <si>
    <t>Neinvestiční přijaté transfery od krajů</t>
  </si>
  <si>
    <t>Ostatní investiční přijaté transfery ze státního rozpočtu</t>
  </si>
  <si>
    <t>Investiční přijaté transfery</t>
  </si>
  <si>
    <t>Neinvestiční přijaté transfery</t>
  </si>
  <si>
    <t>Přijaté transfery celkem</t>
  </si>
  <si>
    <t>Ostatní poplatky a odvody v oblasti životního prostředí</t>
  </si>
  <si>
    <t>Příjmy za zkoušky z odborné způsobilosti od žadatelů o řidičská oprávnění</t>
  </si>
  <si>
    <t>Daně a poplatky z vybraných činností a služeb</t>
  </si>
  <si>
    <t>Ostatní odvody z vybraných činností a služeb</t>
  </si>
  <si>
    <t>Vnitřní obchod</t>
  </si>
  <si>
    <t>Soc. pomoc osobám v nouzi a soc. nepřizpůsobivým</t>
  </si>
  <si>
    <t>Osobní asistence, pečovatelská služba</t>
  </si>
  <si>
    <t>Denní stacionáře a centra denních služeb</t>
  </si>
  <si>
    <t>Domovy</t>
  </si>
  <si>
    <t xml:space="preserve">PŘIJATÉ TRANSFERY            </t>
  </si>
  <si>
    <t>Neinvestiční přijaté transfery od obcí z jiného okresu či kraje</t>
  </si>
  <si>
    <t>Ekologická výchova a osvěta</t>
  </si>
  <si>
    <t>Ostatní služby a činnosti v oblasti sociální péče</t>
  </si>
  <si>
    <t>Ostatní služby a činnosti v oblasti sociální prevence</t>
  </si>
  <si>
    <t>Investiční přijaté transfery ze státních fondů</t>
  </si>
  <si>
    <t>Investiční přijaté transfery od krajů</t>
  </si>
  <si>
    <t>Domy na půl cesty</t>
  </si>
  <si>
    <t>Neinvestiční přijaté transfery od regionálních rad</t>
  </si>
  <si>
    <t>Neinvestiční přijaté transfery od mezinárodních institucí</t>
  </si>
  <si>
    <t>Investiční přijaté transfery od regionálních rad</t>
  </si>
  <si>
    <t>Ostatní dráhy</t>
  </si>
  <si>
    <t>Ostatní dávky sociální pomoci</t>
  </si>
  <si>
    <t>Ost. záležitosti předškolní výchovy a základního vzdělávání</t>
  </si>
  <si>
    <t>Ostatní zájmová činnost a rekreace</t>
  </si>
  <si>
    <t>Ostatní neinvestiční přijaté transfery od rozpočtů ústřední úrovně</t>
  </si>
  <si>
    <t>Odvádění a čištění odpadních vod a nakládání s kaly</t>
  </si>
  <si>
    <t xml:space="preserve"> Sociální péče a pomoc a spol. činnosti v soc. zabez. a pol. zam.</t>
  </si>
  <si>
    <r>
      <t xml:space="preserve">1) </t>
    </r>
    <r>
      <rPr>
        <sz val="16"/>
        <rFont val="Times New Roman CE"/>
        <family val="1"/>
        <charset val="238"/>
      </rPr>
      <t>Na daňové příjmy a přijaté transfery se nevztahuje funkční členění (tj. členění na oddíly) rozpočtové skladby</t>
    </r>
  </si>
  <si>
    <t>Poplatek za provoz systému - komunální odpad</t>
  </si>
  <si>
    <t>Odvod z loterií apod. her kromě z výherních hracích přístrojů</t>
  </si>
  <si>
    <t>Odvod z výherních hracích přístrojů</t>
  </si>
  <si>
    <t>Cestovní ruch</t>
  </si>
  <si>
    <t>Provoz veřejné silniční dopravy</t>
  </si>
  <si>
    <t xml:space="preserve">Pořízení, zachování a obnova kulturních hodnot </t>
  </si>
  <si>
    <t>Ostatní ústavní péče</t>
  </si>
  <si>
    <t>Výstavba a údržba místních inženýrských sítí</t>
  </si>
  <si>
    <t>Ochrana obyvatelstva</t>
  </si>
  <si>
    <t>Neinvestiční přijaté transfery od cizích států</t>
  </si>
  <si>
    <t>Zařízení výchov. poradenství a preventivně výchovné péče</t>
  </si>
  <si>
    <t>Ostatní činnost ve zdravotnictví</t>
  </si>
  <si>
    <t>Ochrana druhů a stanovišť</t>
  </si>
  <si>
    <t>Ostatní záležitosti sociálních věcí a politiky zaměstnanosti</t>
  </si>
  <si>
    <t>SR 2013</t>
  </si>
  <si>
    <t>31 a 32</t>
  </si>
  <si>
    <t>Ostatní výzkum a vývoj</t>
  </si>
  <si>
    <t xml:space="preserve"> Ostatní výzkum a vývoj</t>
  </si>
  <si>
    <t>Ostatní služby</t>
  </si>
  <si>
    <t>Ostatní záležitosti vzdělávání</t>
  </si>
  <si>
    <t>Mezinárodní spolupráce v kultuře, církví a sděl. prostředků</t>
  </si>
  <si>
    <t>Lékárenská služba</t>
  </si>
  <si>
    <t>Ostatní sociální péče a pomoc dětem a mládeži</t>
  </si>
  <si>
    <t>Ost. správa v oblasti hospodářských opatření pro krizové stavy</t>
  </si>
  <si>
    <t>Pojištění funkčně nespecifikované</t>
  </si>
  <si>
    <t>PŘÍJMY STATUTÁRNÍHO MĚSTA BRNA k 31. 12. 2013 - rekapitulace podle druhů příjmů a podle oddílů</t>
  </si>
  <si>
    <t>UR k 31.12.2013</t>
  </si>
  <si>
    <t>Sk k 31.12.2013</t>
  </si>
  <si>
    <t>Plnění rozpočtu daňových příjmů a přijatých transferů statutárním městem Brnem k 31. 12. 2013 (v tis. Kč)</t>
  </si>
  <si>
    <t>Investiční přijaté transfery od mezinárodních institucí</t>
  </si>
  <si>
    <t>Speciální základní školy</t>
  </si>
  <si>
    <t>Základní umělecké školy</t>
  </si>
  <si>
    <t>Ostatní správa v ochraně životního prostředí</t>
  </si>
  <si>
    <t>Plnění rozpočtu nedaňových a kapitálových příjmů statutárního města Brna k 31. 12. 2013 (v tis. Kč)</t>
  </si>
</sst>
</file>

<file path=xl/styles.xml><?xml version="1.0" encoding="utf-8"?>
<styleSheet xmlns="http://schemas.openxmlformats.org/spreadsheetml/2006/main">
  <numFmts count="2">
    <numFmt numFmtId="164" formatCode="#,##0_);\(#,##0\)"/>
    <numFmt numFmtId="165" formatCode="#,##0.0"/>
  </numFmts>
  <fonts count="14">
    <font>
      <sz val="12"/>
      <name val="Arial CE"/>
      <charset val="238"/>
    </font>
    <font>
      <sz val="10"/>
      <name val="Courier"/>
      <family val="3"/>
    </font>
    <font>
      <sz val="12"/>
      <name val="Arial CE"/>
      <charset val="238"/>
    </font>
    <font>
      <b/>
      <u/>
      <sz val="16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u/>
      <sz val="18"/>
      <name val="Times New Roman CE"/>
      <family val="1"/>
      <charset val="238"/>
    </font>
    <font>
      <sz val="18"/>
      <name val="Times New Roman CE"/>
      <family val="1"/>
      <charset val="238"/>
    </font>
    <font>
      <vertAlign val="superscript"/>
      <sz val="18"/>
      <name val="Times New Roman CE"/>
      <family val="1"/>
      <charset val="238"/>
    </font>
    <font>
      <vertAlign val="superscript"/>
      <sz val="16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0" xfId="0" applyFont="1" applyBorder="1"/>
    <xf numFmtId="0" fontId="3" fillId="0" borderId="0" xfId="0" applyFont="1" applyAlignment="1">
      <alignment horizontal="centerContinuous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/>
    <xf numFmtId="3" fontId="7" fillId="0" borderId="7" xfId="0" applyNumberFormat="1" applyFont="1" applyFill="1" applyBorder="1"/>
    <xf numFmtId="3" fontId="7" fillId="0" borderId="9" xfId="0" applyNumberFormat="1" applyFont="1" applyBorder="1"/>
    <xf numFmtId="0" fontId="5" fillId="0" borderId="10" xfId="0" applyFont="1" applyBorder="1"/>
    <xf numFmtId="0" fontId="4" fillId="0" borderId="11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/>
    </xf>
    <xf numFmtId="0" fontId="5" fillId="0" borderId="13" xfId="0" applyFont="1" applyBorder="1"/>
    <xf numFmtId="0" fontId="6" fillId="0" borderId="14" xfId="0" applyFont="1" applyBorder="1" applyAlignment="1">
      <alignment horizontal="center"/>
    </xf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8" fillId="0" borderId="0" xfId="0" applyFont="1" applyAlignment="1">
      <alignment horizontal="centerContinuous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/>
    </xf>
    <xf numFmtId="0" fontId="5" fillId="0" borderId="17" xfId="0" applyFont="1" applyBorder="1" applyAlignment="1" applyProtection="1">
      <alignment horizontal="center"/>
    </xf>
    <xf numFmtId="0" fontId="7" fillId="0" borderId="9" xfId="0" applyFont="1" applyBorder="1"/>
    <xf numFmtId="164" fontId="8" fillId="0" borderId="16" xfId="0" applyNumberFormat="1" applyFont="1" applyBorder="1" applyAlignment="1" applyProtection="1">
      <alignment horizontal="right"/>
    </xf>
    <xf numFmtId="164" fontId="8" fillId="0" borderId="17" xfId="0" applyNumberFormat="1" applyFont="1" applyBorder="1" applyAlignment="1" applyProtection="1">
      <alignment horizontal="right"/>
    </xf>
    <xf numFmtId="0" fontId="5" fillId="2" borderId="9" xfId="0" applyNumberFormat="1" applyFont="1" applyFill="1" applyBorder="1"/>
    <xf numFmtId="0" fontId="5" fillId="2" borderId="9" xfId="0" applyFont="1" applyFill="1" applyBorder="1"/>
    <xf numFmtId="164" fontId="9" fillId="2" borderId="16" xfId="0" applyNumberFormat="1" applyFont="1" applyFill="1" applyBorder="1" applyAlignment="1" applyProtection="1">
      <alignment horizontal="right"/>
    </xf>
    <xf numFmtId="0" fontId="7" fillId="0" borderId="18" xfId="0" applyFont="1" applyBorder="1"/>
    <xf numFmtId="164" fontId="8" fillId="0" borderId="19" xfId="0" applyNumberFormat="1" applyFont="1" applyBorder="1" applyAlignment="1" applyProtection="1">
      <alignment horizontal="right"/>
    </xf>
    <xf numFmtId="164" fontId="8" fillId="0" borderId="20" xfId="0" applyNumberFormat="1" applyFont="1" applyBorder="1" applyAlignment="1" applyProtection="1">
      <alignment horizontal="right"/>
    </xf>
    <xf numFmtId="0" fontId="7" fillId="0" borderId="18" xfId="0" applyFont="1" applyBorder="1" applyAlignment="1">
      <alignment horizontal="right"/>
    </xf>
    <xf numFmtId="0" fontId="7" fillId="2" borderId="9" xfId="0" applyFont="1" applyFill="1" applyBorder="1"/>
    <xf numFmtId="164" fontId="9" fillId="2" borderId="19" xfId="0" applyNumberFormat="1" applyFont="1" applyFill="1" applyBorder="1" applyAlignment="1" applyProtection="1">
      <alignment horizontal="right"/>
    </xf>
    <xf numFmtId="164" fontId="9" fillId="0" borderId="21" xfId="0" applyNumberFormat="1" applyFont="1" applyBorder="1" applyAlignment="1" applyProtection="1">
      <alignment horizontal="right"/>
    </xf>
    <xf numFmtId="0" fontId="7" fillId="0" borderId="0" xfId="0" applyFont="1" applyBorder="1"/>
    <xf numFmtId="164" fontId="8" fillId="0" borderId="0" xfId="0" applyNumberFormat="1" applyFont="1" applyFill="1" applyBorder="1" applyAlignment="1" applyProtection="1">
      <alignment horizontal="right"/>
    </xf>
    <xf numFmtId="0" fontId="7" fillId="0" borderId="15" xfId="0" applyFont="1" applyBorder="1"/>
    <xf numFmtId="0" fontId="4" fillId="0" borderId="0" xfId="0" applyFont="1" applyBorder="1" applyProtection="1"/>
    <xf numFmtId="164" fontId="4" fillId="0" borderId="0" xfId="0" applyNumberFormat="1" applyFont="1" applyBorder="1" applyProtection="1"/>
    <xf numFmtId="164" fontId="4" fillId="0" borderId="0" xfId="0" applyNumberFormat="1" applyFont="1" applyFill="1" applyBorder="1" applyProtection="1"/>
    <xf numFmtId="0" fontId="4" fillId="0" borderId="0" xfId="0" applyFont="1" applyFill="1" applyBorder="1"/>
    <xf numFmtId="0" fontId="4" fillId="0" borderId="0" xfId="0" applyFont="1" applyFill="1"/>
    <xf numFmtId="0" fontId="10" fillId="0" borderId="0" xfId="0" applyFont="1" applyAlignment="1">
      <alignment horizontal="centerContinuous"/>
    </xf>
    <xf numFmtId="0" fontId="5" fillId="0" borderId="1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 applyProtection="1">
      <alignment horizontal="center"/>
    </xf>
    <xf numFmtId="0" fontId="6" fillId="0" borderId="24" xfId="2" applyFont="1" applyBorder="1" applyAlignment="1">
      <alignment horizontal="centerContinuous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/>
    </xf>
    <xf numFmtId="0" fontId="6" fillId="0" borderId="27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center"/>
    </xf>
    <xf numFmtId="0" fontId="9" fillId="0" borderId="30" xfId="0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/>
    </xf>
    <xf numFmtId="0" fontId="9" fillId="0" borderId="32" xfId="0" applyFont="1" applyBorder="1" applyAlignment="1" applyProtection="1">
      <alignment horizontal="center"/>
    </xf>
    <xf numFmtId="0" fontId="5" fillId="0" borderId="33" xfId="0" applyNumberFormat="1" applyFont="1" applyBorder="1"/>
    <xf numFmtId="0" fontId="7" fillId="0" borderId="34" xfId="0" applyFont="1" applyBorder="1"/>
    <xf numFmtId="164" fontId="9" fillId="0" borderId="35" xfId="0" applyNumberFormat="1" applyFont="1" applyBorder="1" applyAlignment="1" applyProtection="1">
      <alignment horizontal="right"/>
    </xf>
    <xf numFmtId="164" fontId="9" fillId="0" borderId="36" xfId="0" applyNumberFormat="1" applyFont="1" applyBorder="1" applyAlignment="1" applyProtection="1">
      <alignment horizontal="right"/>
    </xf>
    <xf numFmtId="165" fontId="9" fillId="0" borderId="37" xfId="0" applyNumberFormat="1" applyFont="1" applyBorder="1" applyAlignment="1" applyProtection="1">
      <alignment horizontal="right"/>
    </xf>
    <xf numFmtId="0" fontId="5" fillId="0" borderId="7" xfId="0" applyNumberFormat="1" applyFont="1" applyFill="1" applyBorder="1"/>
    <xf numFmtId="0" fontId="7" fillId="0" borderId="9" xfId="0" applyFont="1" applyFill="1" applyBorder="1"/>
    <xf numFmtId="164" fontId="9" fillId="0" borderId="30" xfId="0" applyNumberFormat="1" applyFont="1" applyFill="1" applyBorder="1" applyAlignment="1" applyProtection="1">
      <alignment horizontal="right"/>
    </xf>
    <xf numFmtId="164" fontId="9" fillId="0" borderId="16" xfId="0" applyNumberFormat="1" applyFont="1" applyFill="1" applyBorder="1" applyAlignment="1" applyProtection="1">
      <alignment horizontal="right"/>
    </xf>
    <xf numFmtId="164" fontId="9" fillId="0" borderId="31" xfId="0" applyNumberFormat="1" applyFont="1" applyFill="1" applyBorder="1" applyAlignment="1" applyProtection="1">
      <alignment horizontal="right"/>
    </xf>
    <xf numFmtId="165" fontId="9" fillId="0" borderId="32" xfId="0" applyNumberFormat="1" applyFont="1" applyFill="1" applyBorder="1" applyAlignment="1" applyProtection="1">
      <alignment horizontal="right"/>
    </xf>
    <xf numFmtId="164" fontId="8" fillId="0" borderId="16" xfId="0" applyNumberFormat="1" applyFont="1" applyFill="1" applyBorder="1" applyAlignment="1" applyProtection="1">
      <alignment horizontal="right"/>
    </xf>
    <xf numFmtId="164" fontId="8" fillId="0" borderId="30" xfId="0" applyNumberFormat="1" applyFont="1" applyBorder="1" applyAlignment="1" applyProtection="1">
      <alignment horizontal="right"/>
    </xf>
    <xf numFmtId="164" fontId="8" fillId="0" borderId="31" xfId="0" applyNumberFormat="1" applyFont="1" applyBorder="1" applyAlignment="1" applyProtection="1">
      <alignment horizontal="right"/>
    </xf>
    <xf numFmtId="165" fontId="8" fillId="0" borderId="32" xfId="0" applyNumberFormat="1" applyFont="1" applyBorder="1" applyAlignment="1" applyProtection="1">
      <alignment horizontal="right"/>
    </xf>
    <xf numFmtId="164" fontId="9" fillId="2" borderId="30" xfId="0" applyNumberFormat="1" applyFont="1" applyFill="1" applyBorder="1" applyAlignment="1" applyProtection="1">
      <alignment horizontal="right"/>
    </xf>
    <xf numFmtId="164" fontId="9" fillId="2" borderId="31" xfId="0" applyNumberFormat="1" applyFont="1" applyFill="1" applyBorder="1" applyAlignment="1" applyProtection="1">
      <alignment horizontal="right"/>
    </xf>
    <xf numFmtId="165" fontId="9" fillId="2" borderId="32" xfId="0" applyNumberFormat="1" applyFont="1" applyFill="1" applyBorder="1" applyAlignment="1" applyProtection="1">
      <alignment horizontal="right"/>
    </xf>
    <xf numFmtId="0" fontId="5" fillId="0" borderId="38" xfId="0" applyNumberFormat="1" applyFont="1" applyBorder="1"/>
    <xf numFmtId="164" fontId="8" fillId="0" borderId="39" xfId="0" applyNumberFormat="1" applyFont="1" applyBorder="1" applyAlignment="1" applyProtection="1">
      <alignment horizontal="right"/>
    </xf>
    <xf numFmtId="164" fontId="8" fillId="0" borderId="40" xfId="0" applyNumberFormat="1" applyFont="1" applyBorder="1" applyAlignment="1" applyProtection="1">
      <alignment horizontal="right"/>
    </xf>
    <xf numFmtId="164" fontId="8" fillId="0" borderId="41" xfId="0" applyNumberFormat="1" applyFont="1" applyBorder="1" applyAlignment="1" applyProtection="1">
      <alignment horizontal="right"/>
    </xf>
    <xf numFmtId="165" fontId="8" fillId="0" borderId="42" xfId="0" applyNumberFormat="1" applyFont="1" applyBorder="1" applyAlignment="1" applyProtection="1">
      <alignment horizontal="right"/>
    </xf>
    <xf numFmtId="0" fontId="5" fillId="0" borderId="3" xfId="0" applyNumberFormat="1" applyFont="1" applyBorder="1"/>
    <xf numFmtId="0" fontId="7" fillId="0" borderId="3" xfId="0" applyNumberFormat="1" applyFont="1" applyBorder="1"/>
    <xf numFmtId="164" fontId="8" fillId="0" borderId="43" xfId="0" applyNumberFormat="1" applyFont="1" applyBorder="1" applyAlignment="1" applyProtection="1">
      <alignment horizontal="right"/>
    </xf>
    <xf numFmtId="164" fontId="8" fillId="0" borderId="44" xfId="0" applyNumberFormat="1" applyFont="1" applyBorder="1" applyAlignment="1" applyProtection="1">
      <alignment horizontal="right"/>
    </xf>
    <xf numFmtId="165" fontId="8" fillId="0" borderId="45" xfId="0" applyNumberFormat="1" applyFont="1" applyBorder="1" applyAlignment="1" applyProtection="1">
      <alignment horizontal="right"/>
    </xf>
    <xf numFmtId="0" fontId="5" fillId="2" borderId="7" xfId="0" applyFont="1" applyFill="1" applyBorder="1"/>
    <xf numFmtId="164" fontId="9" fillId="2" borderId="43" xfId="0" applyNumberFormat="1" applyFont="1" applyFill="1" applyBorder="1" applyAlignment="1" applyProtection="1">
      <alignment horizontal="right"/>
    </xf>
    <xf numFmtId="164" fontId="9" fillId="2" borderId="44" xfId="0" applyNumberFormat="1" applyFont="1" applyFill="1" applyBorder="1" applyAlignment="1" applyProtection="1">
      <alignment horizontal="right"/>
    </xf>
    <xf numFmtId="165" fontId="9" fillId="2" borderId="45" xfId="0" applyNumberFormat="1" applyFont="1" applyFill="1" applyBorder="1" applyAlignment="1" applyProtection="1">
      <alignment horizontal="right"/>
    </xf>
    <xf numFmtId="0" fontId="5" fillId="0" borderId="7" xfId="0" applyFont="1" applyBorder="1"/>
    <xf numFmtId="0" fontId="5" fillId="0" borderId="33" xfId="0" applyFont="1" applyBorder="1"/>
    <xf numFmtId="0" fontId="5" fillId="0" borderId="3" xfId="0" applyFont="1" applyBorder="1"/>
    <xf numFmtId="0" fontId="5" fillId="0" borderId="38" xfId="0" applyFont="1" applyBorder="1"/>
    <xf numFmtId="164" fontId="8" fillId="0" borderId="46" xfId="0" applyNumberFormat="1" applyFont="1" applyBorder="1" applyAlignment="1" applyProtection="1">
      <alignment horizontal="right"/>
    </xf>
    <xf numFmtId="164" fontId="8" fillId="0" borderId="47" xfId="0" applyNumberFormat="1" applyFont="1" applyBorder="1" applyAlignment="1" applyProtection="1">
      <alignment horizontal="right"/>
    </xf>
    <xf numFmtId="164" fontId="8" fillId="0" borderId="48" xfId="0" applyNumberFormat="1" applyFont="1" applyBorder="1" applyAlignment="1" applyProtection="1">
      <alignment horizontal="right"/>
    </xf>
    <xf numFmtId="165" fontId="8" fillId="0" borderId="49" xfId="0" applyNumberFormat="1" applyFont="1" applyBorder="1" applyAlignment="1" applyProtection="1">
      <alignment horizontal="right"/>
    </xf>
    <xf numFmtId="164" fontId="8" fillId="0" borderId="50" xfId="0" applyNumberFormat="1" applyFont="1" applyBorder="1" applyAlignment="1" applyProtection="1">
      <alignment horizontal="right"/>
    </xf>
    <xf numFmtId="164" fontId="8" fillId="0" borderId="51" xfId="0" applyNumberFormat="1" applyFont="1" applyBorder="1" applyAlignment="1" applyProtection="1">
      <alignment horizontal="right"/>
    </xf>
    <xf numFmtId="164" fontId="8" fillId="0" borderId="52" xfId="0" applyNumberFormat="1" applyFont="1" applyBorder="1" applyAlignment="1" applyProtection="1">
      <alignment horizontal="right"/>
    </xf>
    <xf numFmtId="165" fontId="8" fillId="0" borderId="53" xfId="0" applyNumberFormat="1" applyFont="1" applyBorder="1" applyAlignment="1" applyProtection="1">
      <alignment horizontal="right"/>
    </xf>
    <xf numFmtId="164" fontId="9" fillId="2" borderId="50" xfId="0" applyNumberFormat="1" applyFont="1" applyFill="1" applyBorder="1" applyAlignment="1" applyProtection="1">
      <alignment horizontal="right"/>
    </xf>
    <xf numFmtId="164" fontId="9" fillId="2" borderId="51" xfId="0" applyNumberFormat="1" applyFont="1" applyFill="1" applyBorder="1" applyAlignment="1" applyProtection="1">
      <alignment horizontal="right"/>
    </xf>
    <xf numFmtId="164" fontId="9" fillId="2" borderId="52" xfId="0" applyNumberFormat="1" applyFont="1" applyFill="1" applyBorder="1" applyAlignment="1" applyProtection="1">
      <alignment horizontal="right"/>
    </xf>
    <xf numFmtId="165" fontId="9" fillId="2" borderId="53" xfId="0" applyNumberFormat="1" applyFont="1" applyFill="1" applyBorder="1" applyAlignment="1" applyProtection="1">
      <alignment horizontal="right"/>
    </xf>
    <xf numFmtId="0" fontId="5" fillId="2" borderId="15" xfId="0" applyFont="1" applyFill="1" applyBorder="1"/>
    <xf numFmtId="0" fontId="7" fillId="2" borderId="15" xfId="0" applyFont="1" applyFill="1" applyBorder="1"/>
    <xf numFmtId="165" fontId="4" fillId="0" borderId="0" xfId="0" applyNumberFormat="1" applyFont="1"/>
    <xf numFmtId="164" fontId="4" fillId="0" borderId="0" xfId="0" applyNumberFormat="1" applyFont="1"/>
    <xf numFmtId="0" fontId="8" fillId="0" borderId="0" xfId="0" applyFont="1"/>
    <xf numFmtId="164" fontId="8" fillId="0" borderId="0" xfId="0" applyNumberFormat="1" applyFont="1"/>
    <xf numFmtId="0" fontId="7" fillId="0" borderId="38" xfId="0" applyNumberFormat="1" applyFont="1" applyBorder="1"/>
    <xf numFmtId="0" fontId="5" fillId="0" borderId="54" xfId="0" applyFont="1" applyBorder="1" applyAlignment="1" applyProtection="1">
      <alignment horizontal="center"/>
    </xf>
    <xf numFmtId="164" fontId="8" fillId="0" borderId="55" xfId="0" applyNumberFormat="1" applyFont="1" applyBorder="1" applyAlignment="1" applyProtection="1">
      <alignment horizontal="right"/>
    </xf>
    <xf numFmtId="164" fontId="8" fillId="0" borderId="56" xfId="0" applyNumberFormat="1" applyFont="1" applyBorder="1" applyAlignment="1" applyProtection="1">
      <alignment horizontal="right"/>
    </xf>
    <xf numFmtId="165" fontId="8" fillId="0" borderId="54" xfId="0" applyNumberFormat="1" applyFont="1" applyBorder="1" applyAlignment="1" applyProtection="1">
      <alignment horizontal="right"/>
    </xf>
    <xf numFmtId="165" fontId="8" fillId="0" borderId="57" xfId="0" applyNumberFormat="1" applyFont="1" applyBorder="1" applyAlignment="1" applyProtection="1">
      <alignment horizontal="right"/>
    </xf>
    <xf numFmtId="0" fontId="5" fillId="0" borderId="9" xfId="0" applyFont="1" applyFill="1" applyBorder="1"/>
    <xf numFmtId="0" fontId="5" fillId="0" borderId="58" xfId="0" applyFont="1" applyFill="1" applyBorder="1"/>
    <xf numFmtId="0" fontId="5" fillId="0" borderId="18" xfId="0" applyFont="1" applyFill="1" applyBorder="1"/>
    <xf numFmtId="0" fontId="7" fillId="0" borderId="18" xfId="0" applyFont="1" applyFill="1" applyBorder="1"/>
    <xf numFmtId="164" fontId="9" fillId="0" borderId="59" xfId="0" applyNumberFormat="1" applyFont="1" applyFill="1" applyBorder="1" applyAlignment="1" applyProtection="1">
      <alignment horizontal="right"/>
    </xf>
    <xf numFmtId="164" fontId="9" fillId="0" borderId="60" xfId="0" applyNumberFormat="1" applyFont="1" applyFill="1" applyBorder="1" applyAlignment="1" applyProtection="1">
      <alignment horizontal="right"/>
    </xf>
    <xf numFmtId="165" fontId="9" fillId="0" borderId="61" xfId="0" applyNumberFormat="1" applyFont="1" applyFill="1" applyBorder="1" applyAlignment="1" applyProtection="1">
      <alignment horizontal="right"/>
    </xf>
    <xf numFmtId="164" fontId="9" fillId="0" borderId="62" xfId="0" applyNumberFormat="1" applyFont="1" applyFill="1" applyBorder="1" applyAlignment="1" applyProtection="1">
      <alignment horizontal="right"/>
    </xf>
    <xf numFmtId="164" fontId="9" fillId="0" borderId="21" xfId="0" applyNumberFormat="1" applyFont="1" applyFill="1" applyBorder="1" applyAlignment="1" applyProtection="1">
      <alignment horizontal="right"/>
    </xf>
    <xf numFmtId="164" fontId="9" fillId="0" borderId="34" xfId="0" applyNumberFormat="1" applyFont="1" applyBorder="1" applyAlignment="1" applyProtection="1">
      <alignment horizontal="right"/>
    </xf>
    <xf numFmtId="0" fontId="5" fillId="0" borderId="30" xfId="0" applyFont="1" applyBorder="1" applyAlignment="1" applyProtection="1">
      <alignment horizontal="center"/>
    </xf>
    <xf numFmtId="164" fontId="9" fillId="0" borderId="63" xfId="0" applyNumberFormat="1" applyFont="1" applyFill="1" applyBorder="1" applyAlignment="1" applyProtection="1">
      <alignment horizontal="right"/>
    </xf>
    <xf numFmtId="164" fontId="9" fillId="0" borderId="64" xfId="0" applyNumberFormat="1" applyFont="1" applyBorder="1" applyAlignment="1" applyProtection="1">
      <alignment horizontal="right"/>
    </xf>
    <xf numFmtId="0" fontId="5" fillId="0" borderId="65" xfId="0" applyFont="1" applyFill="1" applyBorder="1"/>
    <xf numFmtId="165" fontId="8" fillId="0" borderId="66" xfId="0" applyNumberFormat="1" applyFont="1" applyFill="1" applyBorder="1" applyAlignment="1" applyProtection="1">
      <alignment horizontal="right"/>
    </xf>
    <xf numFmtId="165" fontId="8" fillId="0" borderId="67" xfId="0" applyNumberFormat="1" applyFont="1" applyFill="1" applyBorder="1" applyAlignment="1" applyProtection="1">
      <alignment horizontal="right"/>
    </xf>
    <xf numFmtId="0" fontId="4" fillId="0" borderId="0" xfId="0" applyFont="1" applyFill="1" applyProtection="1"/>
    <xf numFmtId="164" fontId="4" fillId="0" borderId="0" xfId="0" applyNumberFormat="1" applyFont="1" applyFill="1" applyProtection="1"/>
    <xf numFmtId="165" fontId="4" fillId="0" borderId="0" xfId="0" applyNumberFormat="1" applyFont="1" applyFill="1"/>
    <xf numFmtId="164" fontId="8" fillId="0" borderId="0" xfId="0" applyNumberFormat="1" applyFont="1" applyFill="1" applyProtection="1"/>
    <xf numFmtId="165" fontId="7" fillId="0" borderId="68" xfId="0" applyNumberFormat="1" applyFont="1" applyBorder="1"/>
    <xf numFmtId="165" fontId="7" fillId="0" borderId="53" xfId="0" applyNumberFormat="1" applyFont="1" applyBorder="1"/>
    <xf numFmtId="0" fontId="11" fillId="0" borderId="0" xfId="0" applyFont="1" applyAlignment="1">
      <alignment horizontal="centerContinuous"/>
    </xf>
    <xf numFmtId="0" fontId="5" fillId="0" borderId="69" xfId="0" applyFont="1" applyFill="1" applyBorder="1"/>
    <xf numFmtId="0" fontId="5" fillId="0" borderId="9" xfId="0" applyNumberFormat="1" applyFont="1" applyFill="1" applyBorder="1"/>
    <xf numFmtId="165" fontId="9" fillId="0" borderId="54" xfId="0" applyNumberFormat="1" applyFont="1" applyFill="1" applyBorder="1" applyAlignment="1" applyProtection="1">
      <alignment horizontal="right"/>
    </xf>
    <xf numFmtId="164" fontId="9" fillId="0" borderId="43" xfId="0" applyNumberFormat="1" applyFont="1" applyFill="1" applyBorder="1" applyAlignment="1" applyProtection="1">
      <alignment horizontal="right"/>
    </xf>
    <xf numFmtId="165" fontId="9" fillId="0" borderId="57" xfId="0" applyNumberFormat="1" applyFont="1" applyFill="1" applyBorder="1" applyAlignment="1" applyProtection="1">
      <alignment horizontal="right"/>
    </xf>
    <xf numFmtId="0" fontId="7" fillId="0" borderId="7" xfId="0" applyFont="1" applyFill="1" applyBorder="1"/>
    <xf numFmtId="164" fontId="8" fillId="0" borderId="30" xfId="0" applyNumberFormat="1" applyFont="1" applyFill="1" applyBorder="1" applyAlignment="1" applyProtection="1">
      <alignment horizontal="right"/>
    </xf>
    <xf numFmtId="164" fontId="8" fillId="0" borderId="17" xfId="0" applyNumberFormat="1" applyFont="1" applyFill="1" applyBorder="1" applyAlignment="1" applyProtection="1">
      <alignment horizontal="right"/>
    </xf>
    <xf numFmtId="165" fontId="8" fillId="0" borderId="54" xfId="0" applyNumberFormat="1" applyFont="1" applyFill="1" applyBorder="1" applyAlignment="1" applyProtection="1">
      <alignment horizontal="right"/>
    </xf>
    <xf numFmtId="164" fontId="8" fillId="0" borderId="55" xfId="0" applyNumberFormat="1" applyFont="1" applyFill="1" applyBorder="1" applyAlignment="1" applyProtection="1">
      <alignment horizontal="right"/>
    </xf>
    <xf numFmtId="0" fontId="7" fillId="0" borderId="70" xfId="0" applyFont="1" applyFill="1" applyBorder="1"/>
    <xf numFmtId="164" fontId="9" fillId="0" borderId="46" xfId="0" applyNumberFormat="1" applyFont="1" applyFill="1" applyBorder="1" applyAlignment="1" applyProtection="1">
      <alignment horizontal="right"/>
    </xf>
    <xf numFmtId="165" fontId="9" fillId="0" borderId="71" xfId="0" applyNumberFormat="1" applyFont="1" applyFill="1" applyBorder="1" applyAlignment="1" applyProtection="1">
      <alignment horizontal="right"/>
    </xf>
    <xf numFmtId="0" fontId="5" fillId="0" borderId="3" xfId="0" applyFont="1" applyFill="1" applyBorder="1"/>
    <xf numFmtId="0" fontId="7" fillId="0" borderId="15" xfId="0" applyFont="1" applyFill="1" applyBorder="1"/>
    <xf numFmtId="0" fontId="7" fillId="0" borderId="72" xfId="0" applyFont="1" applyFill="1" applyBorder="1"/>
    <xf numFmtId="0" fontId="5" fillId="0" borderId="73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Protection="1"/>
    <xf numFmtId="164" fontId="9" fillId="0" borderId="0" xfId="0" applyNumberFormat="1" applyFont="1" applyFill="1" applyBorder="1" applyAlignment="1" applyProtection="1">
      <alignment horizontal="right"/>
    </xf>
    <xf numFmtId="0" fontId="9" fillId="0" borderId="74" xfId="0" applyFont="1" applyBorder="1" applyProtection="1"/>
    <xf numFmtId="0" fontId="8" fillId="0" borderId="75" xfId="0" applyFont="1" applyFill="1" applyBorder="1" applyProtection="1"/>
    <xf numFmtId="0" fontId="8" fillId="0" borderId="75" xfId="0" applyFont="1" applyBorder="1" applyProtection="1"/>
    <xf numFmtId="0" fontId="9" fillId="2" borderId="75" xfId="0" applyFont="1" applyFill="1" applyBorder="1" applyProtection="1"/>
    <xf numFmtId="0" fontId="8" fillId="0" borderId="76" xfId="0" applyFont="1" applyBorder="1" applyProtection="1"/>
    <xf numFmtId="0" fontId="8" fillId="0" borderId="29" xfId="0" applyFont="1" applyBorder="1" applyProtection="1"/>
    <xf numFmtId="0" fontId="8" fillId="0" borderId="75" xfId="0" applyFont="1" applyBorder="1" applyAlignment="1" applyProtection="1">
      <alignment horizontal="left"/>
    </xf>
    <xf numFmtId="0" fontId="9" fillId="2" borderId="75" xfId="0" applyFont="1" applyFill="1" applyBorder="1" applyAlignment="1" applyProtection="1">
      <alignment horizontal="left"/>
    </xf>
    <xf numFmtId="0" fontId="9" fillId="2" borderId="53" xfId="0" applyFont="1" applyFill="1" applyBorder="1"/>
    <xf numFmtId="0" fontId="8" fillId="0" borderId="66" xfId="0" applyFont="1" applyBorder="1" applyProtection="1"/>
    <xf numFmtId="0" fontId="8" fillId="0" borderId="66" xfId="0" applyFont="1" applyBorder="1" applyAlignment="1" applyProtection="1">
      <alignment horizontal="left"/>
    </xf>
    <xf numFmtId="0" fontId="9" fillId="2" borderId="66" xfId="0" applyFont="1" applyFill="1" applyBorder="1" applyAlignment="1" applyProtection="1">
      <alignment horizontal="left"/>
    </xf>
    <xf numFmtId="0" fontId="9" fillId="2" borderId="29" xfId="0" applyFont="1" applyFill="1" applyBorder="1" applyAlignment="1" applyProtection="1">
      <alignment horizontal="left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/>
    </xf>
    <xf numFmtId="0" fontId="9" fillId="0" borderId="75" xfId="0" applyFont="1" applyFill="1" applyBorder="1" applyProtection="1"/>
    <xf numFmtId="0" fontId="9" fillId="0" borderId="75" xfId="0" applyFont="1" applyFill="1" applyBorder="1" applyAlignment="1" applyProtection="1">
      <alignment horizontal="left"/>
    </xf>
    <xf numFmtId="0" fontId="9" fillId="0" borderId="49" xfId="0" applyFont="1" applyFill="1" applyBorder="1" applyAlignment="1" applyProtection="1">
      <alignment horizontal="left"/>
    </xf>
    <xf numFmtId="0" fontId="9" fillId="0" borderId="77" xfId="0" applyFont="1" applyFill="1" applyBorder="1" applyAlignment="1" applyProtection="1">
      <alignment horizontal="left"/>
    </xf>
    <xf numFmtId="0" fontId="9" fillId="0" borderId="37" xfId="0" applyFont="1" applyBorder="1" applyProtection="1"/>
    <xf numFmtId="0" fontId="9" fillId="0" borderId="78" xfId="0" applyFont="1" applyFill="1" applyBorder="1" applyProtection="1"/>
    <xf numFmtId="0" fontId="8" fillId="0" borderId="29" xfId="0" applyFont="1" applyFill="1" applyBorder="1" applyProtection="1"/>
    <xf numFmtId="0" fontId="9" fillId="0" borderId="37" xfId="0" applyFont="1" applyFill="1" applyBorder="1" applyProtection="1"/>
    <xf numFmtId="165" fontId="8" fillId="0" borderId="79" xfId="0" applyNumberFormat="1" applyFont="1" applyFill="1" applyBorder="1" applyAlignment="1" applyProtection="1">
      <alignment horizontal="right"/>
    </xf>
    <xf numFmtId="165" fontId="9" fillId="0" borderId="66" xfId="0" applyNumberFormat="1" applyFont="1" applyFill="1" applyBorder="1" applyAlignment="1" applyProtection="1">
      <alignment horizontal="right"/>
    </xf>
    <xf numFmtId="165" fontId="9" fillId="0" borderId="80" xfId="0" applyNumberFormat="1" applyFont="1" applyFill="1" applyBorder="1" applyAlignment="1" applyProtection="1">
      <alignment horizontal="right"/>
    </xf>
    <xf numFmtId="3" fontId="7" fillId="0" borderId="3" xfId="0" applyNumberFormat="1" applyFont="1" applyBorder="1"/>
    <xf numFmtId="3" fontId="7" fillId="0" borderId="15" xfId="0" applyNumberFormat="1" applyFont="1" applyBorder="1"/>
    <xf numFmtId="165" fontId="7" fillId="0" borderId="81" xfId="0" applyNumberFormat="1" applyFont="1" applyBorder="1"/>
    <xf numFmtId="0" fontId="5" fillId="0" borderId="1" xfId="0" applyFont="1" applyBorder="1"/>
    <xf numFmtId="0" fontId="5" fillId="0" borderId="11" xfId="0" applyFont="1" applyBorder="1"/>
    <xf numFmtId="3" fontId="0" fillId="0" borderId="0" xfId="0" applyNumberFormat="1"/>
    <xf numFmtId="0" fontId="4" fillId="0" borderId="68" xfId="0" applyFont="1" applyBorder="1" applyAlignment="1">
      <alignment horizontal="centerContinuous"/>
    </xf>
    <xf numFmtId="0" fontId="6" fillId="0" borderId="8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6" xfId="0" applyFont="1" applyBorder="1"/>
    <xf numFmtId="0" fontId="4" fillId="0" borderId="23" xfId="0" applyFont="1" applyBorder="1" applyAlignment="1">
      <alignment horizontal="centerContinuous"/>
    </xf>
    <xf numFmtId="0" fontId="6" fillId="0" borderId="83" xfId="2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3" fontId="7" fillId="0" borderId="84" xfId="0" applyNumberFormat="1" applyFont="1" applyBorder="1"/>
    <xf numFmtId="3" fontId="7" fillId="0" borderId="85" xfId="0" applyNumberFormat="1" applyFont="1" applyBorder="1"/>
    <xf numFmtId="0" fontId="8" fillId="0" borderId="81" xfId="0" applyFont="1" applyBorder="1"/>
    <xf numFmtId="0" fontId="8" fillId="0" borderId="53" xfId="0" applyFont="1" applyBorder="1"/>
    <xf numFmtId="3" fontId="7" fillId="0" borderId="7" xfId="0" applyNumberFormat="1" applyFont="1" applyBorder="1"/>
    <xf numFmtId="0" fontId="6" fillId="0" borderId="10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6" fillId="0" borderId="25" xfId="0" applyFont="1" applyBorder="1" applyAlignment="1" applyProtection="1">
      <alignment horizontal="center"/>
    </xf>
    <xf numFmtId="0" fontId="7" fillId="0" borderId="86" xfId="0" applyFont="1" applyBorder="1"/>
    <xf numFmtId="164" fontId="8" fillId="0" borderId="86" xfId="0" applyNumberFormat="1" applyFont="1" applyBorder="1" applyAlignment="1" applyProtection="1">
      <alignment horizontal="right"/>
    </xf>
    <xf numFmtId="164" fontId="8" fillId="0" borderId="87" xfId="0" applyNumberFormat="1" applyFont="1" applyBorder="1" applyAlignment="1" applyProtection="1">
      <alignment horizontal="right"/>
    </xf>
    <xf numFmtId="0" fontId="8" fillId="0" borderId="88" xfId="0" applyFont="1" applyBorder="1" applyProtection="1"/>
    <xf numFmtId="0" fontId="9" fillId="0" borderId="89" xfId="0" applyFont="1" applyBorder="1" applyAlignment="1" applyProtection="1">
      <alignment horizontal="center"/>
    </xf>
    <xf numFmtId="0" fontId="9" fillId="0" borderId="90" xfId="0" applyFont="1" applyBorder="1" applyAlignment="1" applyProtection="1">
      <alignment horizontal="center"/>
    </xf>
    <xf numFmtId="165" fontId="9" fillId="0" borderId="91" xfId="0" applyNumberFormat="1" applyFont="1" applyBorder="1" applyAlignment="1" applyProtection="1">
      <alignment horizontal="right"/>
    </xf>
    <xf numFmtId="165" fontId="9" fillId="2" borderId="54" xfId="0" applyNumberFormat="1" applyFont="1" applyFill="1" applyBorder="1" applyAlignment="1" applyProtection="1">
      <alignment horizontal="right"/>
    </xf>
    <xf numFmtId="165" fontId="8" fillId="0" borderId="92" xfId="0" applyNumberFormat="1" applyFont="1" applyBorder="1" applyAlignment="1" applyProtection="1">
      <alignment horizontal="right"/>
    </xf>
    <xf numFmtId="165" fontId="9" fillId="2" borderId="57" xfId="0" applyNumberFormat="1" applyFont="1" applyFill="1" applyBorder="1" applyAlignment="1" applyProtection="1">
      <alignment horizontal="right"/>
    </xf>
    <xf numFmtId="165" fontId="8" fillId="0" borderId="71" xfId="0" applyNumberFormat="1" applyFont="1" applyBorder="1" applyAlignment="1" applyProtection="1">
      <alignment horizontal="right"/>
    </xf>
    <xf numFmtId="165" fontId="8" fillId="0" borderId="93" xfId="0" applyNumberFormat="1" applyFont="1" applyBorder="1" applyAlignment="1" applyProtection="1">
      <alignment horizontal="right"/>
    </xf>
    <xf numFmtId="165" fontId="9" fillId="2" borderId="93" xfId="0" applyNumberFormat="1" applyFont="1" applyFill="1" applyBorder="1" applyAlignment="1" applyProtection="1">
      <alignment horizontal="right"/>
    </xf>
    <xf numFmtId="3" fontId="7" fillId="0" borderId="9" xfId="0" applyNumberFormat="1" applyFont="1" applyFill="1" applyBorder="1"/>
    <xf numFmtId="0" fontId="5" fillId="0" borderId="18" xfId="0" applyFont="1" applyBorder="1"/>
    <xf numFmtId="0" fontId="9" fillId="0" borderId="76" xfId="0" applyFont="1" applyBorder="1" applyProtection="1"/>
    <xf numFmtId="164" fontId="9" fillId="0" borderId="30" xfId="0" applyNumberFormat="1" applyFont="1" applyBorder="1" applyAlignment="1" applyProtection="1">
      <alignment horizontal="right"/>
    </xf>
    <xf numFmtId="164" fontId="9" fillId="0" borderId="16" xfId="0" applyNumberFormat="1" applyFont="1" applyBorder="1" applyAlignment="1" applyProtection="1">
      <alignment horizontal="right"/>
    </xf>
    <xf numFmtId="164" fontId="9" fillId="0" borderId="17" xfId="0" applyNumberFormat="1" applyFont="1" applyBorder="1" applyAlignment="1" applyProtection="1">
      <alignment horizontal="right"/>
    </xf>
    <xf numFmtId="164" fontId="8" fillId="0" borderId="94" xfId="0" applyNumberFormat="1" applyFont="1" applyBorder="1" applyAlignment="1" applyProtection="1">
      <alignment horizontal="right"/>
    </xf>
    <xf numFmtId="0" fontId="8" fillId="0" borderId="66" xfId="0" applyFont="1" applyFill="1" applyBorder="1"/>
    <xf numFmtId="164" fontId="8" fillId="0" borderId="39" xfId="0" applyNumberFormat="1" applyFont="1" applyFill="1" applyBorder="1" applyAlignment="1" applyProtection="1">
      <alignment horizontal="right"/>
    </xf>
    <xf numFmtId="164" fontId="8" fillId="0" borderId="31" xfId="0" applyNumberFormat="1" applyFont="1" applyFill="1" applyBorder="1" applyAlignment="1" applyProtection="1">
      <alignment horizontal="right"/>
    </xf>
    <xf numFmtId="0" fontId="7" fillId="0" borderId="3" xfId="0" applyFont="1" applyFill="1" applyBorder="1"/>
    <xf numFmtId="0" fontId="8" fillId="0" borderId="79" xfId="0" applyFont="1" applyFill="1" applyBorder="1"/>
    <xf numFmtId="164" fontId="8" fillId="0" borderId="50" xfId="0" applyNumberFormat="1" applyFont="1" applyFill="1" applyBorder="1" applyAlignment="1" applyProtection="1">
      <alignment horizontal="right"/>
    </xf>
    <xf numFmtId="164" fontId="8" fillId="0" borderId="51" xfId="0" applyNumberFormat="1" applyFont="1" applyFill="1" applyBorder="1" applyAlignment="1" applyProtection="1">
      <alignment horizontal="right"/>
    </xf>
    <xf numFmtId="164" fontId="8" fillId="0" borderId="52" xfId="0" applyNumberFormat="1" applyFont="1" applyFill="1" applyBorder="1" applyAlignment="1" applyProtection="1">
      <alignment horizontal="right"/>
    </xf>
    <xf numFmtId="165" fontId="8" fillId="0" borderId="53" xfId="0" applyNumberFormat="1" applyFont="1" applyFill="1" applyBorder="1" applyAlignment="1" applyProtection="1">
      <alignment horizontal="right"/>
    </xf>
    <xf numFmtId="0" fontId="5" fillId="2" borderId="3" xfId="0" applyFont="1" applyFill="1" applyBorder="1"/>
    <xf numFmtId="0" fontId="9" fillId="2" borderId="29" xfId="0" applyFont="1" applyFill="1" applyBorder="1" applyProtection="1"/>
    <xf numFmtId="165" fontId="8" fillId="0" borderId="45" xfId="0" applyNumberFormat="1" applyFont="1" applyFill="1" applyBorder="1" applyAlignment="1" applyProtection="1">
      <alignment horizontal="right"/>
    </xf>
    <xf numFmtId="0" fontId="5" fillId="0" borderId="7" xfId="0" applyFont="1" applyFill="1" applyBorder="1"/>
    <xf numFmtId="164" fontId="8" fillId="0" borderId="95" xfId="0" applyNumberFormat="1" applyFont="1" applyBorder="1" applyAlignment="1" applyProtection="1">
      <alignment horizontal="right"/>
    </xf>
    <xf numFmtId="164" fontId="9" fillId="0" borderId="96" xfId="0" applyNumberFormat="1" applyFont="1" applyFill="1" applyBorder="1" applyAlignment="1" applyProtection="1">
      <alignment horizontal="right"/>
    </xf>
    <xf numFmtId="164" fontId="9" fillId="0" borderId="97" xfId="0" applyNumberFormat="1" applyFont="1" applyFill="1" applyBorder="1" applyAlignment="1" applyProtection="1">
      <alignment horizontal="right"/>
    </xf>
    <xf numFmtId="164" fontId="8" fillId="0" borderId="9" xfId="0" applyNumberFormat="1" applyFont="1" applyBorder="1" applyAlignment="1" applyProtection="1">
      <alignment horizontal="right"/>
    </xf>
    <xf numFmtId="0" fontId="7" fillId="0" borderId="98" xfId="0" applyFont="1" applyBorder="1"/>
    <xf numFmtId="0" fontId="5" fillId="0" borderId="99" xfId="0" applyFont="1" applyFill="1" applyBorder="1"/>
    <xf numFmtId="0" fontId="5" fillId="0" borderId="100" xfId="0" applyFont="1" applyFill="1" applyBorder="1"/>
    <xf numFmtId="164" fontId="8" fillId="0" borderId="88" xfId="0" applyNumberFormat="1" applyFont="1" applyFill="1" applyBorder="1" applyAlignment="1" applyProtection="1">
      <alignment horizontal="right"/>
    </xf>
    <xf numFmtId="164" fontId="8" fillId="0" borderId="101" xfId="0" applyNumberFormat="1" applyFont="1" applyFill="1" applyBorder="1" applyAlignment="1" applyProtection="1">
      <alignment horizontal="right"/>
    </xf>
    <xf numFmtId="0" fontId="5" fillId="0" borderId="99" xfId="0" applyFont="1" applyBorder="1"/>
    <xf numFmtId="0" fontId="7" fillId="0" borderId="102" xfId="0" applyFont="1" applyBorder="1"/>
    <xf numFmtId="0" fontId="8" fillId="0" borderId="103" xfId="0" applyFont="1" applyBorder="1" applyProtection="1"/>
    <xf numFmtId="0" fontId="4" fillId="2" borderId="24" xfId="0" applyFont="1" applyFill="1" applyBorder="1"/>
    <xf numFmtId="0" fontId="7" fillId="2" borderId="2" xfId="0" applyFont="1" applyFill="1" applyBorder="1"/>
    <xf numFmtId="0" fontId="9" fillId="2" borderId="28" xfId="0" applyFont="1" applyFill="1" applyBorder="1"/>
    <xf numFmtId="164" fontId="9" fillId="2" borderId="104" xfId="0" applyNumberFormat="1" applyFont="1" applyFill="1" applyBorder="1" applyAlignment="1" applyProtection="1">
      <alignment horizontal="right"/>
    </xf>
    <xf numFmtId="164" fontId="9" fillId="2" borderId="105" xfId="0" applyNumberFormat="1" applyFont="1" applyFill="1" applyBorder="1" applyAlignment="1" applyProtection="1">
      <alignment horizontal="right"/>
    </xf>
    <xf numFmtId="165" fontId="9" fillId="2" borderId="28" xfId="0" applyNumberFormat="1" applyFont="1" applyFill="1" applyBorder="1" applyAlignment="1" applyProtection="1">
      <alignment horizontal="right"/>
    </xf>
    <xf numFmtId="165" fontId="9" fillId="2" borderId="106" xfId="0" applyNumberFormat="1" applyFont="1" applyFill="1" applyBorder="1" applyAlignment="1" applyProtection="1">
      <alignment horizontal="right"/>
    </xf>
    <xf numFmtId="0" fontId="7" fillId="0" borderId="38" xfId="0" applyFont="1" applyBorder="1"/>
    <xf numFmtId="0" fontId="8" fillId="0" borderId="77" xfId="0" applyFont="1" applyBorder="1"/>
    <xf numFmtId="3" fontId="7" fillId="0" borderId="38" xfId="0" applyNumberFormat="1" applyFont="1" applyBorder="1"/>
    <xf numFmtId="3" fontId="7" fillId="0" borderId="18" xfId="0" applyNumberFormat="1" applyFont="1" applyBorder="1"/>
    <xf numFmtId="165" fontId="7" fillId="0" borderId="77" xfId="0" applyNumberFormat="1" applyFont="1" applyBorder="1"/>
    <xf numFmtId="3" fontId="7" fillId="0" borderId="107" xfId="0" applyNumberFormat="1" applyFont="1" applyBorder="1"/>
    <xf numFmtId="165" fontId="7" fillId="0" borderId="42" xfId="0" applyNumberFormat="1" applyFont="1" applyBorder="1"/>
    <xf numFmtId="0" fontId="5" fillId="0" borderId="1" xfId="0" applyFont="1" applyFill="1" applyBorder="1"/>
    <xf numFmtId="0" fontId="9" fillId="0" borderId="28" xfId="0" applyFont="1" applyFill="1" applyBorder="1"/>
    <xf numFmtId="3" fontId="5" fillId="0" borderId="1" xfId="0" applyNumberFormat="1" applyFont="1" applyFill="1" applyBorder="1"/>
    <xf numFmtId="3" fontId="5" fillId="0" borderId="2" xfId="0" applyNumberFormat="1" applyFont="1" applyFill="1" applyBorder="1"/>
    <xf numFmtId="165" fontId="5" fillId="0" borderId="28" xfId="0" applyNumberFormat="1" applyFont="1" applyFill="1" applyBorder="1"/>
    <xf numFmtId="3" fontId="5" fillId="0" borderId="27" xfId="0" applyNumberFormat="1" applyFont="1" applyFill="1" applyBorder="1"/>
    <xf numFmtId="0" fontId="4" fillId="0" borderId="38" xfId="0" applyFont="1" applyBorder="1"/>
    <xf numFmtId="0" fontId="4" fillId="0" borderId="70" xfId="0" applyFont="1" applyBorder="1"/>
    <xf numFmtId="0" fontId="4" fillId="0" borderId="1" xfId="0" applyFont="1" applyBorder="1"/>
    <xf numFmtId="0" fontId="6" fillId="0" borderId="14" xfId="0" applyFont="1" applyBorder="1"/>
    <xf numFmtId="3" fontId="5" fillId="0" borderId="1" xfId="0" applyNumberFormat="1" applyFont="1" applyBorder="1"/>
    <xf numFmtId="3" fontId="5" fillId="0" borderId="2" xfId="0" applyNumberFormat="1" applyFont="1" applyBorder="1"/>
    <xf numFmtId="165" fontId="5" fillId="0" borderId="28" xfId="0" applyNumberFormat="1" applyFont="1" applyBorder="1"/>
    <xf numFmtId="165" fontId="9" fillId="2" borderId="45" xfId="0" applyNumberFormat="1" applyFont="1" applyFill="1" applyBorder="1" applyAlignment="1" applyProtection="1">
      <alignment horizontal="right" shrinkToFit="1"/>
    </xf>
    <xf numFmtId="165" fontId="9" fillId="2" borderId="57" xfId="0" applyNumberFormat="1" applyFont="1" applyFill="1" applyBorder="1" applyAlignment="1" applyProtection="1">
      <alignment horizontal="right" shrinkToFit="1"/>
    </xf>
    <xf numFmtId="0" fontId="8" fillId="0" borderId="108" xfId="0" applyFont="1" applyBorder="1" applyProtection="1"/>
    <xf numFmtId="164" fontId="8" fillId="0" borderId="109" xfId="0" applyNumberFormat="1" applyFont="1" applyBorder="1" applyAlignment="1" applyProtection="1">
      <alignment horizontal="right"/>
    </xf>
    <xf numFmtId="0" fontId="8" fillId="0" borderId="95" xfId="0" applyFont="1" applyBorder="1" applyProtection="1"/>
    <xf numFmtId="165" fontId="8" fillId="0" borderId="45" xfId="0" applyNumberFormat="1" applyFont="1" applyBorder="1" applyAlignment="1" applyProtection="1">
      <alignment horizontal="right" shrinkToFit="1"/>
    </xf>
    <xf numFmtId="164" fontId="8" fillId="0" borderId="63" xfId="0" applyNumberFormat="1" applyFont="1" applyBorder="1" applyAlignment="1" applyProtection="1">
      <alignment horizontal="right"/>
    </xf>
    <xf numFmtId="164" fontId="8" fillId="0" borderId="110" xfId="0" applyNumberFormat="1" applyFont="1" applyBorder="1" applyAlignment="1" applyProtection="1">
      <alignment horizontal="right"/>
    </xf>
    <xf numFmtId="165" fontId="8" fillId="0" borderId="77" xfId="0" applyNumberFormat="1" applyFont="1" applyBorder="1" applyAlignment="1" applyProtection="1">
      <alignment horizontal="right"/>
    </xf>
    <xf numFmtId="164" fontId="8" fillId="0" borderId="101" xfId="0" applyNumberFormat="1" applyFont="1" applyBorder="1" applyAlignment="1" applyProtection="1">
      <alignment horizontal="right"/>
    </xf>
    <xf numFmtId="0" fontId="5" fillId="2" borderId="99" xfId="0" applyFont="1" applyFill="1" applyBorder="1"/>
    <xf numFmtId="0" fontId="5" fillId="0" borderId="111" xfId="0" applyFont="1" applyBorder="1"/>
    <xf numFmtId="164" fontId="8" fillId="0" borderId="112" xfId="0" applyNumberFormat="1" applyFont="1" applyFill="1" applyBorder="1" applyAlignment="1" applyProtection="1">
      <alignment horizontal="right"/>
    </xf>
    <xf numFmtId="164" fontId="8" fillId="0" borderId="113" xfId="0" applyNumberFormat="1" applyFont="1" applyBorder="1" applyAlignment="1" applyProtection="1">
      <alignment horizontal="right"/>
    </xf>
    <xf numFmtId="164" fontId="9" fillId="0" borderId="101" xfId="0" applyNumberFormat="1" applyFont="1" applyFill="1" applyBorder="1" applyAlignment="1" applyProtection="1">
      <alignment horizontal="right"/>
    </xf>
    <xf numFmtId="164" fontId="9" fillId="0" borderId="51" xfId="0" applyNumberFormat="1" applyFont="1" applyFill="1" applyBorder="1" applyAlignment="1" applyProtection="1">
      <alignment horizontal="right"/>
    </xf>
    <xf numFmtId="0" fontId="8" fillId="0" borderId="76" xfId="0" applyFont="1" applyFill="1" applyBorder="1" applyProtection="1"/>
    <xf numFmtId="164" fontId="8" fillId="0" borderId="47" xfId="0" applyNumberFormat="1" applyFont="1" applyFill="1" applyBorder="1" applyAlignment="1" applyProtection="1">
      <alignment horizontal="right"/>
    </xf>
    <xf numFmtId="164" fontId="8" fillId="0" borderId="110" xfId="0" applyNumberFormat="1" applyFont="1" applyFill="1" applyBorder="1" applyAlignment="1" applyProtection="1">
      <alignment horizontal="right"/>
    </xf>
    <xf numFmtId="164" fontId="8" fillId="0" borderId="114" xfId="0" applyNumberFormat="1" applyFont="1" applyFill="1" applyBorder="1" applyAlignment="1" applyProtection="1">
      <alignment horizontal="right"/>
    </xf>
    <xf numFmtId="164" fontId="8" fillId="0" borderId="96" xfId="0" applyNumberFormat="1" applyFont="1" applyBorder="1" applyAlignment="1" applyProtection="1">
      <alignment horizontal="right"/>
    </xf>
    <xf numFmtId="164" fontId="8" fillId="0" borderId="97" xfId="0" applyNumberFormat="1" applyFont="1" applyBorder="1" applyAlignment="1" applyProtection="1">
      <alignment horizontal="right"/>
    </xf>
    <xf numFmtId="0" fontId="8" fillId="0" borderId="53" xfId="0" applyFont="1" applyFill="1" applyBorder="1" applyProtection="1"/>
    <xf numFmtId="164" fontId="8" fillId="0" borderId="112" xfId="0" applyNumberFormat="1" applyFont="1" applyBorder="1" applyAlignment="1" applyProtection="1">
      <alignment horizontal="right"/>
    </xf>
    <xf numFmtId="164" fontId="9" fillId="0" borderId="114" xfId="0" applyNumberFormat="1" applyFont="1" applyFill="1" applyBorder="1" applyAlignment="1" applyProtection="1">
      <alignment horizontal="right"/>
    </xf>
    <xf numFmtId="165" fontId="9" fillId="0" borderId="79" xfId="0" applyNumberFormat="1" applyFont="1" applyFill="1" applyBorder="1" applyAlignment="1" applyProtection="1">
      <alignment horizontal="right"/>
    </xf>
    <xf numFmtId="164" fontId="8" fillId="0" borderId="115" xfId="0" applyNumberFormat="1" applyFont="1" applyBorder="1" applyAlignment="1" applyProtection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/>
    <xf numFmtId="0" fontId="5" fillId="0" borderId="116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6" fillId="0" borderId="117" xfId="0" applyFont="1" applyBorder="1" applyAlignment="1">
      <alignment horizontal="center"/>
    </xf>
    <xf numFmtId="164" fontId="8" fillId="0" borderId="7" xfId="0" applyNumberFormat="1" applyFont="1" applyFill="1" applyBorder="1" applyAlignment="1" applyProtection="1">
      <alignment horizontal="right"/>
    </xf>
    <xf numFmtId="164" fontId="8" fillId="0" borderId="7" xfId="0" applyNumberFormat="1" applyFont="1" applyBorder="1" applyAlignment="1" applyProtection="1">
      <alignment horizontal="right"/>
    </xf>
    <xf numFmtId="164" fontId="8" fillId="0" borderId="118" xfId="0" applyNumberFormat="1" applyFont="1" applyBorder="1" applyAlignment="1" applyProtection="1">
      <alignment horizontal="right"/>
    </xf>
    <xf numFmtId="164" fontId="8" fillId="0" borderId="119" xfId="0" applyNumberFormat="1" applyFont="1" applyBorder="1" applyAlignment="1" applyProtection="1">
      <alignment horizontal="right"/>
    </xf>
    <xf numFmtId="0" fontId="8" fillId="0" borderId="120" xfId="0" applyFont="1" applyBorder="1" applyProtection="1"/>
    <xf numFmtId="164" fontId="8" fillId="0" borderId="121" xfId="0" applyNumberFormat="1" applyFont="1" applyBorder="1" applyAlignment="1" applyProtection="1">
      <alignment horizontal="right"/>
    </xf>
    <xf numFmtId="164" fontId="8" fillId="0" borderId="59" xfId="0" applyNumberFormat="1" applyFont="1" applyBorder="1" applyAlignment="1" applyProtection="1">
      <alignment horizontal="right"/>
    </xf>
    <xf numFmtId="164" fontId="8" fillId="0" borderId="60" xfId="0" applyNumberFormat="1" applyFont="1" applyBorder="1" applyAlignment="1" applyProtection="1">
      <alignment horizontal="right"/>
    </xf>
    <xf numFmtId="0" fontId="7" fillId="0" borderId="99" xfId="0" applyFont="1" applyBorder="1"/>
    <xf numFmtId="164" fontId="8" fillId="0" borderId="122" xfId="0" applyNumberFormat="1" applyFont="1" applyBorder="1" applyAlignment="1" applyProtection="1">
      <alignment horizontal="right"/>
    </xf>
    <xf numFmtId="164" fontId="8" fillId="0" borderId="123" xfId="0" applyNumberFormat="1" applyFont="1" applyBorder="1" applyAlignment="1" applyProtection="1">
      <alignment horizontal="right"/>
    </xf>
    <xf numFmtId="164" fontId="8" fillId="0" borderId="124" xfId="0" applyNumberFormat="1" applyFont="1" applyBorder="1" applyAlignment="1" applyProtection="1">
      <alignment horizontal="right"/>
    </xf>
    <xf numFmtId="165" fontId="8" fillId="0" borderId="120" xfId="0" applyNumberFormat="1" applyFont="1" applyBorder="1" applyAlignment="1" applyProtection="1">
      <alignment horizontal="right"/>
    </xf>
    <xf numFmtId="164" fontId="8" fillId="0" borderId="125" xfId="0" applyNumberFormat="1" applyFont="1" applyBorder="1" applyAlignment="1" applyProtection="1">
      <alignment horizontal="right"/>
    </xf>
    <xf numFmtId="165" fontId="8" fillId="0" borderId="126" xfId="0" applyNumberFormat="1" applyFont="1" applyBorder="1" applyAlignment="1" applyProtection="1">
      <alignment horizontal="right"/>
    </xf>
    <xf numFmtId="0" fontId="8" fillId="0" borderId="67" xfId="0" applyFont="1" applyBorder="1" applyProtection="1"/>
    <xf numFmtId="164" fontId="8" fillId="0" borderId="127" xfId="0" applyNumberFormat="1" applyFont="1" applyBorder="1" applyAlignment="1" applyProtection="1">
      <alignment horizontal="right"/>
    </xf>
  </cellXfs>
  <cellStyles count="3">
    <cellStyle name="Nedefinován" xfId="1"/>
    <cellStyle name="normální" xfId="0" builtinId="0"/>
    <cellStyle name="normální_Příjmy město oddíly SR 2000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8"/>
  <sheetViews>
    <sheetView showZeros="0" tabSelected="1" zoomScale="75" zoomScaleNormal="75" zoomScaleSheetLayoutView="75" workbookViewId="0">
      <selection activeCell="A2" sqref="A2"/>
    </sheetView>
  </sheetViews>
  <sheetFormatPr defaultRowHeight="15"/>
  <cols>
    <col min="1" max="1" width="7.88671875" bestFit="1" customWidth="1"/>
    <col min="2" max="2" width="60.109375" bestFit="1" customWidth="1"/>
    <col min="3" max="5" width="13.5546875" customWidth="1"/>
    <col min="6" max="6" width="8.77734375" customWidth="1"/>
    <col min="7" max="9" width="13.5546875" customWidth="1"/>
    <col min="10" max="10" width="8.109375" bestFit="1" customWidth="1"/>
    <col min="11" max="13" width="13.5546875" customWidth="1"/>
    <col min="14" max="14" width="8.5546875" bestFit="1" customWidth="1"/>
  </cols>
  <sheetData>
    <row r="1" spans="1:14" ht="22.5">
      <c r="A1" s="323" t="s">
        <v>219</v>
      </c>
      <c r="B1" s="4"/>
      <c r="C1" s="4"/>
      <c r="D1" s="4"/>
      <c r="E1" s="4"/>
      <c r="F1" s="4"/>
    </row>
    <row r="2" spans="1:14" ht="33" customHeight="1" thickBot="1">
      <c r="A2" s="7"/>
      <c r="B2" s="4"/>
      <c r="C2" s="4"/>
      <c r="D2" s="5"/>
      <c r="E2" s="5"/>
      <c r="F2" s="5"/>
    </row>
    <row r="3" spans="1:14" ht="19.5" thickBot="1">
      <c r="A3" s="202" t="s">
        <v>11</v>
      </c>
      <c r="B3" s="203" t="s">
        <v>88</v>
      </c>
      <c r="C3" s="8" t="s">
        <v>208</v>
      </c>
      <c r="D3" s="9" t="s">
        <v>220</v>
      </c>
      <c r="E3" s="22" t="s">
        <v>221</v>
      </c>
      <c r="F3" s="62" t="s">
        <v>89</v>
      </c>
    </row>
    <row r="4" spans="1:14" ht="18.75">
      <c r="A4" s="10">
        <v>1</v>
      </c>
      <c r="B4" s="11" t="s">
        <v>86</v>
      </c>
      <c r="C4" s="199">
        <f>+'daně a transfery'!E41</f>
        <v>7623060</v>
      </c>
      <c r="D4" s="200">
        <f>+'daně a transfery'!F41</f>
        <v>7664455</v>
      </c>
      <c r="E4" s="200">
        <f>+'daně a transfery'!G41</f>
        <v>8081897</v>
      </c>
      <c r="F4" s="201">
        <f>+E4/D4*100</f>
        <v>105.44646683945564</v>
      </c>
    </row>
    <row r="5" spans="1:14" ht="18.75">
      <c r="A5" s="14">
        <v>2</v>
      </c>
      <c r="B5" s="15" t="s">
        <v>90</v>
      </c>
      <c r="C5" s="16">
        <f>+C35</f>
        <v>619926</v>
      </c>
      <c r="D5" s="17">
        <f>+D35</f>
        <v>680725</v>
      </c>
      <c r="E5" s="237">
        <f>+E35</f>
        <v>722813</v>
      </c>
      <c r="F5" s="150">
        <f>+E5/D5*100</f>
        <v>106.18281978772632</v>
      </c>
    </row>
    <row r="6" spans="1:14" ht="18.75">
      <c r="A6" s="14">
        <v>3</v>
      </c>
      <c r="B6" s="15" t="s">
        <v>12</v>
      </c>
      <c r="C6" s="16">
        <f>+G35</f>
        <v>807590</v>
      </c>
      <c r="D6" s="17">
        <f>+H35</f>
        <v>816651</v>
      </c>
      <c r="E6" s="17">
        <f>+I35</f>
        <v>913080</v>
      </c>
      <c r="F6" s="150">
        <f>+E6/D6*100</f>
        <v>111.80785917117592</v>
      </c>
    </row>
    <row r="7" spans="1:14" ht="18.75">
      <c r="A7" s="14">
        <v>4</v>
      </c>
      <c r="B7" s="15" t="s">
        <v>175</v>
      </c>
      <c r="C7" s="16">
        <f>+'daně a transfery'!E64</f>
        <v>1226643</v>
      </c>
      <c r="D7" s="17">
        <f>+'daně a transfery'!F64</f>
        <v>2473537</v>
      </c>
      <c r="E7" s="237">
        <f>+'daně a transfery'!G64</f>
        <v>2374363</v>
      </c>
      <c r="F7" s="150">
        <f>+E7/D7*100</f>
        <v>95.990599695901039</v>
      </c>
    </row>
    <row r="8" spans="1:14" ht="13.5" customHeight="1" thickBot="1">
      <c r="A8" s="289"/>
      <c r="B8" s="290"/>
      <c r="C8" s="289"/>
      <c r="D8" s="279"/>
      <c r="E8" s="279"/>
      <c r="F8" s="280"/>
    </row>
    <row r="9" spans="1:14" ht="19.5" thickBot="1">
      <c r="A9" s="291"/>
      <c r="B9" s="292" t="s">
        <v>13</v>
      </c>
      <c r="C9" s="293">
        <f>SUM(C4:C7)</f>
        <v>10277219</v>
      </c>
      <c r="D9" s="294">
        <f>SUM(D4:D8)</f>
        <v>11635368</v>
      </c>
      <c r="E9" s="294">
        <f>SUM(E4:E7)</f>
        <v>12092153</v>
      </c>
      <c r="F9" s="295">
        <f>+E9/D9*100</f>
        <v>103.92583199775032</v>
      </c>
    </row>
    <row r="10" spans="1:14" ht="15.75">
      <c r="A10" s="5"/>
      <c r="B10" s="5"/>
      <c r="C10" s="5"/>
      <c r="D10" s="5"/>
      <c r="E10" s="5"/>
      <c r="F10" s="5"/>
    </row>
    <row r="11" spans="1:14" ht="19.5" thickBot="1">
      <c r="A11" s="25"/>
      <c r="B11" s="25"/>
      <c r="C11" s="25"/>
      <c r="D11" s="25"/>
      <c r="E11" s="25"/>
      <c r="F11" s="25"/>
    </row>
    <row r="12" spans="1:14" ht="18.75">
      <c r="A12" s="18" t="s">
        <v>14</v>
      </c>
      <c r="B12" s="207" t="s">
        <v>15</v>
      </c>
      <c r="C12" s="325" t="s">
        <v>91</v>
      </c>
      <c r="D12" s="326"/>
      <c r="E12" s="326"/>
      <c r="F12" s="209"/>
      <c r="G12" s="327" t="s">
        <v>92</v>
      </c>
      <c r="H12" s="326"/>
      <c r="I12" s="326"/>
      <c r="J12" s="205"/>
      <c r="K12" s="325" t="s">
        <v>93</v>
      </c>
      <c r="L12" s="326"/>
      <c r="M12" s="326"/>
      <c r="N12" s="205"/>
    </row>
    <row r="13" spans="1:14" ht="19.5" thickBot="1">
      <c r="A13" s="21"/>
      <c r="B13" s="208"/>
      <c r="C13" s="328" t="s">
        <v>208</v>
      </c>
      <c r="D13" s="206" t="s">
        <v>220</v>
      </c>
      <c r="E13" s="206" t="s">
        <v>221</v>
      </c>
      <c r="F13" s="210" t="s">
        <v>89</v>
      </c>
      <c r="G13" s="328" t="s">
        <v>208</v>
      </c>
      <c r="H13" s="206" t="s">
        <v>220</v>
      </c>
      <c r="I13" s="206" t="s">
        <v>221</v>
      </c>
      <c r="J13" s="210" t="s">
        <v>89</v>
      </c>
      <c r="K13" s="328" t="s">
        <v>208</v>
      </c>
      <c r="L13" s="206" t="s">
        <v>220</v>
      </c>
      <c r="M13" s="206" t="s">
        <v>221</v>
      </c>
      <c r="N13" s="210" t="s">
        <v>89</v>
      </c>
    </row>
    <row r="14" spans="1:14" ht="20.25">
      <c r="A14" s="10" t="s">
        <v>155</v>
      </c>
      <c r="B14" s="214" t="s">
        <v>94</v>
      </c>
      <c r="C14" s="12">
        <f>+'nedaňové a kapitálové'!E7</f>
        <v>51937</v>
      </c>
      <c r="D14" s="13">
        <f>+'nedaňové a kapitálové'!F7</f>
        <v>68033</v>
      </c>
      <c r="E14" s="13">
        <f>+'nedaňové a kapitálové'!G7</f>
        <v>71778</v>
      </c>
      <c r="F14" s="149">
        <f>+E14/D14*100</f>
        <v>105.50468155159996</v>
      </c>
      <c r="G14" s="12"/>
      <c r="H14" s="13">
        <f>+'nedaňové a kapitálové'!J7</f>
        <v>0</v>
      </c>
      <c r="I14" s="13">
        <f>+'nedaňové a kapitálové'!K7</f>
        <v>0</v>
      </c>
      <c r="J14" s="149"/>
      <c r="K14" s="212">
        <f>+'nedaňové a kapitálové'!M7</f>
        <v>51937</v>
      </c>
      <c r="L14" s="200">
        <f>+'nedaňové a kapitálové'!N7</f>
        <v>68033</v>
      </c>
      <c r="M14" s="200">
        <f>+'nedaňové a kapitálové'!O7</f>
        <v>71778</v>
      </c>
      <c r="N14" s="201">
        <f t="shared" ref="N14:N35" si="0">+M14/L14*100</f>
        <v>105.50468155159996</v>
      </c>
    </row>
    <row r="15" spans="1:14" ht="20.25">
      <c r="A15" s="24" t="s">
        <v>16</v>
      </c>
      <c r="B15" s="215" t="s">
        <v>17</v>
      </c>
      <c r="C15" s="216">
        <f>+'nedaňové a kapitálové'!E14</f>
        <v>19235</v>
      </c>
      <c r="D15" s="17">
        <f>+'nedaňové a kapitálové'!F14</f>
        <v>20644</v>
      </c>
      <c r="E15" s="17">
        <f>+'nedaňové a kapitálové'!G14</f>
        <v>27502</v>
      </c>
      <c r="F15" s="150">
        <f t="shared" ref="F15:F35" si="1">+E15/D15*100</f>
        <v>133.22030614222049</v>
      </c>
      <c r="G15" s="216"/>
      <c r="H15" s="17">
        <f>+'nedaňové a kapitálové'!J14</f>
        <v>0</v>
      </c>
      <c r="I15" s="17">
        <f>+'nedaňové a kapitálové'!K14</f>
        <v>0</v>
      </c>
      <c r="J15" s="150"/>
      <c r="K15" s="213">
        <f>+'nedaňové a kapitálové'!M14</f>
        <v>19235</v>
      </c>
      <c r="L15" s="17">
        <f>+'nedaňové a kapitálové'!N14</f>
        <v>20644</v>
      </c>
      <c r="M15" s="17">
        <f>+'nedaňové a kapitálové'!O14</f>
        <v>27502</v>
      </c>
      <c r="N15" s="201">
        <f t="shared" si="0"/>
        <v>133.22030614222049</v>
      </c>
    </row>
    <row r="16" spans="1:14" ht="20.25">
      <c r="A16" s="24" t="s">
        <v>18</v>
      </c>
      <c r="B16" s="215" t="s">
        <v>19</v>
      </c>
      <c r="C16" s="216">
        <f>+'nedaňové a kapitálové'!E23</f>
        <v>6013</v>
      </c>
      <c r="D16" s="17">
        <f>+'nedaňové a kapitálové'!F23</f>
        <v>6581</v>
      </c>
      <c r="E16" s="17">
        <f>+'nedaňové a kapitálové'!G23</f>
        <v>6846</v>
      </c>
      <c r="F16" s="150">
        <f t="shared" si="1"/>
        <v>104.02674365597933</v>
      </c>
      <c r="G16" s="216"/>
      <c r="H16" s="17">
        <f>+'nedaňové a kapitálové'!J23</f>
        <v>0</v>
      </c>
      <c r="I16" s="17">
        <f>+'nedaňové a kapitálové'!K23</f>
        <v>0</v>
      </c>
      <c r="J16" s="150"/>
      <c r="K16" s="213">
        <f>+'nedaňové a kapitálové'!M23</f>
        <v>6013</v>
      </c>
      <c r="L16" s="17">
        <f>+'nedaňové a kapitálové'!N23</f>
        <v>6581</v>
      </c>
      <c r="M16" s="17">
        <f>+'nedaňové a kapitálové'!O23</f>
        <v>6846</v>
      </c>
      <c r="N16" s="201">
        <f t="shared" si="0"/>
        <v>104.02674365597933</v>
      </c>
    </row>
    <row r="17" spans="1:14" ht="20.25">
      <c r="A17" s="24" t="s">
        <v>20</v>
      </c>
      <c r="B17" s="215" t="s">
        <v>21</v>
      </c>
      <c r="C17" s="216">
        <f>+'nedaňové a kapitálové'!E29</f>
        <v>23304</v>
      </c>
      <c r="D17" s="17">
        <f>+'nedaňové a kapitálové'!F29</f>
        <v>26968</v>
      </c>
      <c r="E17" s="17">
        <f>+'nedaňové a kapitálové'!G29</f>
        <v>30745</v>
      </c>
      <c r="F17" s="150">
        <f t="shared" si="1"/>
        <v>114.00548798576091</v>
      </c>
      <c r="G17" s="216"/>
      <c r="H17" s="17">
        <f>+'nedaňové a kapitálové'!J29</f>
        <v>0</v>
      </c>
      <c r="I17" s="17">
        <f>+'nedaňové a kapitálové'!K29</f>
        <v>2176</v>
      </c>
      <c r="J17" s="150"/>
      <c r="K17" s="213">
        <f>+'nedaňové a kapitálové'!M29</f>
        <v>23304</v>
      </c>
      <c r="L17" s="17">
        <f>+'nedaňové a kapitálové'!N29</f>
        <v>26968</v>
      </c>
      <c r="M17" s="17">
        <f>+'nedaňové a kapitálové'!O29</f>
        <v>32921</v>
      </c>
      <c r="N17" s="201">
        <f t="shared" si="0"/>
        <v>122.07431029368141</v>
      </c>
    </row>
    <row r="18" spans="1:14" ht="20.25">
      <c r="A18" s="24" t="s">
        <v>22</v>
      </c>
      <c r="B18" s="215" t="s">
        <v>23</v>
      </c>
      <c r="C18" s="216">
        <f>+'nedaňové a kapitálové'!E35</f>
        <v>457</v>
      </c>
      <c r="D18" s="17">
        <f>+'nedaňové a kapitálové'!F35</f>
        <v>457</v>
      </c>
      <c r="E18" s="17">
        <f>+'nedaňové a kapitálové'!G35</f>
        <v>2701</v>
      </c>
      <c r="F18" s="150">
        <f t="shared" si="1"/>
        <v>591.02844638949671</v>
      </c>
      <c r="G18" s="216"/>
      <c r="H18" s="17">
        <f>+'nedaňové a kapitálové'!J35</f>
        <v>0</v>
      </c>
      <c r="I18" s="17">
        <f>+'nedaňové a kapitálové'!K35</f>
        <v>1361</v>
      </c>
      <c r="J18" s="150"/>
      <c r="K18" s="213">
        <f>+'nedaňové a kapitálové'!M35</f>
        <v>457</v>
      </c>
      <c r="L18" s="17">
        <f>+'nedaňové a kapitálové'!N35</f>
        <v>457</v>
      </c>
      <c r="M18" s="17">
        <f>+'nedaňové a kapitálové'!O35</f>
        <v>4062</v>
      </c>
      <c r="N18" s="201">
        <f t="shared" si="0"/>
        <v>888.84026258205699</v>
      </c>
    </row>
    <row r="19" spans="1:14" ht="20.25">
      <c r="A19" s="211" t="s">
        <v>209</v>
      </c>
      <c r="B19" s="215" t="s">
        <v>24</v>
      </c>
      <c r="C19" s="216">
        <f>+'nedaňové a kapitálové'!E44+'nedaňové a kapitálové'!E48</f>
        <v>9496</v>
      </c>
      <c r="D19" s="17">
        <f>+'nedaňové a kapitálové'!F44+'nedaňové a kapitálové'!F48</f>
        <v>19636</v>
      </c>
      <c r="E19" s="17">
        <f>+'nedaňové a kapitálové'!G44+'nedaňové a kapitálové'!G48</f>
        <v>19947</v>
      </c>
      <c r="F19" s="150">
        <f t="shared" si="1"/>
        <v>101.5838256264005</v>
      </c>
      <c r="G19" s="216">
        <f>+'nedaňové a kapitálové'!I44+'nedaňové a kapitálové'!I48</f>
        <v>0</v>
      </c>
      <c r="H19" s="17">
        <f>+'nedaňové a kapitálové'!J44+'nedaňové a kapitálové'!J48</f>
        <v>0</v>
      </c>
      <c r="I19" s="17">
        <f>+'nedaňové a kapitálové'!K44+'nedaňové a kapitálové'!K48</f>
        <v>0</v>
      </c>
      <c r="J19" s="150"/>
      <c r="K19" s="216">
        <f>+'nedaňové a kapitálové'!M44+'nedaňové a kapitálové'!M48</f>
        <v>9496</v>
      </c>
      <c r="L19" s="17">
        <f>+'nedaňové a kapitálové'!N44+'nedaňové a kapitálové'!N48</f>
        <v>19636</v>
      </c>
      <c r="M19" s="17">
        <f>+'nedaňové a kapitálové'!O44+'nedaňové a kapitálové'!O48</f>
        <v>19947</v>
      </c>
      <c r="N19" s="201">
        <f t="shared" si="0"/>
        <v>101.5838256264005</v>
      </c>
    </row>
    <row r="20" spans="1:14" ht="20.25">
      <c r="A20" s="24" t="s">
        <v>25</v>
      </c>
      <c r="B20" s="215" t="s">
        <v>26</v>
      </c>
      <c r="C20" s="216">
        <f>+'nedaňové a kapitálové'!E63</f>
        <v>115962</v>
      </c>
      <c r="D20" s="17">
        <f>+'nedaňové a kapitálové'!F63</f>
        <v>116487</v>
      </c>
      <c r="E20" s="17">
        <f>+'nedaňové a kapitálové'!G63</f>
        <v>116023</v>
      </c>
      <c r="F20" s="150">
        <f t="shared" si="1"/>
        <v>99.601672289611713</v>
      </c>
      <c r="G20" s="216">
        <f>+'nedaňové a kapitálové'!I63</f>
        <v>0</v>
      </c>
      <c r="H20" s="17">
        <f>+'nedaňové a kapitálové'!J63</f>
        <v>1399</v>
      </c>
      <c r="I20" s="17">
        <f>+'nedaňové a kapitálové'!K63</f>
        <v>1399</v>
      </c>
      <c r="J20" s="150">
        <f>+I20/H20*100</f>
        <v>100</v>
      </c>
      <c r="K20" s="213">
        <f>+'nedaňové a kapitálové'!M63</f>
        <v>115962</v>
      </c>
      <c r="L20" s="17">
        <f>+'nedaňové a kapitálové'!N63</f>
        <v>117886</v>
      </c>
      <c r="M20" s="17">
        <f>+'nedaňové a kapitálové'!O63</f>
        <v>117422</v>
      </c>
      <c r="N20" s="201">
        <f t="shared" si="0"/>
        <v>99.606399402812883</v>
      </c>
    </row>
    <row r="21" spans="1:14" ht="20.25">
      <c r="A21" s="24" t="s">
        <v>27</v>
      </c>
      <c r="B21" s="215" t="s">
        <v>28</v>
      </c>
      <c r="C21" s="216">
        <f>+'nedaňové a kapitálové'!E69</f>
        <v>2597</v>
      </c>
      <c r="D21" s="17">
        <f>+'nedaňové a kapitálové'!F69</f>
        <v>9856</v>
      </c>
      <c r="E21" s="17">
        <f>+'nedaňové a kapitálové'!G69</f>
        <v>10522</v>
      </c>
      <c r="F21" s="150">
        <f t="shared" si="1"/>
        <v>106.7573051948052</v>
      </c>
      <c r="G21" s="216">
        <f>'nedaňové a kapitálové'!I69</f>
        <v>0</v>
      </c>
      <c r="H21" s="17">
        <f>+'nedaňové a kapitálové'!J69</f>
        <v>5</v>
      </c>
      <c r="I21" s="17">
        <f>+'nedaňové a kapitálové'!K69</f>
        <v>5</v>
      </c>
      <c r="J21" s="150">
        <f>+I21/H21*100</f>
        <v>100</v>
      </c>
      <c r="K21" s="213">
        <f>+'nedaňové a kapitálové'!M69</f>
        <v>2597</v>
      </c>
      <c r="L21" s="17">
        <f>+'nedaňové a kapitálové'!N69</f>
        <v>9861</v>
      </c>
      <c r="M21" s="17">
        <f>+'nedaňové a kapitálové'!O69</f>
        <v>10527</v>
      </c>
      <c r="N21" s="201">
        <f t="shared" si="0"/>
        <v>106.75387891694554</v>
      </c>
    </row>
    <row r="22" spans="1:14" ht="20.25">
      <c r="A22" s="24" t="s">
        <v>29</v>
      </c>
      <c r="B22" s="215" t="s">
        <v>30</v>
      </c>
      <c r="C22" s="216">
        <f>+'nedaňové a kapitálové'!E75</f>
        <v>12209</v>
      </c>
      <c r="D22" s="17">
        <f>+'nedaňové a kapitálové'!F75</f>
        <v>14628</v>
      </c>
      <c r="E22" s="17">
        <f>+'nedaňové a kapitálové'!G75</f>
        <v>14656</v>
      </c>
      <c r="F22" s="150">
        <f t="shared" si="1"/>
        <v>100.19141372709872</v>
      </c>
      <c r="G22" s="216"/>
      <c r="H22" s="17">
        <f>+'nedaňové a kapitálové'!J75</f>
        <v>0</v>
      </c>
      <c r="I22" s="17">
        <f>+'nedaňové a kapitálové'!K75</f>
        <v>0</v>
      </c>
      <c r="J22" s="150"/>
      <c r="K22" s="213">
        <f>+'nedaňové a kapitálové'!M75</f>
        <v>12209</v>
      </c>
      <c r="L22" s="17">
        <f>+'nedaňové a kapitálové'!N75</f>
        <v>14628</v>
      </c>
      <c r="M22" s="17">
        <f>+'nedaňové a kapitálové'!O75</f>
        <v>14656</v>
      </c>
      <c r="N22" s="201">
        <f t="shared" si="0"/>
        <v>100.19141372709872</v>
      </c>
    </row>
    <row r="23" spans="1:14" ht="20.25">
      <c r="A23" s="24" t="s">
        <v>31</v>
      </c>
      <c r="B23" s="215" t="s">
        <v>32</v>
      </c>
      <c r="C23" s="216">
        <f>+'nedaňové a kapitálové'!E85</f>
        <v>206441</v>
      </c>
      <c r="D23" s="17">
        <f>+'nedaňové a kapitálové'!F85</f>
        <v>207808</v>
      </c>
      <c r="E23" s="17">
        <f>+'nedaňové a kapitálové'!G85</f>
        <v>213395</v>
      </c>
      <c r="F23" s="150">
        <f t="shared" si="1"/>
        <v>102.68853942100399</v>
      </c>
      <c r="G23" s="216">
        <f>+'nedaňové a kapitálové'!I85</f>
        <v>807510</v>
      </c>
      <c r="H23" s="17">
        <f>+'nedaňové a kapitálové'!J85</f>
        <v>814685</v>
      </c>
      <c r="I23" s="17">
        <f>+'nedaňové a kapitálové'!K85</f>
        <v>907483</v>
      </c>
      <c r="J23" s="150">
        <f>+I23/H23*100</f>
        <v>111.39066019381725</v>
      </c>
      <c r="K23" s="213">
        <f>+'nedaňové a kapitálové'!M85</f>
        <v>1013951</v>
      </c>
      <c r="L23" s="17">
        <f>+'nedaňové a kapitálové'!N85</f>
        <v>1022493</v>
      </c>
      <c r="M23" s="17">
        <f>+'nedaňové a kapitálové'!O85</f>
        <v>1120878</v>
      </c>
      <c r="N23" s="201">
        <f t="shared" si="0"/>
        <v>109.62207076234263</v>
      </c>
    </row>
    <row r="24" spans="1:14" ht="20.25">
      <c r="A24" s="24" t="s">
        <v>33</v>
      </c>
      <c r="B24" s="215" t="s">
        <v>34</v>
      </c>
      <c r="C24" s="216">
        <f>+'nedaňové a kapitálové'!E94</f>
        <v>22043</v>
      </c>
      <c r="D24" s="17">
        <f>+'nedaňové a kapitálové'!F94</f>
        <v>22173</v>
      </c>
      <c r="E24" s="17">
        <f>+'nedaňové a kapitálové'!G94</f>
        <v>26433</v>
      </c>
      <c r="F24" s="150">
        <f>+E24/D24*100</f>
        <v>119.21255581112165</v>
      </c>
      <c r="G24" s="216">
        <f>+'nedaňové a kapitálové'!I94</f>
        <v>0</v>
      </c>
      <c r="H24" s="17">
        <f>+'nedaňové a kapitálové'!J94</f>
        <v>187</v>
      </c>
      <c r="I24" s="17">
        <f>+'nedaňové a kapitálové'!K94</f>
        <v>186</v>
      </c>
      <c r="J24" s="150">
        <f>+I24/H24*100</f>
        <v>99.465240641711233</v>
      </c>
      <c r="K24" s="213">
        <f>+'nedaňové a kapitálové'!M94</f>
        <v>22043</v>
      </c>
      <c r="L24" s="17">
        <f>+'nedaňové a kapitálové'!N94</f>
        <v>22360</v>
      </c>
      <c r="M24" s="17">
        <f>+'nedaňové a kapitálové'!O94</f>
        <v>26619</v>
      </c>
      <c r="N24" s="201">
        <f t="shared" si="0"/>
        <v>119.04740608228981</v>
      </c>
    </row>
    <row r="25" spans="1:14" ht="20.25">
      <c r="A25" s="211">
        <v>38</v>
      </c>
      <c r="B25" s="215" t="s">
        <v>211</v>
      </c>
      <c r="C25" s="216">
        <f>+'nedaňové a kapitálové'!E97</f>
        <v>0</v>
      </c>
      <c r="D25" s="17">
        <f>+'nedaňové a kapitálové'!F97</f>
        <v>0</v>
      </c>
      <c r="E25" s="17">
        <f>+'nedaňové a kapitálové'!G97</f>
        <v>60</v>
      </c>
      <c r="F25" s="150"/>
      <c r="G25" s="216">
        <f>+'nedaňové a kapitálové'!I97</f>
        <v>0</v>
      </c>
      <c r="H25" s="17">
        <f>+'nedaňové a kapitálové'!J97</f>
        <v>0</v>
      </c>
      <c r="I25" s="17">
        <f>+'nedaňové a kapitálové'!K97</f>
        <v>0</v>
      </c>
      <c r="J25" s="150"/>
      <c r="K25" s="213">
        <f>+'nedaňové a kapitálové'!M97</f>
        <v>0</v>
      </c>
      <c r="L25" s="17">
        <f>+'nedaňové a kapitálové'!N97</f>
        <v>0</v>
      </c>
      <c r="M25" s="17">
        <f>+'nedaňové a kapitálové'!O97</f>
        <v>60</v>
      </c>
      <c r="N25" s="201"/>
    </row>
    <row r="26" spans="1:14" ht="20.25">
      <c r="A26" s="211">
        <v>41</v>
      </c>
      <c r="B26" s="215" t="s">
        <v>109</v>
      </c>
      <c r="C26" s="216"/>
      <c r="D26" s="17"/>
      <c r="E26" s="17">
        <f>'nedaňové a kapitálové'!G102</f>
        <v>35</v>
      </c>
      <c r="F26" s="150"/>
      <c r="G26" s="216"/>
      <c r="H26" s="17"/>
      <c r="I26" s="17">
        <f>'nedaňové a kapitálové'!K102</f>
        <v>0</v>
      </c>
      <c r="J26" s="150"/>
      <c r="K26" s="213"/>
      <c r="L26" s="17"/>
      <c r="M26" s="17">
        <f>+'nedaňové a kapitálové'!O102</f>
        <v>35</v>
      </c>
      <c r="N26" s="201"/>
    </row>
    <row r="27" spans="1:14" ht="20.25">
      <c r="A27" s="24" t="s">
        <v>35</v>
      </c>
      <c r="B27" s="215" t="s">
        <v>192</v>
      </c>
      <c r="C27" s="216">
        <f>+'nedaňové a kapitálové'!E113</f>
        <v>26697</v>
      </c>
      <c r="D27" s="17">
        <f>+'nedaňové a kapitálové'!F113</f>
        <v>32874</v>
      </c>
      <c r="E27" s="17">
        <f>+'nedaňové a kapitálové'!G113</f>
        <v>35227</v>
      </c>
      <c r="F27" s="150">
        <f t="shared" si="1"/>
        <v>107.1576321713208</v>
      </c>
      <c r="G27" s="216">
        <f>'nedaňové a kapitálové'!I106</f>
        <v>0</v>
      </c>
      <c r="H27" s="17">
        <f>+'nedaňové a kapitálové'!J113</f>
        <v>15</v>
      </c>
      <c r="I27" s="17">
        <f>+'nedaňové a kapitálové'!K113</f>
        <v>15</v>
      </c>
      <c r="J27" s="150">
        <f>+I27/H27*100</f>
        <v>100</v>
      </c>
      <c r="K27" s="213">
        <f>+'nedaňové a kapitálové'!M113</f>
        <v>26697</v>
      </c>
      <c r="L27" s="17">
        <f>+'nedaňové a kapitálové'!N113</f>
        <v>32889</v>
      </c>
      <c r="M27" s="17">
        <f>+'nedaňové a kapitálové'!O113</f>
        <v>35242</v>
      </c>
      <c r="N27" s="201">
        <f t="shared" si="0"/>
        <v>107.15436772173067</v>
      </c>
    </row>
    <row r="28" spans="1:14" ht="20.25">
      <c r="A28" s="24" t="s">
        <v>36</v>
      </c>
      <c r="B28" s="215" t="s">
        <v>117</v>
      </c>
      <c r="C28" s="216">
        <f>+'nedaňové a kapitálové'!E119</f>
        <v>23</v>
      </c>
      <c r="D28" s="17">
        <f>+'nedaňové a kapitálové'!F119</f>
        <v>256</v>
      </c>
      <c r="E28" s="17">
        <f>+'nedaňové a kapitálové'!G119</f>
        <v>232</v>
      </c>
      <c r="F28" s="150">
        <f t="shared" si="1"/>
        <v>90.625</v>
      </c>
      <c r="G28" s="216"/>
      <c r="H28" s="17">
        <f>+'nedaňové a kapitálové'!J119</f>
        <v>0</v>
      </c>
      <c r="I28" s="17">
        <f>+'nedaňové a kapitálové'!K119</f>
        <v>0</v>
      </c>
      <c r="J28" s="150"/>
      <c r="K28" s="213">
        <f>+'nedaňové a kapitálové'!M119</f>
        <v>23</v>
      </c>
      <c r="L28" s="17">
        <f>+'nedaňové a kapitálové'!N119</f>
        <v>256</v>
      </c>
      <c r="M28" s="17">
        <f>+'nedaňové a kapitálové'!O119</f>
        <v>232</v>
      </c>
      <c r="N28" s="201">
        <f t="shared" si="0"/>
        <v>90.625</v>
      </c>
    </row>
    <row r="29" spans="1:14" ht="20.25">
      <c r="A29" s="24" t="s">
        <v>37</v>
      </c>
      <c r="B29" s="215" t="s">
        <v>38</v>
      </c>
      <c r="C29" s="216">
        <f>+'nedaňové a kapitálové'!E122</f>
        <v>28026</v>
      </c>
      <c r="D29" s="17">
        <f>+'nedaňové a kapitálové'!F122</f>
        <v>29069</v>
      </c>
      <c r="E29" s="17">
        <f>+'nedaňové a kapitálové'!G122</f>
        <v>33837</v>
      </c>
      <c r="F29" s="150">
        <f t="shared" si="1"/>
        <v>116.40235302211978</v>
      </c>
      <c r="G29" s="216">
        <f>+'nedaňové a kapitálové'!I122</f>
        <v>80</v>
      </c>
      <c r="H29" s="17">
        <f>+'nedaňové a kapitálové'!J122</f>
        <v>257</v>
      </c>
      <c r="I29" s="17">
        <f>+'nedaňové a kapitálové'!K122</f>
        <v>258</v>
      </c>
      <c r="J29" s="150">
        <f>+I29/H29*100</f>
        <v>100.38910505836576</v>
      </c>
      <c r="K29" s="213">
        <f>+'nedaňové a kapitálové'!M122</f>
        <v>28106</v>
      </c>
      <c r="L29" s="17">
        <f>+'nedaňové a kapitálové'!N122</f>
        <v>29326</v>
      </c>
      <c r="M29" s="17">
        <f>+'nedaňové a kapitálové'!O122</f>
        <v>34095</v>
      </c>
      <c r="N29" s="201">
        <f t="shared" si="0"/>
        <v>116.26202005046716</v>
      </c>
    </row>
    <row r="30" spans="1:14" ht="20.25">
      <c r="A30" s="211">
        <v>55</v>
      </c>
      <c r="B30" s="215" t="s">
        <v>64</v>
      </c>
      <c r="C30" s="216">
        <f>'nedaňové a kapitálové'!E125</f>
        <v>138</v>
      </c>
      <c r="D30" s="17">
        <f>'nedaňové a kapitálové'!F125</f>
        <v>233</v>
      </c>
      <c r="E30" s="17">
        <f>+'nedaňové a kapitálové'!G125</f>
        <v>235</v>
      </c>
      <c r="F30" s="150">
        <f t="shared" si="1"/>
        <v>100.85836909871244</v>
      </c>
      <c r="G30" s="216">
        <f>+'nedaňové a kapitálové'!I125</f>
        <v>0</v>
      </c>
      <c r="H30" s="17">
        <f>'nedaňové a kapitálové'!J125</f>
        <v>83</v>
      </c>
      <c r="I30" s="17">
        <f>+'nedaňové a kapitálové'!K125</f>
        <v>83</v>
      </c>
      <c r="J30" s="150">
        <f>+I30/H30*100</f>
        <v>100</v>
      </c>
      <c r="K30" s="213">
        <f>+'nedaňové a kapitálové'!M125</f>
        <v>138</v>
      </c>
      <c r="L30" s="17">
        <f>+'nedaňové a kapitálové'!N125</f>
        <v>316</v>
      </c>
      <c r="M30" s="17">
        <f>+'nedaňové a kapitálové'!O125</f>
        <v>318</v>
      </c>
      <c r="N30" s="201">
        <f t="shared" si="0"/>
        <v>100.63291139240506</v>
      </c>
    </row>
    <row r="31" spans="1:14" ht="20.25">
      <c r="A31" s="24" t="s">
        <v>39</v>
      </c>
      <c r="B31" s="215" t="s">
        <v>115</v>
      </c>
      <c r="C31" s="216">
        <f>+'nedaňové a kapitálové'!E130</f>
        <v>44883</v>
      </c>
      <c r="D31" s="17">
        <f>+'nedaňové a kapitálové'!F130</f>
        <v>45882</v>
      </c>
      <c r="E31" s="17">
        <f>+'nedaňové a kapitálové'!G130</f>
        <v>41620</v>
      </c>
      <c r="F31" s="150">
        <f t="shared" si="1"/>
        <v>90.710954186827081</v>
      </c>
      <c r="G31" s="216">
        <f>+'nedaňové a kapitálové'!I130</f>
        <v>0</v>
      </c>
      <c r="H31" s="17">
        <f>+'nedaňové a kapitálové'!J130</f>
        <v>20</v>
      </c>
      <c r="I31" s="17">
        <f>+'nedaňové a kapitálové'!K130</f>
        <v>114</v>
      </c>
      <c r="J31" s="150">
        <f>+I31/H31*100</f>
        <v>570</v>
      </c>
      <c r="K31" s="213">
        <f>+'nedaňové a kapitálové'!M130</f>
        <v>44883</v>
      </c>
      <c r="L31" s="17">
        <f>+'nedaňové a kapitálové'!N130</f>
        <v>45902</v>
      </c>
      <c r="M31" s="17">
        <f>+'nedaňové a kapitálové'!O130</f>
        <v>41734</v>
      </c>
      <c r="N31" s="201">
        <f t="shared" si="0"/>
        <v>90.919785630255774</v>
      </c>
    </row>
    <row r="32" spans="1:14" ht="20.25">
      <c r="A32" s="24" t="s">
        <v>40</v>
      </c>
      <c r="B32" s="215" t="s">
        <v>116</v>
      </c>
      <c r="C32" s="216">
        <f>+'nedaňové a kapitálové'!E133</f>
        <v>30</v>
      </c>
      <c r="D32" s="17">
        <f>+'nedaňové a kapitálové'!F133</f>
        <v>30</v>
      </c>
      <c r="E32" s="17">
        <f>+'nedaňové a kapitálové'!G133</f>
        <v>29</v>
      </c>
      <c r="F32" s="150">
        <f t="shared" si="1"/>
        <v>96.666666666666671</v>
      </c>
      <c r="G32" s="216"/>
      <c r="H32" s="17">
        <f>+'nedaňové a kapitálové'!J133</f>
        <v>0</v>
      </c>
      <c r="I32" s="17">
        <f>+'nedaňové a kapitálové'!K133</f>
        <v>0</v>
      </c>
      <c r="J32" s="150"/>
      <c r="K32" s="213">
        <f>+'nedaňové a kapitálové'!M133</f>
        <v>30</v>
      </c>
      <c r="L32" s="17">
        <f>+'nedaňové a kapitálové'!N133</f>
        <v>30</v>
      </c>
      <c r="M32" s="17">
        <f>+'nedaňové a kapitálové'!O133</f>
        <v>29</v>
      </c>
      <c r="N32" s="201">
        <f t="shared" si="0"/>
        <v>96.666666666666671</v>
      </c>
    </row>
    <row r="33" spans="1:14" ht="20.25">
      <c r="A33" s="24" t="s">
        <v>41</v>
      </c>
      <c r="B33" s="215" t="s">
        <v>42</v>
      </c>
      <c r="C33" s="216">
        <f>+'nedaňové a kapitálové'!E138</f>
        <v>50435</v>
      </c>
      <c r="D33" s="17">
        <f>+'nedaňové a kapitálové'!F138</f>
        <v>54443</v>
      </c>
      <c r="E33" s="17">
        <f>+'nedaňové a kapitálové'!G138</f>
        <v>66290</v>
      </c>
      <c r="F33" s="150">
        <f t="shared" si="1"/>
        <v>121.76037323439192</v>
      </c>
      <c r="G33" s="216"/>
      <c r="H33" s="17">
        <f>+'nedaňové a kapitálové'!J138</f>
        <v>0</v>
      </c>
      <c r="I33" s="17">
        <f>+'nedaňové a kapitálové'!K138</f>
        <v>0</v>
      </c>
      <c r="J33" s="150"/>
      <c r="K33" s="213">
        <f>+'nedaňové a kapitálové'!M138</f>
        <v>50435</v>
      </c>
      <c r="L33" s="17">
        <f>+'nedaňové a kapitálové'!N138</f>
        <v>54443</v>
      </c>
      <c r="M33" s="17">
        <f>+'nedaňové a kapitálové'!O138</f>
        <v>66290</v>
      </c>
      <c r="N33" s="201">
        <f t="shared" si="0"/>
        <v>121.76037323439192</v>
      </c>
    </row>
    <row r="34" spans="1:14" ht="21" thickBot="1">
      <c r="A34" s="276" t="s">
        <v>43</v>
      </c>
      <c r="B34" s="277" t="s">
        <v>95</v>
      </c>
      <c r="C34" s="278">
        <f>+'nedaňové a kapitálové'!E142</f>
        <v>0</v>
      </c>
      <c r="D34" s="279">
        <f>+'nedaňové a kapitálové'!F142</f>
        <v>4667</v>
      </c>
      <c r="E34" s="279">
        <f>+'nedaňové a kapitálové'!G142</f>
        <v>4700</v>
      </c>
      <c r="F34" s="280">
        <f t="shared" si="1"/>
        <v>100.70709235054638</v>
      </c>
      <c r="G34" s="278"/>
      <c r="H34" s="279">
        <f>+'nedaňové a kapitálové'!J142</f>
        <v>0</v>
      </c>
      <c r="I34" s="279">
        <f>+'nedaňové a kapitálové'!K142</f>
        <v>0</v>
      </c>
      <c r="J34" s="280"/>
      <c r="K34" s="281">
        <f>+'nedaňové a kapitálové'!M142</f>
        <v>0</v>
      </c>
      <c r="L34" s="279">
        <f>+'nedaňové a kapitálové'!N142</f>
        <v>4667</v>
      </c>
      <c r="M34" s="279">
        <f>+'nedaňové a kapitálové'!O142</f>
        <v>4700</v>
      </c>
      <c r="N34" s="282">
        <f t="shared" si="0"/>
        <v>100.70709235054638</v>
      </c>
    </row>
    <row r="35" spans="1:14" ht="21" thickBot="1">
      <c r="A35" s="283"/>
      <c r="B35" s="284" t="s">
        <v>13</v>
      </c>
      <c r="C35" s="285">
        <f>SUM(C14:C34)</f>
        <v>619926</v>
      </c>
      <c r="D35" s="286">
        <f>SUM(D14:D34)</f>
        <v>680725</v>
      </c>
      <c r="E35" s="286">
        <f>SUM(E14:E34)</f>
        <v>722813</v>
      </c>
      <c r="F35" s="287">
        <f t="shared" si="1"/>
        <v>106.18281978772632</v>
      </c>
      <c r="G35" s="285">
        <f>SUM(G14:G34)</f>
        <v>807590</v>
      </c>
      <c r="H35" s="286">
        <f>SUM(H14:H34)</f>
        <v>816651</v>
      </c>
      <c r="I35" s="286">
        <f>SUM(I14:I34)</f>
        <v>913080</v>
      </c>
      <c r="J35" s="287">
        <f>+I35/H35*100</f>
        <v>111.80785917117592</v>
      </c>
      <c r="K35" s="288">
        <f>SUM(K14:K34)</f>
        <v>1427516</v>
      </c>
      <c r="L35" s="286">
        <f>SUM(L14:L34)</f>
        <v>1497376</v>
      </c>
      <c r="M35" s="286">
        <f>SUM(M14:M34)</f>
        <v>1635893</v>
      </c>
      <c r="N35" s="287">
        <f t="shared" si="0"/>
        <v>109.25064913555447</v>
      </c>
    </row>
    <row r="36" spans="1:14">
      <c r="K36" s="204"/>
      <c r="L36" s="204"/>
      <c r="M36" s="204"/>
    </row>
    <row r="37" spans="1:14" ht="20.25">
      <c r="A37" s="121" t="s">
        <v>156</v>
      </c>
    </row>
    <row r="38" spans="1:14">
      <c r="K38" s="204"/>
      <c r="L38" s="204"/>
      <c r="M38" s="204"/>
    </row>
  </sheetData>
  <phoneticPr fontId="0" type="noConversion"/>
  <printOptions horizontalCentered="1" verticalCentered="1"/>
  <pageMargins left="0.6692913385826772" right="0.6692913385826772" top="0.98425196850393704" bottom="0.74803149606299213" header="0.59055118110236227" footer="0.51181102362204722"/>
  <pageSetup paperSize="9" scale="51" orientation="landscape" r:id="rId1"/>
  <headerFooter alignWithMargins="0"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69"/>
  <sheetViews>
    <sheetView zoomScale="65" zoomScaleNormal="65" zoomScaleSheetLayoutView="50" workbookViewId="0">
      <selection activeCell="A4" sqref="A4"/>
    </sheetView>
  </sheetViews>
  <sheetFormatPr defaultRowHeight="15" outlineLevelRow="3"/>
  <cols>
    <col min="1" max="1" width="8.21875" customWidth="1"/>
    <col min="2" max="2" width="8.5546875" customWidth="1"/>
    <col min="3" max="3" width="8.44140625" customWidth="1"/>
    <col min="4" max="4" width="76.44140625" customWidth="1"/>
    <col min="5" max="7" width="14.77734375" customWidth="1"/>
    <col min="8" max="8" width="12.33203125" customWidth="1"/>
  </cols>
  <sheetData>
    <row r="1" spans="1:8" ht="22.5">
      <c r="A1" s="51" t="s">
        <v>222</v>
      </c>
      <c r="B1" s="4"/>
      <c r="C1" s="4"/>
      <c r="D1" s="26"/>
      <c r="E1" s="4"/>
      <c r="F1" s="4"/>
      <c r="G1" s="4"/>
      <c r="H1" s="4"/>
    </row>
    <row r="2" spans="1:8" ht="32.25" customHeight="1">
      <c r="A2" s="151" t="s">
        <v>147</v>
      </c>
      <c r="B2" s="4"/>
      <c r="C2" s="4"/>
      <c r="D2" s="4"/>
      <c r="E2" s="4"/>
      <c r="F2" s="4"/>
      <c r="G2" s="4"/>
      <c r="H2" s="4"/>
    </row>
    <row r="3" spans="1:8" ht="18" customHeight="1">
      <c r="A3" s="151"/>
      <c r="B3" s="4"/>
      <c r="C3" s="4"/>
      <c r="D3" s="4"/>
      <c r="E3" s="4"/>
      <c r="F3" s="4"/>
      <c r="G3" s="4"/>
      <c r="H3" s="4"/>
    </row>
    <row r="4" spans="1:8" ht="16.5" thickBot="1">
      <c r="A4" s="5"/>
      <c r="B4" s="5"/>
      <c r="C4" s="5"/>
      <c r="D4" s="5"/>
      <c r="E4" s="5"/>
      <c r="F4" s="5"/>
      <c r="G4" s="5"/>
      <c r="H4" s="5"/>
    </row>
    <row r="5" spans="1:8" ht="21" customHeight="1">
      <c r="A5" s="185" t="s">
        <v>1</v>
      </c>
      <c r="B5" s="186" t="s">
        <v>81</v>
      </c>
      <c r="C5" s="186" t="s">
        <v>2</v>
      </c>
      <c r="D5" s="187" t="s">
        <v>82</v>
      </c>
      <c r="E5" s="217" t="s">
        <v>208</v>
      </c>
      <c r="F5" s="218" t="s">
        <v>220</v>
      </c>
      <c r="G5" s="218" t="s">
        <v>221</v>
      </c>
      <c r="H5" s="187" t="s">
        <v>89</v>
      </c>
    </row>
    <row r="6" spans="1:8" ht="21" customHeight="1" thickBot="1">
      <c r="A6" s="219"/>
      <c r="B6" s="220" t="s">
        <v>3</v>
      </c>
      <c r="C6" s="220"/>
      <c r="D6" s="221"/>
      <c r="E6" s="222"/>
      <c r="F6" s="223"/>
      <c r="G6" s="223"/>
      <c r="H6" s="221"/>
    </row>
    <row r="7" spans="1:8" ht="21" customHeight="1">
      <c r="A7" s="63"/>
      <c r="B7" s="27"/>
      <c r="C7" s="27"/>
      <c r="D7" s="64"/>
      <c r="E7" s="139"/>
      <c r="F7" s="28"/>
      <c r="G7" s="29"/>
      <c r="H7" s="124"/>
    </row>
    <row r="8" spans="1:8" ht="21" customHeight="1">
      <c r="A8" s="24">
        <v>1</v>
      </c>
      <c r="B8" s="30">
        <v>11</v>
      </c>
      <c r="C8" s="30">
        <v>1111</v>
      </c>
      <c r="D8" s="174" t="s">
        <v>124</v>
      </c>
      <c r="E8" s="81">
        <v>1530000</v>
      </c>
      <c r="F8" s="31">
        <v>1530000</v>
      </c>
      <c r="G8" s="32">
        <v>1615923</v>
      </c>
      <c r="H8" s="127">
        <f>+G8/F8*100</f>
        <v>105.61588235294117</v>
      </c>
    </row>
    <row r="9" spans="1:8" ht="21" customHeight="1">
      <c r="A9" s="24">
        <v>1</v>
      </c>
      <c r="B9" s="30">
        <v>11</v>
      </c>
      <c r="C9" s="30">
        <v>1112</v>
      </c>
      <c r="D9" s="174" t="s">
        <v>4</v>
      </c>
      <c r="E9" s="81">
        <v>70000</v>
      </c>
      <c r="F9" s="31">
        <v>70000</v>
      </c>
      <c r="G9" s="32">
        <v>112903</v>
      </c>
      <c r="H9" s="127">
        <f t="shared" ref="H9:H64" si="0">+G9/F9*100</f>
        <v>161.29</v>
      </c>
    </row>
    <row r="10" spans="1:8" ht="21" customHeight="1">
      <c r="A10" s="24">
        <v>1</v>
      </c>
      <c r="B10" s="30">
        <v>11</v>
      </c>
      <c r="C10" s="30">
        <v>1113</v>
      </c>
      <c r="D10" s="174" t="s">
        <v>123</v>
      </c>
      <c r="E10" s="81">
        <v>150000</v>
      </c>
      <c r="F10" s="31">
        <v>150000</v>
      </c>
      <c r="G10" s="32">
        <v>156113</v>
      </c>
      <c r="H10" s="127">
        <f t="shared" si="0"/>
        <v>104.07533333333335</v>
      </c>
    </row>
    <row r="11" spans="1:8" ht="21" customHeight="1">
      <c r="A11" s="24">
        <v>1</v>
      </c>
      <c r="B11" s="30">
        <v>11</v>
      </c>
      <c r="C11" s="30">
        <v>1119</v>
      </c>
      <c r="D11" s="174" t="s">
        <v>125</v>
      </c>
      <c r="E11" s="81"/>
      <c r="F11" s="31"/>
      <c r="G11" s="32">
        <v>1</v>
      </c>
      <c r="H11" s="127"/>
    </row>
    <row r="12" spans="1:8" ht="21" customHeight="1">
      <c r="A12" s="24">
        <v>1</v>
      </c>
      <c r="B12" s="30">
        <v>11</v>
      </c>
      <c r="C12" s="30">
        <v>1121</v>
      </c>
      <c r="D12" s="174" t="s">
        <v>5</v>
      </c>
      <c r="E12" s="81">
        <v>1430000</v>
      </c>
      <c r="F12" s="31">
        <v>1430000</v>
      </c>
      <c r="G12" s="32">
        <v>1546119</v>
      </c>
      <c r="H12" s="127">
        <f t="shared" si="0"/>
        <v>108.1202097902098</v>
      </c>
    </row>
    <row r="13" spans="1:8" ht="21" customHeight="1">
      <c r="A13" s="24">
        <v>1</v>
      </c>
      <c r="B13" s="30">
        <v>11</v>
      </c>
      <c r="C13" s="30">
        <v>1122</v>
      </c>
      <c r="D13" s="174" t="s">
        <v>110</v>
      </c>
      <c r="E13" s="81">
        <v>419907</v>
      </c>
      <c r="F13" s="31">
        <f>126548+319693</f>
        <v>446241</v>
      </c>
      <c r="G13" s="32">
        <f>126548+319693</f>
        <v>446241</v>
      </c>
      <c r="H13" s="127">
        <f t="shared" si="0"/>
        <v>100</v>
      </c>
    </row>
    <row r="14" spans="1:8" ht="21" customHeight="1" outlineLevel="2">
      <c r="A14" s="152">
        <v>1</v>
      </c>
      <c r="B14" s="153">
        <v>11</v>
      </c>
      <c r="C14" s="129"/>
      <c r="D14" s="188" t="s">
        <v>77</v>
      </c>
      <c r="E14" s="76">
        <f>SUM(E8:E13)</f>
        <v>3599907</v>
      </c>
      <c r="F14" s="76">
        <f>SUM(F8:F13)</f>
        <v>3626241</v>
      </c>
      <c r="G14" s="76">
        <f>SUM(G8:G13)</f>
        <v>3877300</v>
      </c>
      <c r="H14" s="154">
        <f t="shared" si="0"/>
        <v>106.92339532866129</v>
      </c>
    </row>
    <row r="15" spans="1:8" ht="21" customHeight="1" outlineLevel="2">
      <c r="A15" s="87"/>
      <c r="B15" s="36"/>
      <c r="C15" s="36"/>
      <c r="D15" s="176"/>
      <c r="E15" s="94"/>
      <c r="F15" s="37"/>
      <c r="G15" s="38"/>
      <c r="H15" s="128"/>
    </row>
    <row r="16" spans="1:8" ht="21" customHeight="1" outlineLevel="2">
      <c r="A16" s="123">
        <v>1</v>
      </c>
      <c r="B16" s="36">
        <v>12</v>
      </c>
      <c r="C16" s="36">
        <v>1211</v>
      </c>
      <c r="D16" s="176" t="s">
        <v>100</v>
      </c>
      <c r="E16" s="81">
        <v>3140000</v>
      </c>
      <c r="F16" s="31">
        <v>3140000</v>
      </c>
      <c r="G16" s="32">
        <v>3285204</v>
      </c>
      <c r="H16" s="127">
        <f t="shared" si="0"/>
        <v>104.62433121019107</v>
      </c>
    </row>
    <row r="17" spans="1:8" ht="21" customHeight="1" outlineLevel="2">
      <c r="A17" s="87">
        <v>1</v>
      </c>
      <c r="B17" s="238">
        <v>12</v>
      </c>
      <c r="C17" s="238"/>
      <c r="D17" s="239" t="s">
        <v>126</v>
      </c>
      <c r="E17" s="240">
        <f>SUM(E16)</f>
        <v>3140000</v>
      </c>
      <c r="F17" s="241">
        <f>SUM(F16)</f>
        <v>3140000</v>
      </c>
      <c r="G17" s="242">
        <f>SUM(G16)</f>
        <v>3285204</v>
      </c>
      <c r="H17" s="154">
        <f t="shared" si="0"/>
        <v>104.62433121019107</v>
      </c>
    </row>
    <row r="18" spans="1:8" ht="21" customHeight="1" outlineLevel="2">
      <c r="A18" s="87"/>
      <c r="B18" s="238"/>
      <c r="C18" s="238"/>
      <c r="D18" s="239"/>
      <c r="E18" s="240"/>
      <c r="F18" s="241"/>
      <c r="G18" s="242"/>
      <c r="H18" s="154"/>
    </row>
    <row r="19" spans="1:8" ht="21" customHeight="1" outlineLevel="2">
      <c r="A19" s="24">
        <v>1</v>
      </c>
      <c r="B19" s="30">
        <v>13</v>
      </c>
      <c r="C19" s="30">
        <v>1332</v>
      </c>
      <c r="D19" s="174" t="s">
        <v>127</v>
      </c>
      <c r="E19" s="81">
        <v>53</v>
      </c>
      <c r="F19" s="31">
        <v>54</v>
      </c>
      <c r="G19" s="32"/>
      <c r="H19" s="127"/>
    </row>
    <row r="20" spans="1:8" ht="21" customHeight="1" outlineLevel="2">
      <c r="A20" s="24">
        <v>1</v>
      </c>
      <c r="B20" s="30">
        <v>13</v>
      </c>
      <c r="C20" s="30">
        <v>1334</v>
      </c>
      <c r="D20" s="174" t="s">
        <v>128</v>
      </c>
      <c r="E20" s="81">
        <v>700</v>
      </c>
      <c r="F20" s="31">
        <v>700</v>
      </c>
      <c r="G20" s="32">
        <v>1544</v>
      </c>
      <c r="H20" s="127">
        <f t="shared" si="0"/>
        <v>220.57142857142856</v>
      </c>
    </row>
    <row r="21" spans="1:8" ht="21" customHeight="1" outlineLevel="2">
      <c r="A21" s="24">
        <v>1</v>
      </c>
      <c r="B21" s="30">
        <v>13</v>
      </c>
      <c r="C21" s="30">
        <v>1335</v>
      </c>
      <c r="D21" s="174" t="s">
        <v>129</v>
      </c>
      <c r="E21" s="81">
        <v>50</v>
      </c>
      <c r="F21" s="31">
        <v>50</v>
      </c>
      <c r="G21" s="32">
        <v>152</v>
      </c>
      <c r="H21" s="127">
        <f t="shared" si="0"/>
        <v>304</v>
      </c>
    </row>
    <row r="22" spans="1:8" ht="21" customHeight="1" outlineLevel="2">
      <c r="A22" s="24">
        <v>1</v>
      </c>
      <c r="B22" s="30">
        <v>13</v>
      </c>
      <c r="C22" s="30">
        <v>1339</v>
      </c>
      <c r="D22" s="174" t="s">
        <v>166</v>
      </c>
      <c r="E22" s="81">
        <v>100</v>
      </c>
      <c r="F22" s="31">
        <v>100</v>
      </c>
      <c r="G22" s="32">
        <v>114</v>
      </c>
      <c r="H22" s="127">
        <f t="shared" si="0"/>
        <v>113.99999999999999</v>
      </c>
    </row>
    <row r="23" spans="1:8" ht="21" customHeight="1" outlineLevel="2">
      <c r="A23" s="24">
        <v>1</v>
      </c>
      <c r="B23" s="30">
        <v>13</v>
      </c>
      <c r="C23" s="30">
        <v>1340</v>
      </c>
      <c r="D23" s="174" t="s">
        <v>194</v>
      </c>
      <c r="E23" s="81">
        <v>260600</v>
      </c>
      <c r="F23" s="31">
        <v>260600</v>
      </c>
      <c r="G23" s="32">
        <v>248383</v>
      </c>
      <c r="H23" s="127">
        <f>+G23/F23*100</f>
        <v>95.311972371450508</v>
      </c>
    </row>
    <row r="24" spans="1:8" ht="21" customHeight="1" outlineLevel="2">
      <c r="A24" s="24">
        <v>1</v>
      </c>
      <c r="B24" s="30">
        <v>13</v>
      </c>
      <c r="C24" s="30">
        <v>1341</v>
      </c>
      <c r="D24" s="174" t="s">
        <v>6</v>
      </c>
      <c r="E24" s="81">
        <v>11761</v>
      </c>
      <c r="F24" s="31">
        <v>11345</v>
      </c>
      <c r="G24" s="32">
        <v>10585</v>
      </c>
      <c r="H24" s="127">
        <f t="shared" si="0"/>
        <v>93.301013662406348</v>
      </c>
    </row>
    <row r="25" spans="1:8" ht="21" customHeight="1" outlineLevel="2">
      <c r="A25" s="24">
        <v>1</v>
      </c>
      <c r="B25" s="30">
        <v>13</v>
      </c>
      <c r="C25" s="30">
        <v>1342</v>
      </c>
      <c r="D25" s="174" t="s">
        <v>130</v>
      </c>
      <c r="E25" s="81">
        <v>1082</v>
      </c>
      <c r="F25" s="31">
        <v>1126</v>
      </c>
      <c r="G25" s="32">
        <v>1968</v>
      </c>
      <c r="H25" s="127">
        <f t="shared" si="0"/>
        <v>174.77797513321491</v>
      </c>
    </row>
    <row r="26" spans="1:8" ht="21" customHeight="1" outlineLevel="3">
      <c r="A26" s="24">
        <v>1</v>
      </c>
      <c r="B26" s="30">
        <v>13</v>
      </c>
      <c r="C26" s="30">
        <v>1343</v>
      </c>
      <c r="D26" s="174" t="s">
        <v>7</v>
      </c>
      <c r="E26" s="81">
        <v>48212</v>
      </c>
      <c r="F26" s="31">
        <v>50319</v>
      </c>
      <c r="G26" s="32">
        <v>46554</v>
      </c>
      <c r="H26" s="127">
        <f t="shared" si="0"/>
        <v>92.517736838967394</v>
      </c>
    </row>
    <row r="27" spans="1:8" ht="21" customHeight="1" outlineLevel="3">
      <c r="A27" s="24">
        <v>1</v>
      </c>
      <c r="B27" s="30">
        <v>13</v>
      </c>
      <c r="C27" s="30">
        <v>1344</v>
      </c>
      <c r="D27" s="174" t="s">
        <v>8</v>
      </c>
      <c r="E27" s="81">
        <v>6775</v>
      </c>
      <c r="F27" s="31">
        <v>6804</v>
      </c>
      <c r="G27" s="32">
        <v>4875</v>
      </c>
      <c r="H27" s="127">
        <f t="shared" si="0"/>
        <v>71.649029982363317</v>
      </c>
    </row>
    <row r="28" spans="1:8" ht="21" customHeight="1" outlineLevel="3">
      <c r="A28" s="24">
        <v>1</v>
      </c>
      <c r="B28" s="30">
        <v>13</v>
      </c>
      <c r="C28" s="30">
        <v>1345</v>
      </c>
      <c r="D28" s="174" t="s">
        <v>131</v>
      </c>
      <c r="E28" s="81">
        <v>6323</v>
      </c>
      <c r="F28" s="31">
        <v>6113</v>
      </c>
      <c r="G28" s="32">
        <v>6196</v>
      </c>
      <c r="H28" s="127">
        <f t="shared" si="0"/>
        <v>101.3577621462457</v>
      </c>
    </row>
    <row r="29" spans="1:8" ht="21" customHeight="1" outlineLevel="3">
      <c r="A29" s="24">
        <v>1</v>
      </c>
      <c r="B29" s="30">
        <v>13</v>
      </c>
      <c r="C29" s="30">
        <v>1346</v>
      </c>
      <c r="D29" s="174" t="s">
        <v>132</v>
      </c>
      <c r="E29" s="81">
        <v>5000</v>
      </c>
      <c r="F29" s="31">
        <v>5000</v>
      </c>
      <c r="G29" s="32">
        <v>3951</v>
      </c>
      <c r="H29" s="127">
        <f t="shared" si="0"/>
        <v>79.02</v>
      </c>
    </row>
    <row r="30" spans="1:8" ht="21" customHeight="1" outlineLevel="3">
      <c r="A30" s="24">
        <v>1</v>
      </c>
      <c r="B30" s="30">
        <v>13</v>
      </c>
      <c r="C30" s="30">
        <v>1347</v>
      </c>
      <c r="D30" s="174" t="s">
        <v>9</v>
      </c>
      <c r="E30" s="81">
        <v>10000</v>
      </c>
      <c r="F30" s="31">
        <v>18449</v>
      </c>
      <c r="G30" s="32">
        <v>18188</v>
      </c>
      <c r="H30" s="127">
        <f t="shared" si="0"/>
        <v>98.585289175565066</v>
      </c>
    </row>
    <row r="31" spans="1:8" ht="21" customHeight="1" outlineLevel="3">
      <c r="A31" s="24">
        <v>1</v>
      </c>
      <c r="B31" s="30">
        <v>13</v>
      </c>
      <c r="C31" s="36">
        <v>1351</v>
      </c>
      <c r="D31" s="174" t="s">
        <v>195</v>
      </c>
      <c r="E31" s="81">
        <v>33000</v>
      </c>
      <c r="F31" s="81">
        <v>33020</v>
      </c>
      <c r="G31" s="257">
        <v>31697</v>
      </c>
      <c r="H31" s="127">
        <f t="shared" si="0"/>
        <v>95.993337371290124</v>
      </c>
    </row>
    <row r="32" spans="1:8" ht="21" customHeight="1" outlineLevel="3">
      <c r="A32" s="24">
        <v>1</v>
      </c>
      <c r="B32" s="30">
        <v>13</v>
      </c>
      <c r="C32" s="36">
        <v>1353</v>
      </c>
      <c r="D32" s="174" t="s">
        <v>167</v>
      </c>
      <c r="E32" s="81">
        <v>7000</v>
      </c>
      <c r="F32" s="81">
        <v>7000</v>
      </c>
      <c r="G32" s="257">
        <v>5878</v>
      </c>
      <c r="H32" s="127">
        <f t="shared" si="0"/>
        <v>83.971428571428575</v>
      </c>
    </row>
    <row r="33" spans="1:8" ht="21" customHeight="1" outlineLevel="3">
      <c r="A33" s="24">
        <v>1</v>
      </c>
      <c r="B33" s="30">
        <v>13</v>
      </c>
      <c r="C33" s="36">
        <v>1355</v>
      </c>
      <c r="D33" s="174" t="s">
        <v>196</v>
      </c>
      <c r="E33" s="81">
        <v>200000</v>
      </c>
      <c r="F33" s="81">
        <v>200000</v>
      </c>
      <c r="G33" s="257">
        <v>230263</v>
      </c>
      <c r="H33" s="127">
        <f t="shared" si="0"/>
        <v>115.1315</v>
      </c>
    </row>
    <row r="34" spans="1:8" ht="21" customHeight="1" outlineLevel="3">
      <c r="A34" s="24">
        <v>1</v>
      </c>
      <c r="B34" s="30">
        <v>13</v>
      </c>
      <c r="C34" s="36">
        <v>1359</v>
      </c>
      <c r="D34" s="174" t="s">
        <v>169</v>
      </c>
      <c r="E34" s="81">
        <v>40</v>
      </c>
      <c r="F34" s="81">
        <v>40</v>
      </c>
      <c r="G34" s="257">
        <v>184</v>
      </c>
      <c r="H34" s="127">
        <f t="shared" si="0"/>
        <v>459.99999999999994</v>
      </c>
    </row>
    <row r="35" spans="1:8" ht="21" customHeight="1" outlineLevel="3">
      <c r="A35" s="123">
        <v>1</v>
      </c>
      <c r="B35" s="36">
        <v>13</v>
      </c>
      <c r="C35" s="39">
        <v>1361</v>
      </c>
      <c r="D35" s="174" t="s">
        <v>0</v>
      </c>
      <c r="E35" s="81">
        <v>72457</v>
      </c>
      <c r="F35" s="81">
        <v>77494</v>
      </c>
      <c r="G35" s="257">
        <v>81401</v>
      </c>
      <c r="H35" s="127">
        <f t="shared" si="0"/>
        <v>105.04168064624358</v>
      </c>
    </row>
    <row r="36" spans="1:8" ht="21" customHeight="1" outlineLevel="2">
      <c r="A36" s="256">
        <v>1</v>
      </c>
      <c r="B36" s="129">
        <v>13</v>
      </c>
      <c r="C36" s="75"/>
      <c r="D36" s="189" t="s">
        <v>168</v>
      </c>
      <c r="E36" s="155">
        <f>SUM(E19:E35)</f>
        <v>663153</v>
      </c>
      <c r="F36" s="155">
        <f>SUM(F19:F35)</f>
        <v>678214</v>
      </c>
      <c r="G36" s="155">
        <f>SUM(G19:G35)</f>
        <v>691933</v>
      </c>
      <c r="H36" s="156">
        <f t="shared" si="0"/>
        <v>102.02281285847829</v>
      </c>
    </row>
    <row r="37" spans="1:8" ht="21" customHeight="1" outlineLevel="2">
      <c r="A37" s="157"/>
      <c r="B37" s="75"/>
      <c r="C37" s="75"/>
      <c r="D37" s="173"/>
      <c r="E37" s="158"/>
      <c r="F37" s="80"/>
      <c r="G37" s="159"/>
      <c r="H37" s="160"/>
    </row>
    <row r="38" spans="1:8" ht="21" customHeight="1" outlineLevel="2">
      <c r="A38" s="157">
        <v>1</v>
      </c>
      <c r="B38" s="75">
        <v>15</v>
      </c>
      <c r="C38" s="75">
        <v>1511</v>
      </c>
      <c r="D38" s="173" t="s">
        <v>10</v>
      </c>
      <c r="E38" s="158">
        <v>220000</v>
      </c>
      <c r="F38" s="31">
        <v>220000</v>
      </c>
      <c r="G38" s="32">
        <v>227460</v>
      </c>
      <c r="H38" s="160">
        <f t="shared" si="0"/>
        <v>103.39090909090909</v>
      </c>
    </row>
    <row r="39" spans="1:8" ht="21" customHeight="1" outlineLevel="2">
      <c r="A39" s="152">
        <v>1</v>
      </c>
      <c r="B39" s="131">
        <v>15</v>
      </c>
      <c r="C39" s="162"/>
      <c r="D39" s="190" t="s">
        <v>78</v>
      </c>
      <c r="E39" s="163">
        <f>SUM(E38)</f>
        <v>220000</v>
      </c>
      <c r="F39" s="163">
        <f>SUM(F38)</f>
        <v>220000</v>
      </c>
      <c r="G39" s="163">
        <f>SUM(G38)</f>
        <v>227460</v>
      </c>
      <c r="H39" s="164">
        <f t="shared" si="0"/>
        <v>103.39090909090909</v>
      </c>
    </row>
    <row r="40" spans="1:8" ht="21" customHeight="1" outlineLevel="2" thickBot="1">
      <c r="A40" s="130"/>
      <c r="B40" s="131"/>
      <c r="C40" s="132"/>
      <c r="D40" s="191"/>
      <c r="E40" s="140"/>
      <c r="F40" s="133"/>
      <c r="G40" s="134"/>
      <c r="H40" s="135"/>
    </row>
    <row r="41" spans="1:8" ht="21" customHeight="1" outlineLevel="1" thickTop="1" thickBot="1">
      <c r="A41" s="102">
        <v>1</v>
      </c>
      <c r="B41" s="70"/>
      <c r="C41" s="70"/>
      <c r="D41" s="192" t="s">
        <v>148</v>
      </c>
      <c r="E41" s="141">
        <f>E14+E17+E36+E39</f>
        <v>7623060</v>
      </c>
      <c r="F41" s="138">
        <f>F14+F17+F36+F39</f>
        <v>7664455</v>
      </c>
      <c r="G41" s="138">
        <f>G14+G17+G36+G39</f>
        <v>8081897</v>
      </c>
      <c r="H41" s="73">
        <f t="shared" si="0"/>
        <v>105.44646683945564</v>
      </c>
    </row>
    <row r="42" spans="1:8" ht="21" customHeight="1" outlineLevel="3" thickTop="1">
      <c r="A42" s="261"/>
      <c r="B42" s="224"/>
      <c r="C42" s="224"/>
      <c r="D42" s="227"/>
      <c r="E42" s="226"/>
      <c r="F42" s="225"/>
      <c r="G42" s="225"/>
      <c r="H42" s="264"/>
    </row>
    <row r="43" spans="1:8" ht="21" customHeight="1" outlineLevel="3">
      <c r="A43" s="23">
        <v>4</v>
      </c>
      <c r="B43" s="45">
        <v>41</v>
      </c>
      <c r="C43" s="45">
        <v>4111</v>
      </c>
      <c r="D43" s="177" t="s">
        <v>157</v>
      </c>
      <c r="E43" s="125"/>
      <c r="F43" s="31">
        <v>22144</v>
      </c>
      <c r="G43" s="32">
        <v>22144</v>
      </c>
      <c r="H43" s="196">
        <f t="shared" si="0"/>
        <v>100</v>
      </c>
    </row>
    <row r="44" spans="1:8" ht="21" customHeight="1" outlineLevel="3">
      <c r="A44" s="23">
        <v>4</v>
      </c>
      <c r="B44" s="30">
        <v>41</v>
      </c>
      <c r="C44" s="30">
        <v>4112</v>
      </c>
      <c r="D44" s="174" t="s">
        <v>158</v>
      </c>
      <c r="E44" s="126">
        <v>329336</v>
      </c>
      <c r="F44" s="31">
        <v>329336</v>
      </c>
      <c r="G44" s="32">
        <v>329336</v>
      </c>
      <c r="H44" s="143">
        <f t="shared" si="0"/>
        <v>100</v>
      </c>
    </row>
    <row r="45" spans="1:8" ht="21" customHeight="1" outlineLevel="3">
      <c r="A45" s="23">
        <v>4</v>
      </c>
      <c r="B45" s="30">
        <v>41</v>
      </c>
      <c r="C45" s="30">
        <v>4113</v>
      </c>
      <c r="D45" s="174" t="s">
        <v>159</v>
      </c>
      <c r="E45" s="126">
        <v>4104</v>
      </c>
      <c r="F45" s="31">
        <v>9483</v>
      </c>
      <c r="G45" s="32">
        <v>9220</v>
      </c>
      <c r="H45" s="143">
        <f t="shared" si="0"/>
        <v>97.22661604977327</v>
      </c>
    </row>
    <row r="46" spans="1:8" ht="21" customHeight="1" outlineLevel="3">
      <c r="A46" s="23">
        <v>4</v>
      </c>
      <c r="B46" s="30">
        <v>41</v>
      </c>
      <c r="C46" s="30">
        <v>4116</v>
      </c>
      <c r="D46" s="176" t="s">
        <v>160</v>
      </c>
      <c r="E46" s="319">
        <v>2617</v>
      </c>
      <c r="F46" s="89">
        <v>109250</v>
      </c>
      <c r="G46" s="243">
        <v>108457</v>
      </c>
      <c r="H46" s="144">
        <f t="shared" si="0"/>
        <v>99.274141876430207</v>
      </c>
    </row>
    <row r="47" spans="1:8" ht="21" customHeight="1" outlineLevel="3">
      <c r="A47" s="23">
        <v>4</v>
      </c>
      <c r="B47" s="30">
        <v>41</v>
      </c>
      <c r="C47" s="30">
        <v>4119</v>
      </c>
      <c r="D47" s="333" t="s">
        <v>190</v>
      </c>
      <c r="E47" s="334"/>
      <c r="F47" s="335">
        <v>63</v>
      </c>
      <c r="G47" s="336">
        <v>63</v>
      </c>
      <c r="H47" s="144">
        <f t="shared" si="0"/>
        <v>100</v>
      </c>
    </row>
    <row r="48" spans="1:8" ht="21" customHeight="1" outlineLevel="3">
      <c r="A48" s="23">
        <v>4</v>
      </c>
      <c r="B48" s="30">
        <v>41</v>
      </c>
      <c r="C48" s="30">
        <v>4121</v>
      </c>
      <c r="D48" s="174" t="s">
        <v>176</v>
      </c>
      <c r="E48" s="305">
        <v>54</v>
      </c>
      <c r="F48" s="110">
        <v>535</v>
      </c>
      <c r="G48" s="309">
        <v>526</v>
      </c>
      <c r="H48" s="143">
        <f t="shared" si="0"/>
        <v>98.317757009345797</v>
      </c>
    </row>
    <row r="49" spans="1:9" ht="21" customHeight="1" outlineLevel="3">
      <c r="A49" s="23">
        <v>4</v>
      </c>
      <c r="B49" s="30">
        <v>41</v>
      </c>
      <c r="C49" s="30">
        <v>4122</v>
      </c>
      <c r="D49" s="174" t="s">
        <v>161</v>
      </c>
      <c r="E49" s="305"/>
      <c r="F49" s="110">
        <v>44935</v>
      </c>
      <c r="G49" s="309">
        <v>44935</v>
      </c>
      <c r="H49" s="143">
        <f t="shared" si="0"/>
        <v>100</v>
      </c>
    </row>
    <row r="50" spans="1:9" ht="21" customHeight="1" outlineLevel="3">
      <c r="A50" s="23">
        <v>4</v>
      </c>
      <c r="B50" s="30">
        <v>41</v>
      </c>
      <c r="C50" s="30">
        <v>4123</v>
      </c>
      <c r="D50" s="173" t="s">
        <v>183</v>
      </c>
      <c r="E50" s="305"/>
      <c r="F50" s="110">
        <v>8223</v>
      </c>
      <c r="G50" s="309">
        <v>8223</v>
      </c>
      <c r="H50" s="143">
        <f t="shared" si="0"/>
        <v>100</v>
      </c>
    </row>
    <row r="51" spans="1:9" ht="21" customHeight="1" outlineLevel="3">
      <c r="A51" s="23">
        <v>4</v>
      </c>
      <c r="B51" s="30">
        <v>41</v>
      </c>
      <c r="C51" s="30">
        <v>4131</v>
      </c>
      <c r="D51" s="174" t="s">
        <v>133</v>
      </c>
      <c r="E51" s="322">
        <v>890532</v>
      </c>
      <c r="F51" s="260">
        <v>1038151</v>
      </c>
      <c r="G51" s="260">
        <v>933859</v>
      </c>
      <c r="H51" s="143">
        <f t="shared" si="0"/>
        <v>89.954062559300141</v>
      </c>
    </row>
    <row r="52" spans="1:9" ht="21" customHeight="1" outlineLevel="3">
      <c r="A52" s="23">
        <v>4</v>
      </c>
      <c r="B52" s="30">
        <v>41</v>
      </c>
      <c r="C52" s="30">
        <v>4132</v>
      </c>
      <c r="D52" s="174" t="s">
        <v>111</v>
      </c>
      <c r="E52" s="322"/>
      <c r="F52" s="260">
        <v>245</v>
      </c>
      <c r="G52" s="260">
        <v>5990</v>
      </c>
      <c r="H52" s="143">
        <f t="shared" si="0"/>
        <v>2444.8979591836737</v>
      </c>
    </row>
    <row r="53" spans="1:9" ht="21" customHeight="1" outlineLevel="3">
      <c r="A53" s="23">
        <v>4</v>
      </c>
      <c r="B53" s="30">
        <v>41</v>
      </c>
      <c r="C53" s="30">
        <v>4151</v>
      </c>
      <c r="D53" s="174" t="s">
        <v>203</v>
      </c>
      <c r="E53" s="322"/>
      <c r="F53" s="260">
        <v>1600</v>
      </c>
      <c r="G53" s="260">
        <v>1600</v>
      </c>
      <c r="H53" s="143">
        <f t="shared" si="0"/>
        <v>100</v>
      </c>
    </row>
    <row r="54" spans="1:9" ht="21" customHeight="1" outlineLevel="3">
      <c r="A54" s="23">
        <v>4</v>
      </c>
      <c r="B54" s="30">
        <v>41</v>
      </c>
      <c r="C54" s="30">
        <v>4152</v>
      </c>
      <c r="D54" s="174" t="s">
        <v>184</v>
      </c>
      <c r="E54" s="322"/>
      <c r="F54" s="260">
        <v>15895</v>
      </c>
      <c r="G54" s="260">
        <v>16333</v>
      </c>
      <c r="H54" s="143">
        <f>+G54/F54*100</f>
        <v>102.75558351682919</v>
      </c>
    </row>
    <row r="55" spans="1:9" ht="21" customHeight="1" outlineLevel="3">
      <c r="A55" s="262">
        <v>4</v>
      </c>
      <c r="B55" s="129">
        <v>41</v>
      </c>
      <c r="C55" s="129"/>
      <c r="D55" s="188" t="s">
        <v>164</v>
      </c>
      <c r="E55" s="320">
        <f>SUM(E43:E54)</f>
        <v>1226643</v>
      </c>
      <c r="F55" s="258">
        <f>SUM(F43:F54)</f>
        <v>1579860</v>
      </c>
      <c r="G55" s="259">
        <f>SUM(G43:G54)</f>
        <v>1480686</v>
      </c>
      <c r="H55" s="321">
        <f t="shared" si="0"/>
        <v>93.722608332383885</v>
      </c>
      <c r="I55" s="3"/>
    </row>
    <row r="56" spans="1:9" ht="21" customHeight="1" outlineLevel="3">
      <c r="A56" s="157"/>
      <c r="B56" s="75"/>
      <c r="C56" s="75"/>
      <c r="D56" s="312"/>
      <c r="E56" s="308"/>
      <c r="F56" s="313"/>
      <c r="G56" s="314"/>
      <c r="H56" s="144"/>
      <c r="I56" s="3"/>
    </row>
    <row r="57" spans="1:9" ht="21" customHeight="1" outlineLevel="3">
      <c r="A57" s="157">
        <v>4</v>
      </c>
      <c r="B57" s="75">
        <v>42</v>
      </c>
      <c r="C57" s="75">
        <v>4213</v>
      </c>
      <c r="D57" s="318" t="s">
        <v>180</v>
      </c>
      <c r="E57" s="265"/>
      <c r="F57" s="110">
        <v>32475</v>
      </c>
      <c r="G57" s="309">
        <v>32475</v>
      </c>
      <c r="H57" s="143">
        <f>+G57/F57*100</f>
        <v>100</v>
      </c>
      <c r="I57" s="3"/>
    </row>
    <row r="58" spans="1:9" ht="21" customHeight="1" outlineLevel="3">
      <c r="A58" s="157">
        <v>4</v>
      </c>
      <c r="B58" s="75">
        <v>42</v>
      </c>
      <c r="C58" s="75">
        <v>4216</v>
      </c>
      <c r="D58" s="194" t="s">
        <v>162</v>
      </c>
      <c r="E58" s="315"/>
      <c r="F58" s="316">
        <v>602213</v>
      </c>
      <c r="G58" s="317">
        <v>602213</v>
      </c>
      <c r="H58" s="196">
        <f t="shared" si="0"/>
        <v>100</v>
      </c>
      <c r="I58" s="3"/>
    </row>
    <row r="59" spans="1:9" ht="21" customHeight="1" outlineLevel="3">
      <c r="A59" s="157">
        <v>4</v>
      </c>
      <c r="B59" s="75">
        <v>42</v>
      </c>
      <c r="C59" s="75">
        <v>4222</v>
      </c>
      <c r="D59" s="173" t="s">
        <v>181</v>
      </c>
      <c r="E59" s="265"/>
      <c r="F59" s="110">
        <v>5025</v>
      </c>
      <c r="G59" s="309">
        <v>5025</v>
      </c>
      <c r="H59" s="143">
        <f>+G59/F59*100</f>
        <v>100</v>
      </c>
      <c r="I59" s="3"/>
    </row>
    <row r="60" spans="1:9" ht="21" customHeight="1" outlineLevel="3">
      <c r="A60" s="157">
        <v>4</v>
      </c>
      <c r="B60" s="75">
        <v>42</v>
      </c>
      <c r="C60" s="75">
        <v>4223</v>
      </c>
      <c r="D60" s="173" t="s">
        <v>185</v>
      </c>
      <c r="E60" s="265"/>
      <c r="F60" s="110">
        <v>252392</v>
      </c>
      <c r="G60" s="309">
        <v>252392</v>
      </c>
      <c r="H60" s="143">
        <f>+G60/F60*100</f>
        <v>100</v>
      </c>
      <c r="I60" s="3"/>
    </row>
    <row r="61" spans="1:9" ht="21" customHeight="1" outlineLevel="3">
      <c r="A61" s="157">
        <v>4</v>
      </c>
      <c r="B61" s="75">
        <v>42</v>
      </c>
      <c r="C61" s="75">
        <v>4232</v>
      </c>
      <c r="D61" s="173" t="s">
        <v>223</v>
      </c>
      <c r="E61" s="265"/>
      <c r="F61" s="110">
        <v>1572</v>
      </c>
      <c r="G61" s="309">
        <v>1572</v>
      </c>
      <c r="H61" s="143">
        <f>+G61/F61*100</f>
        <v>100</v>
      </c>
      <c r="I61" s="3"/>
    </row>
    <row r="62" spans="1:9" ht="21" customHeight="1" outlineLevel="2">
      <c r="A62" s="165">
        <v>4</v>
      </c>
      <c r="B62" s="129">
        <v>42</v>
      </c>
      <c r="C62" s="75"/>
      <c r="D62" s="193" t="s">
        <v>163</v>
      </c>
      <c r="E62" s="310"/>
      <c r="F62" s="311">
        <f>SUM(F57:F61)</f>
        <v>893677</v>
      </c>
      <c r="G62" s="311">
        <f>SUM(G57:G61)</f>
        <v>893677</v>
      </c>
      <c r="H62" s="197">
        <f t="shared" si="0"/>
        <v>100</v>
      </c>
      <c r="I62" s="3"/>
    </row>
    <row r="63" spans="1:9" ht="21" customHeight="1" outlineLevel="2" thickBot="1">
      <c r="A63" s="263"/>
      <c r="B63" s="166"/>
      <c r="C63" s="166"/>
      <c r="D63" s="194"/>
      <c r="E63" s="161"/>
      <c r="F63" s="80"/>
      <c r="G63" s="80"/>
      <c r="H63" s="144"/>
      <c r="I63" s="3"/>
    </row>
    <row r="64" spans="1:9" ht="21" customHeight="1" outlineLevel="3" thickTop="1" thickBot="1">
      <c r="A64" s="142">
        <v>4</v>
      </c>
      <c r="B64" s="167"/>
      <c r="C64" s="167"/>
      <c r="D64" s="195" t="s">
        <v>165</v>
      </c>
      <c r="E64" s="136">
        <f>+E55+E62</f>
        <v>1226643</v>
      </c>
      <c r="F64" s="137">
        <f>+F55+F62</f>
        <v>2473537</v>
      </c>
      <c r="G64" s="137">
        <f>+G55+G62</f>
        <v>2374363</v>
      </c>
      <c r="H64" s="198">
        <f t="shared" si="0"/>
        <v>95.990599695901039</v>
      </c>
      <c r="I64" s="3"/>
    </row>
    <row r="65" spans="1:27" ht="21" customHeight="1" outlineLevel="3" thickTop="1">
      <c r="A65" s="168"/>
      <c r="B65" s="169"/>
      <c r="C65" s="169"/>
      <c r="D65" s="170"/>
      <c r="E65" s="171"/>
      <c r="F65" s="44"/>
      <c r="G65" s="44"/>
      <c r="H65" s="44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30.75" customHeight="1">
      <c r="A66" s="324" t="s">
        <v>193</v>
      </c>
      <c r="B66" s="6"/>
      <c r="C66" s="6"/>
      <c r="D66" s="46"/>
      <c r="E66" s="47"/>
      <c r="F66" s="48"/>
      <c r="G66" s="48"/>
      <c r="H66" s="48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8.75">
      <c r="A67" s="43"/>
      <c r="B67" s="6"/>
      <c r="C67" s="6"/>
      <c r="D67" s="6"/>
      <c r="E67" s="6"/>
      <c r="F67" s="49"/>
      <c r="G67" s="49"/>
      <c r="H67" s="4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>
      <c r="A68" s="5"/>
      <c r="B68" s="5"/>
      <c r="C68" s="5"/>
      <c r="D68" s="5"/>
      <c r="E68" s="5"/>
      <c r="F68" s="50"/>
      <c r="G68" s="50"/>
      <c r="H68" s="50"/>
    </row>
    <row r="69" spans="1:27" ht="15.75">
      <c r="A69" s="5"/>
      <c r="B69" s="5"/>
      <c r="C69" s="5"/>
      <c r="D69" s="5"/>
      <c r="E69" s="5"/>
      <c r="F69" s="5"/>
      <c r="G69" s="5"/>
      <c r="H69" s="5"/>
    </row>
  </sheetData>
  <phoneticPr fontId="0" type="noConversion"/>
  <printOptions horizontalCentered="1"/>
  <pageMargins left="0.59055118110236227" right="0.51181102362204722" top="0.59055118110236227" bottom="0.51181102362204722" header="0.35433070866141736" footer="0.35433070866141736"/>
  <pageSetup paperSize="9" scale="48" orientation="portrait" r:id="rId1"/>
  <headerFooter alignWithMargins="0">
    <oddHeader xml:space="preserve">&amp;R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P166"/>
  <sheetViews>
    <sheetView showZeros="0" zoomScale="75" zoomScaleNormal="75" zoomScaleSheetLayoutView="65" workbookViewId="0">
      <selection activeCell="A2" sqref="A2"/>
    </sheetView>
  </sheetViews>
  <sheetFormatPr defaultRowHeight="15"/>
  <cols>
    <col min="1" max="2" width="6.77734375" customWidth="1"/>
    <col min="3" max="3" width="8.109375" customWidth="1"/>
    <col min="4" max="4" width="58.77734375" customWidth="1"/>
    <col min="5" max="5" width="13.6640625" customWidth="1"/>
    <col min="6" max="6" width="13.5546875" customWidth="1"/>
    <col min="7" max="7" width="13.88671875" customWidth="1"/>
    <col min="8" max="8" width="9" customWidth="1"/>
    <col min="9" max="9" width="13.44140625" customWidth="1"/>
    <col min="10" max="10" width="14.44140625" customWidth="1"/>
    <col min="11" max="11" width="13.6640625" customWidth="1"/>
    <col min="12" max="12" width="9" customWidth="1"/>
    <col min="13" max="13" width="12.6640625" customWidth="1"/>
    <col min="14" max="14" width="13.77734375" customWidth="1"/>
    <col min="15" max="15" width="14.109375" customWidth="1"/>
    <col min="16" max="16" width="9" bestFit="1" customWidth="1"/>
  </cols>
  <sheetData>
    <row r="1" spans="1:16" ht="22.5">
      <c r="A1" s="51" t="s">
        <v>227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</row>
    <row r="2" spans="1:16" ht="20.25">
      <c r="A2" s="26" t="s">
        <v>44</v>
      </c>
      <c r="B2" s="4"/>
      <c r="C2" s="4"/>
      <c r="D2" s="7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ht="20.25" customHeight="1" thickBot="1">
      <c r="A3" s="4"/>
      <c r="B3" s="4"/>
      <c r="C3" s="4"/>
      <c r="D3" s="7"/>
      <c r="E3" s="4"/>
      <c r="F3" s="5"/>
      <c r="G3" s="5"/>
      <c r="H3" s="5"/>
      <c r="I3" s="4"/>
      <c r="J3" s="5"/>
      <c r="K3" s="5"/>
      <c r="L3" s="5"/>
      <c r="M3" s="4"/>
      <c r="N3" s="4"/>
      <c r="O3" s="4"/>
      <c r="P3" s="5"/>
    </row>
    <row r="4" spans="1:16" ht="21" customHeight="1" thickBot="1">
      <c r="A4" s="52" t="s">
        <v>83</v>
      </c>
      <c r="B4" s="53" t="s">
        <v>84</v>
      </c>
      <c r="C4" s="53" t="s">
        <v>45</v>
      </c>
      <c r="D4" s="54" t="s">
        <v>85</v>
      </c>
      <c r="E4" s="55" t="s">
        <v>91</v>
      </c>
      <c r="F4" s="19"/>
      <c r="G4" s="19"/>
      <c r="H4" s="20"/>
      <c r="I4" s="55" t="s">
        <v>92</v>
      </c>
      <c r="J4" s="19"/>
      <c r="K4" s="19"/>
      <c r="L4" s="20"/>
      <c r="M4" s="55" t="s">
        <v>93</v>
      </c>
      <c r="N4" s="19"/>
      <c r="O4" s="19"/>
      <c r="P4" s="20"/>
    </row>
    <row r="5" spans="1:16" ht="21" customHeight="1" thickBot="1">
      <c r="A5" s="56" t="s">
        <v>46</v>
      </c>
      <c r="B5" s="57"/>
      <c r="C5" s="57"/>
      <c r="D5" s="58"/>
      <c r="E5" s="59" t="s">
        <v>208</v>
      </c>
      <c r="F5" s="60" t="s">
        <v>220</v>
      </c>
      <c r="G5" s="61" t="s">
        <v>221</v>
      </c>
      <c r="H5" s="62" t="s">
        <v>89</v>
      </c>
      <c r="I5" s="59" t="s">
        <v>208</v>
      </c>
      <c r="J5" s="60" t="s">
        <v>220</v>
      </c>
      <c r="K5" s="61" t="s">
        <v>221</v>
      </c>
      <c r="L5" s="62" t="s">
        <v>89</v>
      </c>
      <c r="M5" s="59" t="s">
        <v>208</v>
      </c>
      <c r="N5" s="60" t="s">
        <v>220</v>
      </c>
      <c r="O5" s="61" t="s">
        <v>221</v>
      </c>
      <c r="P5" s="62" t="s">
        <v>89</v>
      </c>
    </row>
    <row r="6" spans="1:16" ht="21" customHeight="1" thickBot="1">
      <c r="A6" s="63"/>
      <c r="B6" s="27"/>
      <c r="C6" s="27"/>
      <c r="D6" s="64"/>
      <c r="E6" s="65"/>
      <c r="F6" s="66"/>
      <c r="G6" s="67"/>
      <c r="H6" s="68"/>
      <c r="I6" s="65"/>
      <c r="J6" s="66"/>
      <c r="K6" s="67"/>
      <c r="L6" s="68"/>
      <c r="M6" s="65"/>
      <c r="N6" s="31"/>
      <c r="O6" s="228"/>
      <c r="P6" s="229"/>
    </row>
    <row r="7" spans="1:16" ht="21" customHeight="1" thickTop="1" thickBot="1">
      <c r="A7" s="69"/>
      <c r="B7" s="70"/>
      <c r="C7" s="70"/>
      <c r="D7" s="172" t="s">
        <v>96</v>
      </c>
      <c r="E7" s="71">
        <f>65478-13541</f>
        <v>51937</v>
      </c>
      <c r="F7" s="42">
        <f>81574-13541</f>
        <v>68033</v>
      </c>
      <c r="G7" s="72">
        <f>85319-13541</f>
        <v>71778</v>
      </c>
      <c r="H7" s="73">
        <f t="shared" ref="H7:H85" si="0">+G7/F7*100</f>
        <v>105.50468155159996</v>
      </c>
      <c r="I7" s="71"/>
      <c r="J7" s="42"/>
      <c r="K7" s="72"/>
      <c r="L7" s="73"/>
      <c r="M7" s="71">
        <f>+E7+I7</f>
        <v>51937</v>
      </c>
      <c r="N7" s="42">
        <f>+F7+J7</f>
        <v>68033</v>
      </c>
      <c r="O7" s="42">
        <f>+G7+K7</f>
        <v>71778</v>
      </c>
      <c r="P7" s="230">
        <f t="shared" ref="P7:P83" si="1">+O7/N7*100</f>
        <v>105.50468155159996</v>
      </c>
    </row>
    <row r="8" spans="1:16" ht="21" customHeight="1" thickTop="1">
      <c r="A8" s="74"/>
      <c r="B8" s="75"/>
      <c r="C8" s="75"/>
      <c r="D8" s="173"/>
      <c r="E8" s="76"/>
      <c r="F8" s="77"/>
      <c r="G8" s="78"/>
      <c r="H8" s="79"/>
      <c r="I8" s="76"/>
      <c r="J8" s="77"/>
      <c r="K8" s="78"/>
      <c r="L8" s="79"/>
      <c r="M8" s="76"/>
      <c r="N8" s="80"/>
      <c r="O8" s="77"/>
      <c r="P8" s="154"/>
    </row>
    <row r="9" spans="1:16" ht="21" customHeight="1">
      <c r="A9" s="24">
        <v>1</v>
      </c>
      <c r="B9" s="30">
        <v>10</v>
      </c>
      <c r="C9" s="30">
        <v>1012</v>
      </c>
      <c r="D9" s="174" t="s">
        <v>47</v>
      </c>
      <c r="E9" s="81">
        <v>1650</v>
      </c>
      <c r="F9" s="81">
        <v>2578</v>
      </c>
      <c r="G9" s="82">
        <v>2591</v>
      </c>
      <c r="H9" s="83">
        <f t="shared" si="0"/>
        <v>100.50426687354539</v>
      </c>
      <c r="I9" s="81"/>
      <c r="J9" s="31"/>
      <c r="K9" s="82"/>
      <c r="L9" s="83"/>
      <c r="M9" s="81">
        <f t="shared" ref="M9:O11" si="2">+E9+I9</f>
        <v>1650</v>
      </c>
      <c r="N9" s="31">
        <f t="shared" si="2"/>
        <v>2578</v>
      </c>
      <c r="O9" s="31">
        <f t="shared" si="2"/>
        <v>2591</v>
      </c>
      <c r="P9" s="127">
        <f t="shared" si="1"/>
        <v>100.50426687354539</v>
      </c>
    </row>
    <row r="10" spans="1:16" ht="21" customHeight="1">
      <c r="A10" s="24">
        <v>1</v>
      </c>
      <c r="B10" s="30">
        <v>10</v>
      </c>
      <c r="C10" s="30">
        <v>1014</v>
      </c>
      <c r="D10" s="174" t="s">
        <v>149</v>
      </c>
      <c r="E10" s="81">
        <v>620</v>
      </c>
      <c r="F10" s="81">
        <v>618</v>
      </c>
      <c r="G10" s="82">
        <v>716</v>
      </c>
      <c r="H10" s="83">
        <f t="shared" si="0"/>
        <v>115.85760517799353</v>
      </c>
      <c r="I10" s="81"/>
      <c r="J10" s="31"/>
      <c r="K10" s="82"/>
      <c r="L10" s="83"/>
      <c r="M10" s="81">
        <f t="shared" si="2"/>
        <v>620</v>
      </c>
      <c r="N10" s="31">
        <f t="shared" si="2"/>
        <v>618</v>
      </c>
      <c r="O10" s="31">
        <f t="shared" si="2"/>
        <v>716</v>
      </c>
      <c r="P10" s="127">
        <f t="shared" si="1"/>
        <v>115.85760517799353</v>
      </c>
    </row>
    <row r="11" spans="1:16" ht="21" customHeight="1">
      <c r="A11" s="24">
        <v>1</v>
      </c>
      <c r="B11" s="30">
        <v>10</v>
      </c>
      <c r="C11" s="30">
        <v>1019</v>
      </c>
      <c r="D11" s="174" t="s">
        <v>134</v>
      </c>
      <c r="E11" s="81">
        <v>14169</v>
      </c>
      <c r="F11" s="81">
        <v>14652</v>
      </c>
      <c r="G11" s="82">
        <v>15516</v>
      </c>
      <c r="H11" s="83">
        <f t="shared" si="0"/>
        <v>105.8968058968059</v>
      </c>
      <c r="I11" s="81"/>
      <c r="J11" s="31"/>
      <c r="K11" s="82"/>
      <c r="L11" s="83"/>
      <c r="M11" s="81">
        <f t="shared" si="2"/>
        <v>14169</v>
      </c>
      <c r="N11" s="31">
        <f t="shared" ref="N11:O13" si="3">+F11+J11</f>
        <v>14652</v>
      </c>
      <c r="O11" s="31">
        <f t="shared" si="3"/>
        <v>15516</v>
      </c>
      <c r="P11" s="127">
        <f t="shared" si="1"/>
        <v>105.8968058968059</v>
      </c>
    </row>
    <row r="12" spans="1:16" ht="21" customHeight="1">
      <c r="A12" s="24">
        <v>1</v>
      </c>
      <c r="B12" s="30">
        <v>10</v>
      </c>
      <c r="C12" s="30">
        <v>1031</v>
      </c>
      <c r="D12" s="174" t="s">
        <v>106</v>
      </c>
      <c r="E12" s="81">
        <v>2217</v>
      </c>
      <c r="F12" s="81">
        <v>2217</v>
      </c>
      <c r="G12" s="82">
        <v>8240</v>
      </c>
      <c r="H12" s="83">
        <f t="shared" si="0"/>
        <v>371.67343256653135</v>
      </c>
      <c r="I12" s="81"/>
      <c r="J12" s="31"/>
      <c r="K12" s="82"/>
      <c r="L12" s="83"/>
      <c r="M12" s="81">
        <f>+E12+I12</f>
        <v>2217</v>
      </c>
      <c r="N12" s="31">
        <f t="shared" si="3"/>
        <v>2217</v>
      </c>
      <c r="O12" s="31">
        <f t="shared" si="3"/>
        <v>8240</v>
      </c>
      <c r="P12" s="127">
        <f t="shared" si="1"/>
        <v>371.67343256653135</v>
      </c>
    </row>
    <row r="13" spans="1:16" ht="21" customHeight="1">
      <c r="A13" s="24">
        <v>1</v>
      </c>
      <c r="B13" s="30">
        <v>10</v>
      </c>
      <c r="C13" s="30">
        <v>1032</v>
      </c>
      <c r="D13" s="174" t="s">
        <v>150</v>
      </c>
      <c r="E13" s="81">
        <v>579</v>
      </c>
      <c r="F13" s="81">
        <v>579</v>
      </c>
      <c r="G13" s="82">
        <v>439</v>
      </c>
      <c r="H13" s="83">
        <f t="shared" si="0"/>
        <v>75.82037996545769</v>
      </c>
      <c r="I13" s="81"/>
      <c r="J13" s="31"/>
      <c r="K13" s="82"/>
      <c r="L13" s="83"/>
      <c r="M13" s="81">
        <f>+E13+I13</f>
        <v>579</v>
      </c>
      <c r="N13" s="31">
        <f t="shared" si="3"/>
        <v>579</v>
      </c>
      <c r="O13" s="31">
        <f t="shared" si="3"/>
        <v>439</v>
      </c>
      <c r="P13" s="127">
        <f t="shared" si="1"/>
        <v>75.82037996545769</v>
      </c>
    </row>
    <row r="14" spans="1:16" ht="21" customHeight="1">
      <c r="A14" s="306">
        <v>1</v>
      </c>
      <c r="B14" s="33">
        <v>10</v>
      </c>
      <c r="C14" s="40"/>
      <c r="D14" s="175" t="s">
        <v>66</v>
      </c>
      <c r="E14" s="84">
        <f>SUM(E9:E13)</f>
        <v>19235</v>
      </c>
      <c r="F14" s="35">
        <f>SUM(F9:F13)</f>
        <v>20644</v>
      </c>
      <c r="G14" s="85">
        <f>SUM(G9:G13)</f>
        <v>27502</v>
      </c>
      <c r="H14" s="86">
        <f t="shared" si="0"/>
        <v>133.22030614222049</v>
      </c>
      <c r="I14" s="84"/>
      <c r="J14" s="35"/>
      <c r="K14" s="35">
        <f>SUM(K9:K13)</f>
        <v>0</v>
      </c>
      <c r="L14" s="86"/>
      <c r="M14" s="84">
        <f>SUM(M9:M13)</f>
        <v>19235</v>
      </c>
      <c r="N14" s="35">
        <f>SUM(N9:N13)</f>
        <v>20644</v>
      </c>
      <c r="O14" s="35">
        <f>SUM(O9:O13)</f>
        <v>27502</v>
      </c>
      <c r="P14" s="231">
        <f t="shared" si="1"/>
        <v>133.22030614222049</v>
      </c>
    </row>
    <row r="15" spans="1:16" ht="13.5" customHeight="1" thickBot="1">
      <c r="A15" s="87"/>
      <c r="B15" s="36"/>
      <c r="C15" s="36"/>
      <c r="D15" s="176"/>
      <c r="E15" s="88"/>
      <c r="F15" s="89"/>
      <c r="G15" s="90"/>
      <c r="H15" s="91"/>
      <c r="I15" s="88"/>
      <c r="J15" s="89"/>
      <c r="K15" s="90"/>
      <c r="L15" s="91"/>
      <c r="M15" s="88"/>
      <c r="N15" s="89"/>
      <c r="O15" s="89"/>
      <c r="P15" s="232"/>
    </row>
    <row r="16" spans="1:16" ht="21" customHeight="1" thickTop="1" thickBot="1">
      <c r="A16" s="69">
        <v>1</v>
      </c>
      <c r="B16" s="70"/>
      <c r="C16" s="70"/>
      <c r="D16" s="172" t="s">
        <v>66</v>
      </c>
      <c r="E16" s="71">
        <f>+E14</f>
        <v>19235</v>
      </c>
      <c r="F16" s="71">
        <f>+F14</f>
        <v>20644</v>
      </c>
      <c r="G16" s="72">
        <f>+G14</f>
        <v>27502</v>
      </c>
      <c r="H16" s="73">
        <f t="shared" si="0"/>
        <v>133.22030614222049</v>
      </c>
      <c r="I16" s="71"/>
      <c r="J16" s="42"/>
      <c r="K16" s="72">
        <f>K14</f>
        <v>0</v>
      </c>
      <c r="L16" s="73"/>
      <c r="M16" s="71">
        <f>+M14</f>
        <v>19235</v>
      </c>
      <c r="N16" s="42">
        <f>+N14</f>
        <v>20644</v>
      </c>
      <c r="O16" s="42">
        <f>+O14</f>
        <v>27502</v>
      </c>
      <c r="P16" s="230">
        <f t="shared" si="1"/>
        <v>133.22030614222049</v>
      </c>
    </row>
    <row r="17" spans="1:16" ht="21" customHeight="1" thickTop="1">
      <c r="A17" s="92"/>
      <c r="B17" s="45"/>
      <c r="C17" s="45"/>
      <c r="D17" s="177"/>
      <c r="E17" s="81"/>
      <c r="F17" s="31"/>
      <c r="G17" s="82"/>
      <c r="H17" s="83"/>
      <c r="I17" s="81"/>
      <c r="J17" s="31"/>
      <c r="K17" s="82"/>
      <c r="L17" s="83"/>
      <c r="M17" s="81"/>
      <c r="N17" s="31"/>
      <c r="O17" s="31"/>
      <c r="P17" s="127"/>
    </row>
    <row r="18" spans="1:16" ht="21" customHeight="1">
      <c r="A18" s="93">
        <v>2</v>
      </c>
      <c r="B18" s="45">
        <v>21</v>
      </c>
      <c r="C18" s="45">
        <v>2122</v>
      </c>
      <c r="D18" s="177" t="s">
        <v>105</v>
      </c>
      <c r="E18" s="81">
        <v>5</v>
      </c>
      <c r="F18" s="81">
        <v>19</v>
      </c>
      <c r="G18" s="82">
        <v>15</v>
      </c>
      <c r="H18" s="83">
        <f>+G18/F18*100</f>
        <v>78.94736842105263</v>
      </c>
      <c r="I18" s="81"/>
      <c r="J18" s="31"/>
      <c r="K18" s="82"/>
      <c r="L18" s="83"/>
      <c r="M18" s="81">
        <f t="shared" ref="M18:O22" si="4">+E18+I18</f>
        <v>5</v>
      </c>
      <c r="N18" s="31">
        <f t="shared" si="4"/>
        <v>19</v>
      </c>
      <c r="O18" s="31">
        <f t="shared" si="4"/>
        <v>15</v>
      </c>
      <c r="P18" s="127">
        <f>+O18/N18*100</f>
        <v>78.94736842105263</v>
      </c>
    </row>
    <row r="19" spans="1:16" ht="21" customHeight="1">
      <c r="A19" s="93">
        <v>2</v>
      </c>
      <c r="B19" s="45">
        <v>21</v>
      </c>
      <c r="C19" s="45">
        <v>2141</v>
      </c>
      <c r="D19" s="177" t="s">
        <v>170</v>
      </c>
      <c r="E19" s="81">
        <v>250</v>
      </c>
      <c r="F19" s="81">
        <v>275</v>
      </c>
      <c r="G19" s="82">
        <v>239</v>
      </c>
      <c r="H19" s="83">
        <f t="shared" si="0"/>
        <v>86.909090909090907</v>
      </c>
      <c r="I19" s="81"/>
      <c r="J19" s="31"/>
      <c r="K19" s="82"/>
      <c r="L19" s="83"/>
      <c r="M19" s="81">
        <f t="shared" si="4"/>
        <v>250</v>
      </c>
      <c r="N19" s="31">
        <f t="shared" si="4"/>
        <v>275</v>
      </c>
      <c r="O19" s="31">
        <f t="shared" si="4"/>
        <v>239</v>
      </c>
      <c r="P19" s="127">
        <f t="shared" si="1"/>
        <v>86.909090909090907</v>
      </c>
    </row>
    <row r="20" spans="1:16" ht="21" customHeight="1">
      <c r="A20" s="93">
        <v>2</v>
      </c>
      <c r="B20" s="45">
        <v>21</v>
      </c>
      <c r="C20" s="45">
        <v>2143</v>
      </c>
      <c r="D20" s="177" t="s">
        <v>197</v>
      </c>
      <c r="E20" s="81">
        <v>4703</v>
      </c>
      <c r="F20" s="81">
        <v>5025</v>
      </c>
      <c r="G20" s="82">
        <v>5117</v>
      </c>
      <c r="H20" s="83">
        <f t="shared" si="0"/>
        <v>101.83084577114427</v>
      </c>
      <c r="I20" s="81"/>
      <c r="J20" s="31"/>
      <c r="K20" s="82"/>
      <c r="L20" s="83"/>
      <c r="M20" s="81">
        <f t="shared" si="4"/>
        <v>4703</v>
      </c>
      <c r="N20" s="31">
        <f t="shared" si="4"/>
        <v>5025</v>
      </c>
      <c r="O20" s="31">
        <f t="shared" si="4"/>
        <v>5117</v>
      </c>
      <c r="P20" s="127">
        <f t="shared" ref="P20:P21" si="5">+O20/N20*100</f>
        <v>101.83084577114427</v>
      </c>
    </row>
    <row r="21" spans="1:16" ht="21" customHeight="1">
      <c r="A21" s="93">
        <v>2</v>
      </c>
      <c r="B21" s="45">
        <v>21</v>
      </c>
      <c r="C21" s="45">
        <v>2144</v>
      </c>
      <c r="D21" s="177" t="s">
        <v>212</v>
      </c>
      <c r="E21" s="81">
        <v>70</v>
      </c>
      <c r="F21" s="81">
        <v>72</v>
      </c>
      <c r="G21" s="82">
        <v>71</v>
      </c>
      <c r="H21" s="83">
        <f t="shared" si="0"/>
        <v>98.611111111111114</v>
      </c>
      <c r="I21" s="81"/>
      <c r="J21" s="31"/>
      <c r="K21" s="82"/>
      <c r="L21" s="83"/>
      <c r="M21" s="81">
        <f t="shared" si="4"/>
        <v>70</v>
      </c>
      <c r="N21" s="31">
        <f t="shared" si="4"/>
        <v>72</v>
      </c>
      <c r="O21" s="31">
        <f t="shared" si="4"/>
        <v>71</v>
      </c>
      <c r="P21" s="127">
        <f t="shared" si="5"/>
        <v>98.611111111111114</v>
      </c>
    </row>
    <row r="22" spans="1:16" ht="21" customHeight="1">
      <c r="A22" s="93">
        <v>2</v>
      </c>
      <c r="B22" s="45">
        <v>21</v>
      </c>
      <c r="C22" s="45">
        <v>2169</v>
      </c>
      <c r="D22" s="177" t="s">
        <v>135</v>
      </c>
      <c r="E22" s="81">
        <v>985</v>
      </c>
      <c r="F22" s="81">
        <v>1190</v>
      </c>
      <c r="G22" s="82">
        <v>1404</v>
      </c>
      <c r="H22" s="83">
        <f t="shared" si="0"/>
        <v>117.98319327731093</v>
      </c>
      <c r="I22" s="81"/>
      <c r="J22" s="31"/>
      <c r="K22" s="82"/>
      <c r="L22" s="83"/>
      <c r="M22" s="81">
        <f t="shared" si="4"/>
        <v>985</v>
      </c>
      <c r="N22" s="31">
        <f t="shared" si="4"/>
        <v>1190</v>
      </c>
      <c r="O22" s="31">
        <f t="shared" si="4"/>
        <v>1404</v>
      </c>
      <c r="P22" s="127">
        <f t="shared" si="1"/>
        <v>117.98319327731093</v>
      </c>
    </row>
    <row r="23" spans="1:16" ht="21" customHeight="1">
      <c r="A23" s="97">
        <v>2</v>
      </c>
      <c r="B23" s="34">
        <v>21</v>
      </c>
      <c r="C23" s="40"/>
      <c r="D23" s="179" t="s">
        <v>67</v>
      </c>
      <c r="E23" s="98">
        <f>SUM(E18:E22)</f>
        <v>6013</v>
      </c>
      <c r="F23" s="41">
        <f>SUM(F18:F22)</f>
        <v>6581</v>
      </c>
      <c r="G23" s="99">
        <f>SUM(G18:G22)</f>
        <v>6846</v>
      </c>
      <c r="H23" s="100">
        <f t="shared" si="0"/>
        <v>104.02674365597933</v>
      </c>
      <c r="I23" s="98"/>
      <c r="J23" s="41"/>
      <c r="K23" s="99"/>
      <c r="L23" s="100"/>
      <c r="M23" s="98">
        <f>SUM(M18:M22)</f>
        <v>6013</v>
      </c>
      <c r="N23" s="41">
        <f>SUM(N18:N22)</f>
        <v>6581</v>
      </c>
      <c r="O23" s="41">
        <f>SUM(O18:O22)</f>
        <v>6846</v>
      </c>
      <c r="P23" s="233">
        <f t="shared" si="1"/>
        <v>104.02674365597933</v>
      </c>
    </row>
    <row r="24" spans="1:16" ht="21" customHeight="1">
      <c r="A24" s="101"/>
      <c r="B24" s="30"/>
      <c r="C24" s="30"/>
      <c r="D24" s="178"/>
      <c r="E24" s="94"/>
      <c r="F24" s="37"/>
      <c r="G24" s="95"/>
      <c r="H24" s="96"/>
      <c r="I24" s="94"/>
      <c r="J24" s="37"/>
      <c r="K24" s="95"/>
      <c r="L24" s="96"/>
      <c r="M24" s="81">
        <f t="shared" ref="M24" si="6">+E24+I24</f>
        <v>0</v>
      </c>
      <c r="N24" s="31">
        <f t="shared" ref="N24" si="7">+F24+J24</f>
        <v>0</v>
      </c>
      <c r="O24" s="31">
        <f t="shared" ref="O24" si="8">+G24+K24</f>
        <v>0</v>
      </c>
      <c r="P24" s="127"/>
    </row>
    <row r="25" spans="1:16" ht="21" customHeight="1">
      <c r="A25" s="24">
        <v>2</v>
      </c>
      <c r="B25" s="30">
        <v>22</v>
      </c>
      <c r="C25" s="30">
        <v>2212</v>
      </c>
      <c r="D25" s="174" t="s">
        <v>48</v>
      </c>
      <c r="E25" s="81">
        <v>200</v>
      </c>
      <c r="F25" s="81">
        <v>3671</v>
      </c>
      <c r="G25" s="82">
        <v>3676</v>
      </c>
      <c r="H25" s="96">
        <f t="shared" si="0"/>
        <v>100.13620266957233</v>
      </c>
      <c r="I25" s="94"/>
      <c r="J25" s="37"/>
      <c r="K25" s="95">
        <v>2000</v>
      </c>
      <c r="L25" s="96"/>
      <c r="M25" s="94">
        <f t="shared" ref="M25:O27" si="9">+E25+I25</f>
        <v>200</v>
      </c>
      <c r="N25" s="31">
        <f t="shared" si="9"/>
        <v>3671</v>
      </c>
      <c r="O25" s="31">
        <f t="shared" si="9"/>
        <v>5676</v>
      </c>
      <c r="P25" s="128">
        <f t="shared" si="1"/>
        <v>154.61727049850177</v>
      </c>
    </row>
    <row r="26" spans="1:16" ht="21" customHeight="1">
      <c r="A26" s="24">
        <v>2</v>
      </c>
      <c r="B26" s="30">
        <v>22</v>
      </c>
      <c r="C26" s="30">
        <v>2219</v>
      </c>
      <c r="D26" s="174" t="s">
        <v>136</v>
      </c>
      <c r="E26" s="81">
        <v>22903</v>
      </c>
      <c r="F26" s="81">
        <v>22867</v>
      </c>
      <c r="G26" s="82">
        <v>26747</v>
      </c>
      <c r="H26" s="96">
        <f>+G26/F26*100</f>
        <v>116.9676826868413</v>
      </c>
      <c r="I26" s="94"/>
      <c r="J26" s="37"/>
      <c r="K26" s="95">
        <v>176</v>
      </c>
      <c r="L26" s="96"/>
      <c r="M26" s="94">
        <f t="shared" si="9"/>
        <v>22903</v>
      </c>
      <c r="N26" s="31">
        <f t="shared" si="9"/>
        <v>22867</v>
      </c>
      <c r="O26" s="31">
        <f t="shared" si="9"/>
        <v>26923</v>
      </c>
      <c r="P26" s="128">
        <f>+O26/N26*100</f>
        <v>117.73735076748153</v>
      </c>
    </row>
    <row r="27" spans="1:16" ht="21" customHeight="1">
      <c r="A27" s="24">
        <v>2</v>
      </c>
      <c r="B27" s="30">
        <v>22</v>
      </c>
      <c r="C27" s="30">
        <v>2221</v>
      </c>
      <c r="D27" s="174" t="s">
        <v>198</v>
      </c>
      <c r="E27" s="81"/>
      <c r="F27" s="81">
        <v>146</v>
      </c>
      <c r="G27" s="82">
        <v>146</v>
      </c>
      <c r="H27" s="96">
        <f>+G27/F27*100</f>
        <v>100</v>
      </c>
      <c r="I27" s="94"/>
      <c r="J27" s="37"/>
      <c r="K27" s="95"/>
      <c r="L27" s="96"/>
      <c r="M27" s="81">
        <f t="shared" si="9"/>
        <v>0</v>
      </c>
      <c r="N27" s="31">
        <f t="shared" si="9"/>
        <v>146</v>
      </c>
      <c r="O27" s="31">
        <f t="shared" si="9"/>
        <v>146</v>
      </c>
      <c r="P27" s="127">
        <f t="shared" ref="P27" si="10">+O27/N27*100</f>
        <v>100</v>
      </c>
    </row>
    <row r="28" spans="1:16" ht="21" customHeight="1">
      <c r="A28" s="24">
        <v>2</v>
      </c>
      <c r="B28" s="30">
        <v>22</v>
      </c>
      <c r="C28" s="30">
        <v>2271</v>
      </c>
      <c r="D28" s="174" t="s">
        <v>186</v>
      </c>
      <c r="E28" s="81">
        <v>201</v>
      </c>
      <c r="F28" s="81">
        <v>284</v>
      </c>
      <c r="G28" s="82">
        <v>176</v>
      </c>
      <c r="H28" s="96">
        <f t="shared" si="0"/>
        <v>61.971830985915489</v>
      </c>
      <c r="I28" s="94"/>
      <c r="J28" s="37"/>
      <c r="K28" s="95"/>
      <c r="L28" s="96"/>
      <c r="M28" s="81">
        <f>+E28+I28</f>
        <v>201</v>
      </c>
      <c r="N28" s="31">
        <f>+F28+J28</f>
        <v>284</v>
      </c>
      <c r="O28" s="31">
        <f>+G28+K28</f>
        <v>176</v>
      </c>
      <c r="P28" s="128">
        <f t="shared" si="1"/>
        <v>61.971830985915489</v>
      </c>
    </row>
    <row r="29" spans="1:16" ht="21" customHeight="1">
      <c r="A29" s="306">
        <v>2</v>
      </c>
      <c r="B29" s="34">
        <v>22</v>
      </c>
      <c r="C29" s="40"/>
      <c r="D29" s="175" t="s">
        <v>21</v>
      </c>
      <c r="E29" s="98">
        <f>SUM(E25:E28)</f>
        <v>23304</v>
      </c>
      <c r="F29" s="41">
        <f>SUM(F25:F28)</f>
        <v>26968</v>
      </c>
      <c r="G29" s="99">
        <f>SUM(G25:G28)</f>
        <v>30745</v>
      </c>
      <c r="H29" s="100">
        <f t="shared" si="0"/>
        <v>114.00548798576091</v>
      </c>
      <c r="I29" s="98">
        <f>SUM(I25:I28)</f>
        <v>0</v>
      </c>
      <c r="J29" s="41">
        <f>SUM(J25:J28)</f>
        <v>0</v>
      </c>
      <c r="K29" s="99">
        <f>SUM(K25:K28)</f>
        <v>2176</v>
      </c>
      <c r="L29" s="100"/>
      <c r="M29" s="98">
        <f>SUM(M25:M28)</f>
        <v>23304</v>
      </c>
      <c r="N29" s="41">
        <f>SUM(N25:N28)</f>
        <v>26968</v>
      </c>
      <c r="O29" s="99">
        <f>SUM(O25:O28)</f>
        <v>32921</v>
      </c>
      <c r="P29" s="233">
        <f t="shared" si="1"/>
        <v>122.07431029368141</v>
      </c>
    </row>
    <row r="30" spans="1:16" ht="21" customHeight="1">
      <c r="A30" s="101"/>
      <c r="B30" s="30"/>
      <c r="C30" s="30"/>
      <c r="D30" s="174"/>
      <c r="E30" s="94"/>
      <c r="F30" s="37"/>
      <c r="G30" s="95"/>
      <c r="H30" s="96"/>
      <c r="I30" s="94"/>
      <c r="J30" s="37"/>
      <c r="K30" s="95"/>
      <c r="L30" s="96"/>
      <c r="M30" s="81">
        <f t="shared" ref="M30" si="11">+E30+I30</f>
        <v>0</v>
      </c>
      <c r="N30" s="31">
        <f t="shared" ref="N30" si="12">+F30+J30</f>
        <v>0</v>
      </c>
      <c r="O30" s="31">
        <f t="shared" ref="O30:O31" si="13">+G30+K30</f>
        <v>0</v>
      </c>
      <c r="P30" s="127"/>
    </row>
    <row r="31" spans="1:16" ht="21" customHeight="1">
      <c r="A31" s="24">
        <v>2</v>
      </c>
      <c r="B31" s="30">
        <v>23</v>
      </c>
      <c r="C31" s="30">
        <v>2310</v>
      </c>
      <c r="D31" s="174" t="s">
        <v>49</v>
      </c>
      <c r="E31" s="94">
        <v>117</v>
      </c>
      <c r="F31" s="31">
        <v>117</v>
      </c>
      <c r="G31" s="82"/>
      <c r="H31" s="96">
        <f t="shared" si="0"/>
        <v>0</v>
      </c>
      <c r="I31" s="94"/>
      <c r="J31" s="37"/>
      <c r="K31" s="95"/>
      <c r="L31" s="96"/>
      <c r="M31" s="81">
        <f t="shared" ref="M31:O34" si="14">+E31+I31</f>
        <v>117</v>
      </c>
      <c r="N31" s="31">
        <f t="shared" si="14"/>
        <v>117</v>
      </c>
      <c r="O31" s="110">
        <f t="shared" si="13"/>
        <v>0</v>
      </c>
      <c r="P31" s="128">
        <f t="shared" si="1"/>
        <v>0</v>
      </c>
    </row>
    <row r="32" spans="1:16" ht="21" customHeight="1">
      <c r="A32" s="24">
        <v>2</v>
      </c>
      <c r="B32" s="30">
        <v>23</v>
      </c>
      <c r="C32" s="30">
        <v>2321</v>
      </c>
      <c r="D32" s="174" t="s">
        <v>191</v>
      </c>
      <c r="E32" s="94">
        <v>240</v>
      </c>
      <c r="F32" s="31">
        <v>240</v>
      </c>
      <c r="G32" s="82">
        <v>926</v>
      </c>
      <c r="H32" s="83">
        <f t="shared" si="0"/>
        <v>385.83333333333331</v>
      </c>
      <c r="I32" s="94"/>
      <c r="J32" s="37"/>
      <c r="K32" s="95"/>
      <c r="L32" s="96"/>
      <c r="M32" s="81">
        <f t="shared" si="14"/>
        <v>240</v>
      </c>
      <c r="N32" s="31">
        <f t="shared" si="14"/>
        <v>240</v>
      </c>
      <c r="O32" s="31">
        <f t="shared" si="14"/>
        <v>926</v>
      </c>
      <c r="P32" s="128">
        <f>+O32/N32*100</f>
        <v>385.83333333333331</v>
      </c>
    </row>
    <row r="33" spans="1:16" ht="21" customHeight="1">
      <c r="A33" s="24">
        <v>2</v>
      </c>
      <c r="B33" s="30">
        <v>23</v>
      </c>
      <c r="C33" s="30">
        <v>2329</v>
      </c>
      <c r="D33" s="174" t="s">
        <v>154</v>
      </c>
      <c r="E33" s="94"/>
      <c r="F33" s="31"/>
      <c r="G33" s="82">
        <v>1700</v>
      </c>
      <c r="H33" s="83"/>
      <c r="I33" s="94"/>
      <c r="J33" s="37"/>
      <c r="K33" s="95">
        <v>1361</v>
      </c>
      <c r="L33" s="96"/>
      <c r="M33" s="81">
        <f t="shared" si="14"/>
        <v>0</v>
      </c>
      <c r="N33" s="37">
        <f t="shared" si="14"/>
        <v>0</v>
      </c>
      <c r="O33" s="31">
        <f t="shared" si="14"/>
        <v>3061</v>
      </c>
      <c r="P33" s="127"/>
    </row>
    <row r="34" spans="1:16" ht="21" customHeight="1">
      <c r="A34" s="24">
        <v>2</v>
      </c>
      <c r="B34" s="30">
        <v>23</v>
      </c>
      <c r="C34" s="30">
        <v>2399</v>
      </c>
      <c r="D34" s="174" t="s">
        <v>137</v>
      </c>
      <c r="E34" s="94">
        <v>100</v>
      </c>
      <c r="F34" s="31">
        <v>100</v>
      </c>
      <c r="G34" s="82">
        <v>75</v>
      </c>
      <c r="H34" s="96">
        <f t="shared" si="0"/>
        <v>75</v>
      </c>
      <c r="I34" s="94"/>
      <c r="J34" s="37"/>
      <c r="K34" s="95"/>
      <c r="L34" s="96"/>
      <c r="M34" s="94">
        <f t="shared" si="14"/>
        <v>100</v>
      </c>
      <c r="N34" s="31">
        <f t="shared" si="14"/>
        <v>100</v>
      </c>
      <c r="O34" s="31">
        <f t="shared" si="14"/>
        <v>75</v>
      </c>
      <c r="P34" s="127">
        <f t="shared" ref="P34" si="15">+O34/N34*100</f>
        <v>75</v>
      </c>
    </row>
    <row r="35" spans="1:16" ht="21" customHeight="1">
      <c r="A35" s="97">
        <v>2</v>
      </c>
      <c r="B35" s="34">
        <v>23</v>
      </c>
      <c r="C35" s="40"/>
      <c r="D35" s="175" t="s">
        <v>68</v>
      </c>
      <c r="E35" s="98">
        <f>SUM(E31:E34)</f>
        <v>457</v>
      </c>
      <c r="F35" s="41">
        <f>SUM(F31:F34)</f>
        <v>457</v>
      </c>
      <c r="G35" s="99">
        <f>SUM(G31:G34)</f>
        <v>2701</v>
      </c>
      <c r="H35" s="296">
        <f t="shared" si="0"/>
        <v>591.02844638949671</v>
      </c>
      <c r="I35" s="98"/>
      <c r="J35" s="41"/>
      <c r="K35" s="99">
        <f>SUM(K31:K34)</f>
        <v>1361</v>
      </c>
      <c r="L35" s="100"/>
      <c r="M35" s="98">
        <f>SUM(M31:M34)</f>
        <v>457</v>
      </c>
      <c r="N35" s="41">
        <f>SUM(N31:N34)</f>
        <v>457</v>
      </c>
      <c r="O35" s="41">
        <f>SUM(O31:O34)</f>
        <v>4062</v>
      </c>
      <c r="P35" s="297">
        <f t="shared" si="1"/>
        <v>888.84026258205699</v>
      </c>
    </row>
    <row r="36" spans="1:16" ht="13.5" customHeight="1" thickBot="1">
      <c r="A36" s="101"/>
      <c r="B36" s="30"/>
      <c r="C36" s="30"/>
      <c r="D36" s="174"/>
      <c r="E36" s="94"/>
      <c r="F36" s="37"/>
      <c r="G36" s="95"/>
      <c r="H36" s="96"/>
      <c r="I36" s="94"/>
      <c r="J36" s="37"/>
      <c r="K36" s="95"/>
      <c r="L36" s="96"/>
      <c r="M36" s="94"/>
      <c r="N36" s="37"/>
      <c r="O36" s="37"/>
      <c r="P36" s="128"/>
    </row>
    <row r="37" spans="1:16" ht="21" customHeight="1" thickTop="1" thickBot="1">
      <c r="A37" s="102">
        <v>2</v>
      </c>
      <c r="B37" s="70"/>
      <c r="C37" s="70"/>
      <c r="D37" s="172" t="s">
        <v>79</v>
      </c>
      <c r="E37" s="71">
        <f>+E23+E29+E35</f>
        <v>29774</v>
      </c>
      <c r="F37" s="71">
        <f>+F23+F29+F35</f>
        <v>34006</v>
      </c>
      <c r="G37" s="72">
        <f>+G23+G29+G35</f>
        <v>40292</v>
      </c>
      <c r="H37" s="73">
        <f t="shared" si="0"/>
        <v>118.48497324001647</v>
      </c>
      <c r="I37" s="71">
        <f>+I23+I29+I35</f>
        <v>0</v>
      </c>
      <c r="J37" s="42">
        <f>+J23+J29+J35</f>
        <v>0</v>
      </c>
      <c r="K37" s="42">
        <f>+K23+K29+K35</f>
        <v>3537</v>
      </c>
      <c r="L37" s="73"/>
      <c r="M37" s="71">
        <f>+M23+M29+M35</f>
        <v>29774</v>
      </c>
      <c r="N37" s="42">
        <f>+N23+N29+N35</f>
        <v>34006</v>
      </c>
      <c r="O37" s="42">
        <f>+O23+O29+O35</f>
        <v>43829</v>
      </c>
      <c r="P37" s="230">
        <f t="shared" si="1"/>
        <v>128.88607892724812</v>
      </c>
    </row>
    <row r="38" spans="1:16" ht="21" customHeight="1" thickTop="1">
      <c r="A38" s="103"/>
      <c r="B38" s="45"/>
      <c r="C38" s="45"/>
      <c r="D38" s="177"/>
      <c r="E38" s="81"/>
      <c r="F38" s="31"/>
      <c r="G38" s="82"/>
      <c r="H38" s="83"/>
      <c r="I38" s="81"/>
      <c r="J38" s="31"/>
      <c r="K38" s="82"/>
      <c r="L38" s="83"/>
      <c r="M38" s="81"/>
      <c r="N38" s="31"/>
      <c r="O38" s="31"/>
      <c r="P38" s="127"/>
    </row>
    <row r="39" spans="1:16" ht="21" customHeight="1">
      <c r="A39" s="23">
        <v>3</v>
      </c>
      <c r="B39" s="45">
        <v>31</v>
      </c>
      <c r="C39" s="45">
        <v>3111</v>
      </c>
      <c r="D39" s="177" t="s">
        <v>50</v>
      </c>
      <c r="E39" s="81">
        <v>1116</v>
      </c>
      <c r="F39" s="81">
        <v>2925</v>
      </c>
      <c r="G39" s="82">
        <v>2928</v>
      </c>
      <c r="H39" s="83">
        <f t="shared" si="0"/>
        <v>100.1025641025641</v>
      </c>
      <c r="I39" s="81"/>
      <c r="J39" s="31"/>
      <c r="K39" s="82"/>
      <c r="L39" s="96"/>
      <c r="M39" s="81">
        <f t="shared" ref="M39:O43" si="16">+E39+I39</f>
        <v>1116</v>
      </c>
      <c r="N39" s="31">
        <f t="shared" si="16"/>
        <v>2925</v>
      </c>
      <c r="O39" s="31">
        <f t="shared" si="16"/>
        <v>2928</v>
      </c>
      <c r="P39" s="128">
        <f t="shared" si="1"/>
        <v>100.1025641025641</v>
      </c>
    </row>
    <row r="40" spans="1:16" ht="21" customHeight="1">
      <c r="A40" s="24">
        <v>3</v>
      </c>
      <c r="B40" s="30">
        <v>31</v>
      </c>
      <c r="C40" s="30">
        <v>3113</v>
      </c>
      <c r="D40" s="174" t="s">
        <v>51</v>
      </c>
      <c r="E40" s="94">
        <v>7855</v>
      </c>
      <c r="F40" s="94">
        <v>16041</v>
      </c>
      <c r="G40" s="82">
        <v>15924</v>
      </c>
      <c r="H40" s="83">
        <f t="shared" si="0"/>
        <v>99.270619038713292</v>
      </c>
      <c r="I40" s="94"/>
      <c r="J40" s="37"/>
      <c r="K40" s="95"/>
      <c r="L40" s="96"/>
      <c r="M40" s="81">
        <f>+E40+I40</f>
        <v>7855</v>
      </c>
      <c r="N40" s="31">
        <f t="shared" si="16"/>
        <v>16041</v>
      </c>
      <c r="O40" s="31">
        <f t="shared" si="16"/>
        <v>15924</v>
      </c>
      <c r="P40" s="128">
        <f>+O40/N40*100</f>
        <v>99.270619038713292</v>
      </c>
    </row>
    <row r="41" spans="1:16" ht="21" customHeight="1">
      <c r="A41" s="24">
        <v>3</v>
      </c>
      <c r="B41" s="30">
        <v>31</v>
      </c>
      <c r="C41" s="30">
        <v>3114</v>
      </c>
      <c r="D41" s="174" t="s">
        <v>224</v>
      </c>
      <c r="E41" s="94"/>
      <c r="F41" s="94">
        <v>30</v>
      </c>
      <c r="G41" s="82">
        <v>30</v>
      </c>
      <c r="H41" s="83">
        <f t="shared" ref="H41" si="17">+G41/F41*100</f>
        <v>100</v>
      </c>
      <c r="I41" s="94"/>
      <c r="J41" s="37"/>
      <c r="K41" s="95"/>
      <c r="L41" s="96"/>
      <c r="M41" s="81">
        <f>+E41+I41</f>
        <v>0</v>
      </c>
      <c r="N41" s="31">
        <f t="shared" ref="N41" si="18">+F41+J41</f>
        <v>30</v>
      </c>
      <c r="O41" s="31">
        <f t="shared" ref="O41" si="19">+G41+K41</f>
        <v>30</v>
      </c>
      <c r="P41" s="128">
        <f>+O41/N41*100</f>
        <v>100</v>
      </c>
    </row>
    <row r="42" spans="1:16" ht="21" customHeight="1">
      <c r="A42" s="337">
        <v>3</v>
      </c>
      <c r="B42" s="267">
        <v>31</v>
      </c>
      <c r="C42" s="36">
        <v>3119</v>
      </c>
      <c r="D42" s="268" t="s">
        <v>188</v>
      </c>
      <c r="E42" s="105">
        <v>515</v>
      </c>
      <c r="F42" s="105">
        <v>515</v>
      </c>
      <c r="G42" s="90">
        <v>515</v>
      </c>
      <c r="H42" s="91">
        <f t="shared" si="0"/>
        <v>100</v>
      </c>
      <c r="I42" s="105"/>
      <c r="J42" s="106"/>
      <c r="K42" s="107"/>
      <c r="L42" s="108"/>
      <c r="M42" s="88">
        <f>+E42+I42</f>
        <v>515</v>
      </c>
      <c r="N42" s="106">
        <f t="shared" si="16"/>
        <v>515</v>
      </c>
      <c r="O42" s="31">
        <f t="shared" si="16"/>
        <v>515</v>
      </c>
      <c r="P42" s="234">
        <f t="shared" si="1"/>
        <v>100</v>
      </c>
    </row>
    <row r="43" spans="1:16" ht="21" customHeight="1">
      <c r="A43" s="24">
        <v>3</v>
      </c>
      <c r="B43" s="30">
        <v>31</v>
      </c>
      <c r="C43" s="30">
        <v>3146</v>
      </c>
      <c r="D43" s="181" t="s">
        <v>204</v>
      </c>
      <c r="E43" s="338">
        <v>10</v>
      </c>
      <c r="F43" s="339">
        <v>10</v>
      </c>
      <c r="G43" s="340">
        <v>10</v>
      </c>
      <c r="H43" s="341">
        <f t="shared" si="0"/>
        <v>100</v>
      </c>
      <c r="I43" s="339"/>
      <c r="J43" s="342"/>
      <c r="K43" s="340"/>
      <c r="L43" s="341"/>
      <c r="M43" s="338">
        <f t="shared" ref="M43" si="20">+E43+I43</f>
        <v>10</v>
      </c>
      <c r="N43" s="342">
        <f t="shared" si="16"/>
        <v>10</v>
      </c>
      <c r="O43" s="342">
        <f t="shared" si="16"/>
        <v>10</v>
      </c>
      <c r="P43" s="343">
        <f t="shared" ref="P43" si="21">+O43/N43*100</f>
        <v>100</v>
      </c>
    </row>
    <row r="44" spans="1:16" ht="21" customHeight="1">
      <c r="A44" s="97">
        <v>3</v>
      </c>
      <c r="B44" s="34">
        <v>31</v>
      </c>
      <c r="C44" s="40"/>
      <c r="D44" s="180" t="s">
        <v>69</v>
      </c>
      <c r="E44" s="98">
        <f>SUM(E39:E43)</f>
        <v>9496</v>
      </c>
      <c r="F44" s="41">
        <f>SUM(F39:F43)</f>
        <v>19521</v>
      </c>
      <c r="G44" s="99">
        <f>SUM(G39:G43)</f>
        <v>19407</v>
      </c>
      <c r="H44" s="100">
        <f t="shared" si="0"/>
        <v>99.416013523897334</v>
      </c>
      <c r="I44" s="98"/>
      <c r="J44" s="41">
        <f>SUM(J39:J40)</f>
        <v>0</v>
      </c>
      <c r="K44" s="41">
        <f>SUM(K39:K40)</f>
        <v>0</v>
      </c>
      <c r="L44" s="100"/>
      <c r="M44" s="98">
        <f>SUM(M39:M43)</f>
        <v>9496</v>
      </c>
      <c r="N44" s="41">
        <f>SUM(N39:N43)</f>
        <v>19521</v>
      </c>
      <c r="O44" s="41">
        <f>SUM(O39:O43)</f>
        <v>19407</v>
      </c>
      <c r="P44" s="233">
        <f t="shared" si="1"/>
        <v>99.416013523897334</v>
      </c>
    </row>
    <row r="45" spans="1:16" ht="21" customHeight="1">
      <c r="A45" s="24"/>
      <c r="B45" s="30"/>
      <c r="C45" s="30"/>
      <c r="D45" s="181"/>
      <c r="E45" s="88"/>
      <c r="F45" s="88"/>
      <c r="G45" s="90"/>
      <c r="H45" s="91"/>
      <c r="I45" s="88"/>
      <c r="J45" s="89"/>
      <c r="K45" s="90"/>
      <c r="L45" s="91"/>
      <c r="M45" s="88"/>
      <c r="N45" s="89"/>
      <c r="O45" s="89"/>
      <c r="P45" s="232"/>
    </row>
    <row r="46" spans="1:16" ht="21" customHeight="1">
      <c r="A46" s="24">
        <v>3</v>
      </c>
      <c r="B46" s="30">
        <v>32</v>
      </c>
      <c r="C46" s="30">
        <v>3231</v>
      </c>
      <c r="D46" s="181" t="s">
        <v>225</v>
      </c>
      <c r="E46" s="338"/>
      <c r="F46" s="339">
        <v>10</v>
      </c>
      <c r="G46" s="340">
        <v>10</v>
      </c>
      <c r="H46" s="91">
        <f t="shared" si="0"/>
        <v>100</v>
      </c>
      <c r="I46" s="339"/>
      <c r="J46" s="342"/>
      <c r="K46" s="340"/>
      <c r="L46" s="341"/>
      <c r="M46" s="338">
        <f t="shared" ref="M46" si="22">+E46+I46</f>
        <v>0</v>
      </c>
      <c r="N46" s="37">
        <f t="shared" ref="N46" si="23">+F46+J46</f>
        <v>10</v>
      </c>
      <c r="O46" s="342">
        <f t="shared" ref="O46:O47" si="24">+G46+K46</f>
        <v>10</v>
      </c>
      <c r="P46" s="128">
        <f>+O46/N46*100</f>
        <v>100</v>
      </c>
    </row>
    <row r="47" spans="1:16" ht="21" customHeight="1">
      <c r="A47" s="276">
        <v>3</v>
      </c>
      <c r="B47" s="36">
        <v>32</v>
      </c>
      <c r="C47" s="36">
        <v>3299</v>
      </c>
      <c r="D47" s="344" t="s">
        <v>213</v>
      </c>
      <c r="E47" s="334"/>
      <c r="F47" s="302">
        <v>105</v>
      </c>
      <c r="G47" s="345">
        <v>530</v>
      </c>
      <c r="H47" s="304">
        <f t="shared" si="0"/>
        <v>504.76190476190476</v>
      </c>
      <c r="I47" s="302"/>
      <c r="J47" s="335"/>
      <c r="K47" s="345"/>
      <c r="L47" s="304"/>
      <c r="M47" s="334">
        <f t="shared" ref="M47:N47" si="25">+E47+I47</f>
        <v>0</v>
      </c>
      <c r="N47" s="106">
        <f t="shared" si="25"/>
        <v>105</v>
      </c>
      <c r="O47" s="335">
        <f t="shared" si="24"/>
        <v>530</v>
      </c>
      <c r="P47" s="234">
        <f>+O47/N47*100</f>
        <v>504.76190476190476</v>
      </c>
    </row>
    <row r="48" spans="1:16" ht="21" customHeight="1">
      <c r="A48" s="97">
        <v>3</v>
      </c>
      <c r="B48" s="34">
        <v>32</v>
      </c>
      <c r="C48" s="40"/>
      <c r="D48" s="180" t="s">
        <v>69</v>
      </c>
      <c r="E48" s="113">
        <f>SUM(E46:E47)</f>
        <v>0</v>
      </c>
      <c r="F48" s="114">
        <f t="shared" ref="F48:G48" si="26">SUM(F46:F47)</f>
        <v>115</v>
      </c>
      <c r="G48" s="115">
        <f t="shared" si="26"/>
        <v>540</v>
      </c>
      <c r="H48" s="116">
        <f t="shared" si="0"/>
        <v>469.56521739130437</v>
      </c>
      <c r="I48" s="113">
        <f t="shared" ref="I48:J48" si="27">SUM(I46:I47)</f>
        <v>0</v>
      </c>
      <c r="J48" s="114">
        <f t="shared" si="27"/>
        <v>0</v>
      </c>
      <c r="K48" s="114">
        <f>SUM(K46:K47)</f>
        <v>0</v>
      </c>
      <c r="L48" s="116"/>
      <c r="M48" s="113">
        <f t="shared" ref="M48:N48" si="28">SUM(M46:M47)</f>
        <v>0</v>
      </c>
      <c r="N48" s="114">
        <f t="shared" si="28"/>
        <v>115</v>
      </c>
      <c r="O48" s="114">
        <f>SUM(O46:O47)</f>
        <v>540</v>
      </c>
      <c r="P48" s="236">
        <f t="shared" si="1"/>
        <v>469.56521739130437</v>
      </c>
    </row>
    <row r="49" spans="1:16" ht="21" customHeight="1">
      <c r="A49" s="24"/>
      <c r="B49" s="30"/>
      <c r="C49" s="30"/>
      <c r="D49" s="181"/>
      <c r="E49" s="109"/>
      <c r="F49" s="109"/>
      <c r="G49" s="111"/>
      <c r="H49" s="112"/>
      <c r="I49" s="109"/>
      <c r="J49" s="110"/>
      <c r="K49" s="111"/>
      <c r="L49" s="112"/>
      <c r="M49" s="109"/>
      <c r="N49" s="110"/>
      <c r="O49" s="110"/>
      <c r="P49" s="235"/>
    </row>
    <row r="50" spans="1:16" ht="21" customHeight="1">
      <c r="A50" s="157">
        <v>3</v>
      </c>
      <c r="B50" s="75">
        <v>33</v>
      </c>
      <c r="C50" s="75">
        <v>3311</v>
      </c>
      <c r="D50" s="244" t="s">
        <v>102</v>
      </c>
      <c r="E50" s="249">
        <v>91043</v>
      </c>
      <c r="F50" s="249">
        <v>88797</v>
      </c>
      <c r="G50" s="251">
        <v>89209</v>
      </c>
      <c r="H50" s="112">
        <f t="shared" si="0"/>
        <v>100.46397963895177</v>
      </c>
      <c r="I50" s="249"/>
      <c r="J50" s="250"/>
      <c r="K50" s="251"/>
      <c r="L50" s="252"/>
      <c r="M50" s="109">
        <f>+E50+I50</f>
        <v>91043</v>
      </c>
      <c r="N50" s="110">
        <f>+F50+J50</f>
        <v>88797</v>
      </c>
      <c r="O50" s="110">
        <f>+G50+K50</f>
        <v>89209</v>
      </c>
      <c r="P50" s="235">
        <f>+O50/N50*100</f>
        <v>100.46397963895177</v>
      </c>
    </row>
    <row r="51" spans="1:16" ht="21" customHeight="1">
      <c r="A51" s="157">
        <v>3</v>
      </c>
      <c r="B51" s="75">
        <v>33</v>
      </c>
      <c r="C51" s="75">
        <v>3312</v>
      </c>
      <c r="D51" s="244" t="s">
        <v>120</v>
      </c>
      <c r="E51" s="249">
        <v>3600</v>
      </c>
      <c r="F51" s="249">
        <v>2731</v>
      </c>
      <c r="G51" s="251">
        <v>2731</v>
      </c>
      <c r="H51" s="112">
        <f t="shared" si="0"/>
        <v>100</v>
      </c>
      <c r="I51" s="249"/>
      <c r="J51" s="250"/>
      <c r="K51" s="251"/>
      <c r="L51" s="252"/>
      <c r="M51" s="109">
        <f t="shared" ref="M51:M62" si="29">+E51+I51</f>
        <v>3600</v>
      </c>
      <c r="N51" s="110">
        <f t="shared" ref="N51:N62" si="30">+F51+J51</f>
        <v>2731</v>
      </c>
      <c r="O51" s="110">
        <f t="shared" ref="O51:O62" si="31">+G51+K51</f>
        <v>2731</v>
      </c>
      <c r="P51" s="235">
        <f>+O51/N51*100</f>
        <v>100</v>
      </c>
    </row>
    <row r="52" spans="1:16" ht="21" customHeight="1">
      <c r="A52" s="157">
        <v>3</v>
      </c>
      <c r="B52" s="75">
        <v>33</v>
      </c>
      <c r="C52" s="75">
        <v>3313</v>
      </c>
      <c r="D52" s="244" t="s">
        <v>138</v>
      </c>
      <c r="E52" s="249">
        <v>228</v>
      </c>
      <c r="F52" s="249">
        <v>228</v>
      </c>
      <c r="G52" s="251">
        <v>228</v>
      </c>
      <c r="H52" s="112">
        <f t="shared" si="0"/>
        <v>100</v>
      </c>
      <c r="I52" s="249"/>
      <c r="J52" s="250"/>
      <c r="K52" s="251"/>
      <c r="L52" s="252"/>
      <c r="M52" s="109">
        <f t="shared" si="29"/>
        <v>228</v>
      </c>
      <c r="N52" s="31">
        <f t="shared" si="30"/>
        <v>228</v>
      </c>
      <c r="O52" s="110">
        <f t="shared" si="31"/>
        <v>228</v>
      </c>
      <c r="P52" s="128">
        <f>+O52/N52*100</f>
        <v>100</v>
      </c>
    </row>
    <row r="53" spans="1:16" ht="21" customHeight="1">
      <c r="A53" s="157">
        <v>3</v>
      </c>
      <c r="B53" s="75">
        <v>33</v>
      </c>
      <c r="C53" s="75">
        <v>3314</v>
      </c>
      <c r="D53" s="244" t="s">
        <v>103</v>
      </c>
      <c r="E53" s="249">
        <v>3249</v>
      </c>
      <c r="F53" s="249">
        <v>4372</v>
      </c>
      <c r="G53" s="251">
        <v>4431</v>
      </c>
      <c r="H53" s="112">
        <f t="shared" si="0"/>
        <v>101.34949679780421</v>
      </c>
      <c r="I53" s="249"/>
      <c r="J53" s="250"/>
      <c r="K53" s="251"/>
      <c r="L53" s="252"/>
      <c r="M53" s="109">
        <f t="shared" si="29"/>
        <v>3249</v>
      </c>
      <c r="N53" s="110">
        <f t="shared" si="30"/>
        <v>4372</v>
      </c>
      <c r="O53" s="110">
        <f t="shared" si="31"/>
        <v>4431</v>
      </c>
      <c r="P53" s="235">
        <f t="shared" si="1"/>
        <v>101.34949679780421</v>
      </c>
    </row>
    <row r="54" spans="1:16" ht="21" customHeight="1">
      <c r="A54" s="247">
        <v>3</v>
      </c>
      <c r="B54" s="166">
        <v>33</v>
      </c>
      <c r="C54" s="166">
        <v>3315</v>
      </c>
      <c r="D54" s="248" t="s">
        <v>104</v>
      </c>
      <c r="E54" s="329">
        <v>6077</v>
      </c>
      <c r="F54" s="249">
        <v>5445</v>
      </c>
      <c r="G54" s="246">
        <v>5486</v>
      </c>
      <c r="H54" s="112">
        <f t="shared" si="0"/>
        <v>100.75298438934803</v>
      </c>
      <c r="I54" s="265"/>
      <c r="J54" s="250"/>
      <c r="K54" s="251"/>
      <c r="L54" s="252"/>
      <c r="M54" s="109">
        <f t="shared" si="29"/>
        <v>6077</v>
      </c>
      <c r="N54" s="110">
        <f t="shared" si="30"/>
        <v>5445</v>
      </c>
      <c r="O54" s="110">
        <f t="shared" si="31"/>
        <v>5486</v>
      </c>
      <c r="P54" s="235">
        <f t="shared" si="1"/>
        <v>100.75298438934803</v>
      </c>
    </row>
    <row r="55" spans="1:16" ht="21" customHeight="1">
      <c r="A55" s="247">
        <v>3</v>
      </c>
      <c r="B55" s="166">
        <v>33</v>
      </c>
      <c r="C55" s="166">
        <v>3317</v>
      </c>
      <c r="D55" s="248" t="s">
        <v>112</v>
      </c>
      <c r="E55" s="245">
        <v>3378</v>
      </c>
      <c r="F55" s="245">
        <v>3391</v>
      </c>
      <c r="G55" s="246">
        <v>3380</v>
      </c>
      <c r="H55" s="112">
        <f t="shared" si="0"/>
        <v>99.675611913889711</v>
      </c>
      <c r="I55" s="265"/>
      <c r="J55" s="250"/>
      <c r="K55" s="251"/>
      <c r="L55" s="252"/>
      <c r="M55" s="109">
        <f t="shared" si="29"/>
        <v>3378</v>
      </c>
      <c r="N55" s="110">
        <f t="shared" si="30"/>
        <v>3391</v>
      </c>
      <c r="O55" s="110">
        <f t="shared" si="31"/>
        <v>3380</v>
      </c>
      <c r="P55" s="235">
        <f t="shared" si="1"/>
        <v>99.675611913889711</v>
      </c>
    </row>
    <row r="56" spans="1:16" ht="21" customHeight="1">
      <c r="A56" s="24">
        <v>3</v>
      </c>
      <c r="B56" s="30">
        <v>33</v>
      </c>
      <c r="C56" s="30">
        <v>3319</v>
      </c>
      <c r="D56" s="181" t="s">
        <v>139</v>
      </c>
      <c r="E56" s="109">
        <v>1068</v>
      </c>
      <c r="F56" s="109">
        <v>2677</v>
      </c>
      <c r="G56" s="82">
        <v>2833</v>
      </c>
      <c r="H56" s="112">
        <f t="shared" si="0"/>
        <v>105.82741875233469</v>
      </c>
      <c r="I56" s="109"/>
      <c r="J56" s="110">
        <v>1399</v>
      </c>
      <c r="K56" s="111">
        <v>1399</v>
      </c>
      <c r="L56" s="96">
        <f>+K56/J56*100</f>
        <v>100</v>
      </c>
      <c r="M56" s="109">
        <f t="shared" si="29"/>
        <v>1068</v>
      </c>
      <c r="N56" s="110">
        <f t="shared" si="30"/>
        <v>4076</v>
      </c>
      <c r="O56" s="110">
        <f t="shared" si="31"/>
        <v>4232</v>
      </c>
      <c r="P56" s="235">
        <f t="shared" si="1"/>
        <v>103.82728164867517</v>
      </c>
    </row>
    <row r="57" spans="1:16" ht="21" customHeight="1">
      <c r="A57" s="24">
        <v>3</v>
      </c>
      <c r="B57" s="30">
        <v>33</v>
      </c>
      <c r="C57" s="30">
        <v>3322</v>
      </c>
      <c r="D57" s="181" t="s">
        <v>52</v>
      </c>
      <c r="E57" s="109">
        <v>879</v>
      </c>
      <c r="F57" s="109">
        <v>879</v>
      </c>
      <c r="G57" s="82">
        <v>245</v>
      </c>
      <c r="H57" s="112">
        <f t="shared" si="0"/>
        <v>27.872582480091012</v>
      </c>
      <c r="I57" s="109"/>
      <c r="J57" s="110"/>
      <c r="K57" s="111"/>
      <c r="L57" s="112"/>
      <c r="M57" s="109">
        <f t="shared" si="29"/>
        <v>879</v>
      </c>
      <c r="N57" s="31">
        <f t="shared" si="30"/>
        <v>879</v>
      </c>
      <c r="O57" s="31">
        <f t="shared" si="31"/>
        <v>245</v>
      </c>
      <c r="P57" s="127">
        <f t="shared" si="1"/>
        <v>27.872582480091012</v>
      </c>
    </row>
    <row r="58" spans="1:16" ht="21" customHeight="1">
      <c r="A58" s="24">
        <v>3</v>
      </c>
      <c r="B58" s="30">
        <v>33</v>
      </c>
      <c r="C58" s="30">
        <v>3326</v>
      </c>
      <c r="D58" s="181" t="s">
        <v>199</v>
      </c>
      <c r="E58" s="109"/>
      <c r="F58" s="109"/>
      <c r="G58" s="82">
        <v>1</v>
      </c>
      <c r="H58" s="112"/>
      <c r="I58" s="109"/>
      <c r="J58" s="110"/>
      <c r="K58" s="111"/>
      <c r="L58" s="112"/>
      <c r="M58" s="81">
        <f t="shared" si="29"/>
        <v>0</v>
      </c>
      <c r="N58" s="37">
        <f t="shared" si="30"/>
        <v>0</v>
      </c>
      <c r="O58" s="110">
        <f t="shared" si="31"/>
        <v>1</v>
      </c>
      <c r="P58" s="235"/>
    </row>
    <row r="59" spans="1:16" ht="21" customHeight="1">
      <c r="A59" s="24">
        <v>3</v>
      </c>
      <c r="B59" s="30">
        <v>33</v>
      </c>
      <c r="C59" s="30">
        <v>3349</v>
      </c>
      <c r="D59" s="182" t="s">
        <v>140</v>
      </c>
      <c r="E59" s="109">
        <v>1443</v>
      </c>
      <c r="F59" s="109">
        <v>1346</v>
      </c>
      <c r="G59" s="82">
        <v>1174</v>
      </c>
      <c r="H59" s="112">
        <f t="shared" si="0"/>
        <v>87.22139673105498</v>
      </c>
      <c r="I59" s="109"/>
      <c r="J59" s="110"/>
      <c r="K59" s="111"/>
      <c r="L59" s="112"/>
      <c r="M59" s="109">
        <f t="shared" si="29"/>
        <v>1443</v>
      </c>
      <c r="N59" s="110">
        <f t="shared" si="30"/>
        <v>1346</v>
      </c>
      <c r="O59" s="110">
        <f t="shared" si="31"/>
        <v>1174</v>
      </c>
      <c r="P59" s="235">
        <f t="shared" si="1"/>
        <v>87.22139673105498</v>
      </c>
    </row>
    <row r="60" spans="1:16" ht="21" customHeight="1">
      <c r="A60" s="24">
        <v>3</v>
      </c>
      <c r="B60" s="30">
        <v>33</v>
      </c>
      <c r="C60" s="30">
        <v>3391</v>
      </c>
      <c r="D60" s="182" t="s">
        <v>214</v>
      </c>
      <c r="E60" s="109"/>
      <c r="F60" s="109">
        <v>405</v>
      </c>
      <c r="G60" s="82">
        <v>403</v>
      </c>
      <c r="H60" s="112">
        <f t="shared" si="0"/>
        <v>99.506172839506164</v>
      </c>
      <c r="I60" s="109"/>
      <c r="J60" s="110"/>
      <c r="K60" s="111"/>
      <c r="L60" s="112"/>
      <c r="M60" s="81">
        <f t="shared" si="29"/>
        <v>0</v>
      </c>
      <c r="N60" s="31">
        <f t="shared" si="30"/>
        <v>405</v>
      </c>
      <c r="O60" s="31">
        <f t="shared" si="31"/>
        <v>403</v>
      </c>
      <c r="P60" s="127">
        <f t="shared" ref="P60" si="32">+O60/N60*100</f>
        <v>99.506172839506164</v>
      </c>
    </row>
    <row r="61" spans="1:16" ht="21" customHeight="1">
      <c r="A61" s="24">
        <v>3</v>
      </c>
      <c r="B61" s="30">
        <v>33</v>
      </c>
      <c r="C61" s="30">
        <v>3392</v>
      </c>
      <c r="D61" s="182" t="s">
        <v>53</v>
      </c>
      <c r="E61" s="109">
        <v>4133</v>
      </c>
      <c r="F61" s="109">
        <v>4413</v>
      </c>
      <c r="G61" s="82">
        <v>4103</v>
      </c>
      <c r="H61" s="112">
        <f t="shared" si="0"/>
        <v>92.97530024926354</v>
      </c>
      <c r="I61" s="109"/>
      <c r="J61" s="110"/>
      <c r="K61" s="111"/>
      <c r="L61" s="112"/>
      <c r="M61" s="109">
        <f t="shared" si="29"/>
        <v>4133</v>
      </c>
      <c r="N61" s="110">
        <f t="shared" si="30"/>
        <v>4413</v>
      </c>
      <c r="O61" s="110">
        <f t="shared" si="31"/>
        <v>4103</v>
      </c>
      <c r="P61" s="235">
        <f t="shared" si="1"/>
        <v>92.97530024926354</v>
      </c>
    </row>
    <row r="62" spans="1:16" ht="21" customHeight="1">
      <c r="A62" s="24">
        <v>3</v>
      </c>
      <c r="B62" s="30">
        <v>33</v>
      </c>
      <c r="C62" s="30">
        <v>3399</v>
      </c>
      <c r="D62" s="182" t="s">
        <v>122</v>
      </c>
      <c r="E62" s="109">
        <v>864</v>
      </c>
      <c r="F62" s="109">
        <v>1803</v>
      </c>
      <c r="G62" s="90">
        <v>1799</v>
      </c>
      <c r="H62" s="112">
        <f t="shared" si="0"/>
        <v>99.778147531891292</v>
      </c>
      <c r="I62" s="109"/>
      <c r="J62" s="110"/>
      <c r="K62" s="111"/>
      <c r="L62" s="112"/>
      <c r="M62" s="109">
        <f t="shared" si="29"/>
        <v>864</v>
      </c>
      <c r="N62" s="110">
        <f t="shared" si="30"/>
        <v>1803</v>
      </c>
      <c r="O62" s="110">
        <f t="shared" si="31"/>
        <v>1799</v>
      </c>
      <c r="P62" s="235">
        <f t="shared" si="1"/>
        <v>99.778147531891292</v>
      </c>
    </row>
    <row r="63" spans="1:16" ht="21" customHeight="1">
      <c r="A63" s="97">
        <v>3</v>
      </c>
      <c r="B63" s="34">
        <v>33</v>
      </c>
      <c r="C63" s="40"/>
      <c r="D63" s="183" t="s">
        <v>26</v>
      </c>
      <c r="E63" s="113">
        <f>SUM(E50:E62)</f>
        <v>115962</v>
      </c>
      <c r="F63" s="114">
        <f>SUM(F50:F62)</f>
        <v>116487</v>
      </c>
      <c r="G63" s="114">
        <f>SUM(G50:G62)</f>
        <v>116023</v>
      </c>
      <c r="H63" s="116">
        <f t="shared" si="0"/>
        <v>99.601672289611713</v>
      </c>
      <c r="I63" s="113">
        <f>SUM(I50:I62)</f>
        <v>0</v>
      </c>
      <c r="J63" s="114">
        <f>SUM(J50:J62)</f>
        <v>1399</v>
      </c>
      <c r="K63" s="115">
        <f>SUM(K50:K62)</f>
        <v>1399</v>
      </c>
      <c r="L63" s="100">
        <f>+K63/J63*100</f>
        <v>100</v>
      </c>
      <c r="M63" s="113">
        <f>SUM(M50:M62)</f>
        <v>115962</v>
      </c>
      <c r="N63" s="114">
        <f>SUM(N50:N62)</f>
        <v>117886</v>
      </c>
      <c r="O63" s="114">
        <f>SUM(O50:O62)</f>
        <v>117422</v>
      </c>
      <c r="P63" s="236">
        <f t="shared" si="1"/>
        <v>99.606399402812883</v>
      </c>
    </row>
    <row r="64" spans="1:16" ht="21" customHeight="1">
      <c r="A64" s="101"/>
      <c r="B64" s="30"/>
      <c r="C64" s="30"/>
      <c r="D64" s="182"/>
      <c r="E64" s="109"/>
      <c r="F64" s="110"/>
      <c r="G64" s="111"/>
      <c r="H64" s="112"/>
      <c r="I64" s="109"/>
      <c r="J64" s="110"/>
      <c r="K64" s="111"/>
      <c r="L64" s="112"/>
      <c r="M64" s="109"/>
      <c r="N64" s="110"/>
      <c r="O64" s="110"/>
      <c r="P64" s="235"/>
    </row>
    <row r="65" spans="1:16" ht="20.25">
      <c r="A65" s="24">
        <v>3</v>
      </c>
      <c r="B65" s="30">
        <v>34</v>
      </c>
      <c r="C65" s="30">
        <v>3412</v>
      </c>
      <c r="D65" s="182" t="s">
        <v>152</v>
      </c>
      <c r="E65" s="109">
        <v>1310</v>
      </c>
      <c r="F65" s="109">
        <v>1111</v>
      </c>
      <c r="G65" s="90">
        <v>1081</v>
      </c>
      <c r="H65" s="112">
        <f t="shared" si="0"/>
        <v>97.299729972997298</v>
      </c>
      <c r="I65" s="109"/>
      <c r="J65" s="110"/>
      <c r="K65" s="111"/>
      <c r="L65" s="301"/>
      <c r="M65" s="81">
        <f>+E65+I65</f>
        <v>1310</v>
      </c>
      <c r="N65" s="31">
        <f>+F65+J65</f>
        <v>1111</v>
      </c>
      <c r="O65" s="31">
        <f>+G65+K65</f>
        <v>1081</v>
      </c>
      <c r="P65" s="235">
        <f>+O65/N65*100</f>
        <v>97.299729972997298</v>
      </c>
    </row>
    <row r="66" spans="1:16" ht="21" customHeight="1">
      <c r="A66" s="24">
        <v>3</v>
      </c>
      <c r="B66" s="30">
        <v>34</v>
      </c>
      <c r="C66" s="30">
        <v>3419</v>
      </c>
      <c r="D66" s="182" t="s">
        <v>141</v>
      </c>
      <c r="E66" s="302">
        <v>1232</v>
      </c>
      <c r="F66" s="302">
        <v>8636</v>
      </c>
      <c r="G66" s="303">
        <v>9337</v>
      </c>
      <c r="H66" s="304">
        <f t="shared" si="0"/>
        <v>108.1171838814266</v>
      </c>
      <c r="I66" s="302"/>
      <c r="J66" s="110"/>
      <c r="K66" s="111"/>
      <c r="L66" s="96"/>
      <c r="M66" s="109">
        <f t="shared" ref="M66:O68" si="33">+E66+I66</f>
        <v>1232</v>
      </c>
      <c r="N66" s="110">
        <f t="shared" si="33"/>
        <v>8636</v>
      </c>
      <c r="O66" s="110">
        <f t="shared" si="33"/>
        <v>9337</v>
      </c>
      <c r="P66" s="235">
        <f t="shared" si="1"/>
        <v>108.1171838814266</v>
      </c>
    </row>
    <row r="67" spans="1:16" ht="21" customHeight="1">
      <c r="A67" s="24">
        <v>3</v>
      </c>
      <c r="B67" s="30">
        <v>34</v>
      </c>
      <c r="C67" s="30">
        <v>3421</v>
      </c>
      <c r="D67" s="182" t="s">
        <v>151</v>
      </c>
      <c r="E67" s="302"/>
      <c r="F67" s="302">
        <v>60</v>
      </c>
      <c r="G67" s="303">
        <v>68</v>
      </c>
      <c r="H67" s="304">
        <f>+G67/F67*100</f>
        <v>113.33333333333333</v>
      </c>
      <c r="I67" s="302"/>
      <c r="J67" s="110">
        <v>5</v>
      </c>
      <c r="K67" s="111">
        <v>5</v>
      </c>
      <c r="L67" s="96">
        <f>+K67/J67*100</f>
        <v>100</v>
      </c>
      <c r="M67" s="81">
        <f t="shared" si="33"/>
        <v>0</v>
      </c>
      <c r="N67" s="31">
        <f t="shared" si="33"/>
        <v>65</v>
      </c>
      <c r="O67" s="31">
        <f t="shared" si="33"/>
        <v>73</v>
      </c>
      <c r="P67" s="127">
        <f t="shared" ref="P67" si="34">+O67/N67*100</f>
        <v>112.30769230769231</v>
      </c>
    </row>
    <row r="68" spans="1:16" ht="21" customHeight="1">
      <c r="A68" s="24">
        <v>3</v>
      </c>
      <c r="B68" s="30">
        <v>34</v>
      </c>
      <c r="C68" s="30">
        <v>3429</v>
      </c>
      <c r="D68" s="182" t="s">
        <v>189</v>
      </c>
      <c r="E68" s="330">
        <v>55</v>
      </c>
      <c r="F68" s="109">
        <v>49</v>
      </c>
      <c r="G68" s="111">
        <v>36</v>
      </c>
      <c r="H68" s="112">
        <f t="shared" si="0"/>
        <v>73.469387755102048</v>
      </c>
      <c r="I68" s="109"/>
      <c r="J68" s="110"/>
      <c r="K68" s="111"/>
      <c r="L68" s="96"/>
      <c r="M68" s="81">
        <f t="shared" si="33"/>
        <v>55</v>
      </c>
      <c r="N68" s="31">
        <f t="shared" si="33"/>
        <v>49</v>
      </c>
      <c r="O68" s="31">
        <f t="shared" si="33"/>
        <v>36</v>
      </c>
      <c r="P68" s="127">
        <f t="shared" si="1"/>
        <v>73.469387755102048</v>
      </c>
    </row>
    <row r="69" spans="1:16" ht="21" customHeight="1">
      <c r="A69" s="306">
        <v>3</v>
      </c>
      <c r="B69" s="117">
        <v>34</v>
      </c>
      <c r="C69" s="118"/>
      <c r="D69" s="184" t="s">
        <v>70</v>
      </c>
      <c r="E69" s="84">
        <f>SUM(E65:E68)</f>
        <v>2597</v>
      </c>
      <c r="F69" s="35">
        <f>SUM(F65:F68)</f>
        <v>9856</v>
      </c>
      <c r="G69" s="85">
        <f>SUM(G65:G68)</f>
        <v>10522</v>
      </c>
      <c r="H69" s="86">
        <f t="shared" si="0"/>
        <v>106.7573051948052</v>
      </c>
      <c r="I69" s="84">
        <f>SUM(I65:I68)</f>
        <v>0</v>
      </c>
      <c r="J69" s="35">
        <f>SUM(J65:J68)</f>
        <v>5</v>
      </c>
      <c r="K69" s="85">
        <f>SUM(K65:K68)</f>
        <v>5</v>
      </c>
      <c r="L69" s="100">
        <f>+K69/J69*100</f>
        <v>100</v>
      </c>
      <c r="M69" s="84">
        <f>SUM(M65:M68)</f>
        <v>2597</v>
      </c>
      <c r="N69" s="35">
        <f>SUM(N65:N68)</f>
        <v>9861</v>
      </c>
      <c r="O69" s="35">
        <f>SUM(O65:O68)</f>
        <v>10527</v>
      </c>
      <c r="P69" s="231">
        <f t="shared" si="1"/>
        <v>106.75387891694554</v>
      </c>
    </row>
    <row r="70" spans="1:16" ht="21" customHeight="1">
      <c r="A70" s="101"/>
      <c r="B70" s="30"/>
      <c r="C70" s="30"/>
      <c r="D70" s="178"/>
      <c r="E70" s="94"/>
      <c r="F70" s="37"/>
      <c r="G70" s="95"/>
      <c r="H70" s="96"/>
      <c r="I70" s="94"/>
      <c r="J70" s="37"/>
      <c r="K70" s="95"/>
      <c r="L70" s="96"/>
      <c r="M70" s="94"/>
      <c r="N70" s="37"/>
      <c r="O70" s="37"/>
      <c r="P70" s="128"/>
    </row>
    <row r="71" spans="1:16" ht="21" customHeight="1">
      <c r="A71" s="24">
        <v>3</v>
      </c>
      <c r="B71" s="30">
        <v>35</v>
      </c>
      <c r="C71" s="30">
        <v>3511</v>
      </c>
      <c r="D71" s="174" t="s">
        <v>65</v>
      </c>
      <c r="E71" s="94">
        <v>9309</v>
      </c>
      <c r="F71" s="31">
        <v>11319</v>
      </c>
      <c r="G71" s="82">
        <v>11330</v>
      </c>
      <c r="H71" s="96">
        <f t="shared" si="0"/>
        <v>100.0971817298348</v>
      </c>
      <c r="I71" s="94"/>
      <c r="J71" s="37"/>
      <c r="K71" s="95"/>
      <c r="L71" s="96"/>
      <c r="M71" s="81">
        <f t="shared" ref="M71:O73" si="35">+E71+I71</f>
        <v>9309</v>
      </c>
      <c r="N71" s="31">
        <f t="shared" si="35"/>
        <v>11319</v>
      </c>
      <c r="O71" s="31">
        <f t="shared" si="35"/>
        <v>11330</v>
      </c>
      <c r="P71" s="128">
        <f t="shared" si="1"/>
        <v>100.0971817298348</v>
      </c>
    </row>
    <row r="72" spans="1:16" ht="21" customHeight="1">
      <c r="A72" s="24">
        <v>3</v>
      </c>
      <c r="B72" s="30">
        <v>35</v>
      </c>
      <c r="C72" s="45">
        <v>3529</v>
      </c>
      <c r="D72" s="174" t="s">
        <v>200</v>
      </c>
      <c r="E72" s="81">
        <v>2900</v>
      </c>
      <c r="F72" s="31">
        <v>2900</v>
      </c>
      <c r="G72" s="82">
        <v>2900</v>
      </c>
      <c r="H72" s="96">
        <f>+G72/F72*100</f>
        <v>100</v>
      </c>
      <c r="I72" s="94"/>
      <c r="J72" s="37"/>
      <c r="K72" s="95"/>
      <c r="L72" s="96"/>
      <c r="M72" s="81">
        <f>+E72+I72</f>
        <v>2900</v>
      </c>
      <c r="N72" s="37">
        <f t="shared" si="35"/>
        <v>2900</v>
      </c>
      <c r="O72" s="31">
        <f>+G72+K72</f>
        <v>2900</v>
      </c>
      <c r="P72" s="127">
        <f>+O72/N72*100</f>
        <v>100</v>
      </c>
    </row>
    <row r="73" spans="1:16" ht="21" customHeight="1">
      <c r="A73" s="24">
        <v>3</v>
      </c>
      <c r="B73" s="30">
        <v>35</v>
      </c>
      <c r="C73" s="45">
        <v>3532</v>
      </c>
      <c r="D73" s="174" t="s">
        <v>215</v>
      </c>
      <c r="E73" s="81"/>
      <c r="F73" s="31"/>
      <c r="G73" s="82">
        <v>17</v>
      </c>
      <c r="H73" s="96"/>
      <c r="I73" s="94"/>
      <c r="J73" s="37"/>
      <c r="K73" s="95"/>
      <c r="L73" s="96"/>
      <c r="M73" s="81"/>
      <c r="N73" s="37">
        <f t="shared" si="35"/>
        <v>0</v>
      </c>
      <c r="O73" s="110">
        <f t="shared" ref="O73" si="36">+G73+K73</f>
        <v>17</v>
      </c>
      <c r="P73" s="127"/>
    </row>
    <row r="74" spans="1:16" ht="21" customHeight="1">
      <c r="A74" s="24">
        <v>3</v>
      </c>
      <c r="B74" s="30">
        <v>35</v>
      </c>
      <c r="C74" s="45">
        <v>3599</v>
      </c>
      <c r="D74" s="174" t="s">
        <v>205</v>
      </c>
      <c r="E74" s="81"/>
      <c r="F74" s="31">
        <v>409</v>
      </c>
      <c r="G74" s="82">
        <v>409</v>
      </c>
      <c r="H74" s="96">
        <f t="shared" si="0"/>
        <v>100</v>
      </c>
      <c r="I74" s="94"/>
      <c r="J74" s="37"/>
      <c r="K74" s="95"/>
      <c r="L74" s="96"/>
      <c r="M74" s="81">
        <f t="shared" ref="M74" si="37">+E74+I74</f>
        <v>0</v>
      </c>
      <c r="N74" s="31">
        <f t="shared" ref="N74" si="38">+F74+J74</f>
        <v>409</v>
      </c>
      <c r="O74" s="31">
        <f t="shared" ref="O74" si="39">+G74+K74</f>
        <v>409</v>
      </c>
      <c r="P74" s="127">
        <f t="shared" ref="P74" si="40">+O74/N74*100</f>
        <v>100</v>
      </c>
    </row>
    <row r="75" spans="1:16" ht="21" customHeight="1">
      <c r="A75" s="306">
        <v>3</v>
      </c>
      <c r="B75" s="117">
        <v>35</v>
      </c>
      <c r="C75" s="118"/>
      <c r="D75" s="254" t="s">
        <v>71</v>
      </c>
      <c r="E75" s="84">
        <f>SUM(E71:E74)</f>
        <v>12209</v>
      </c>
      <c r="F75" s="41">
        <f>SUM(F71:F74)</f>
        <v>14628</v>
      </c>
      <c r="G75" s="41">
        <f>SUM(G71:G74)</f>
        <v>14656</v>
      </c>
      <c r="H75" s="100">
        <f t="shared" si="0"/>
        <v>100.19141372709872</v>
      </c>
      <c r="I75" s="98"/>
      <c r="J75" s="41">
        <f>SUM(J71:J71)</f>
        <v>0</v>
      </c>
      <c r="K75" s="99">
        <f>SUM(K71:K71)</f>
        <v>0</v>
      </c>
      <c r="L75" s="100"/>
      <c r="M75" s="98">
        <f>SUM(M71:M74)</f>
        <v>12209</v>
      </c>
      <c r="N75" s="41">
        <f>SUM(N71:N74)</f>
        <v>14628</v>
      </c>
      <c r="O75" s="41">
        <f>SUM(O71:O74)</f>
        <v>14656</v>
      </c>
      <c r="P75" s="233">
        <f t="shared" si="1"/>
        <v>100.19141372709872</v>
      </c>
    </row>
    <row r="76" spans="1:16" ht="21" customHeight="1">
      <c r="A76" s="101"/>
      <c r="B76" s="30"/>
      <c r="C76" s="30"/>
      <c r="D76" s="174"/>
      <c r="E76" s="94"/>
      <c r="F76" s="37"/>
      <c r="G76" s="95"/>
      <c r="H76" s="96"/>
      <c r="I76" s="94"/>
      <c r="J76" s="37"/>
      <c r="K76" s="95"/>
      <c r="L76" s="96"/>
      <c r="M76" s="94"/>
      <c r="N76" s="37"/>
      <c r="O76" s="37"/>
      <c r="P76" s="128"/>
    </row>
    <row r="77" spans="1:16" ht="21" customHeight="1">
      <c r="A77" s="24">
        <v>3</v>
      </c>
      <c r="B77" s="30">
        <v>36</v>
      </c>
      <c r="C77" s="30">
        <v>3612</v>
      </c>
      <c r="D77" s="174" t="s">
        <v>54</v>
      </c>
      <c r="E77" s="94">
        <v>46895</v>
      </c>
      <c r="F77" s="94">
        <v>48219</v>
      </c>
      <c r="G77" s="82">
        <v>47553</v>
      </c>
      <c r="H77" s="96">
        <f t="shared" si="0"/>
        <v>98.618801717165425</v>
      </c>
      <c r="I77" s="94">
        <v>600000</v>
      </c>
      <c r="J77" s="37">
        <v>600080</v>
      </c>
      <c r="K77" s="95">
        <v>655373</v>
      </c>
      <c r="L77" s="96">
        <f>+K77/J77*100</f>
        <v>109.21427143047593</v>
      </c>
      <c r="M77" s="94">
        <f>+E77+I77</f>
        <v>646895</v>
      </c>
      <c r="N77" s="37">
        <f>+F77+J77</f>
        <v>648299</v>
      </c>
      <c r="O77" s="37">
        <f>+G77+K77</f>
        <v>702926</v>
      </c>
      <c r="P77" s="128">
        <f t="shared" si="1"/>
        <v>108.42620457535797</v>
      </c>
    </row>
    <row r="78" spans="1:16" ht="21" customHeight="1">
      <c r="A78" s="24">
        <v>3</v>
      </c>
      <c r="B78" s="30">
        <v>36</v>
      </c>
      <c r="C78" s="30">
        <v>3613</v>
      </c>
      <c r="D78" s="174" t="s">
        <v>113</v>
      </c>
      <c r="E78" s="94">
        <v>21245</v>
      </c>
      <c r="F78" s="94">
        <v>22328</v>
      </c>
      <c r="G78" s="82">
        <v>21653</v>
      </c>
      <c r="H78" s="96">
        <f t="shared" si="0"/>
        <v>96.976890003582952</v>
      </c>
      <c r="I78" s="94">
        <v>10</v>
      </c>
      <c r="J78" s="37">
        <v>10</v>
      </c>
      <c r="K78" s="95">
        <v>12</v>
      </c>
      <c r="L78" s="96">
        <f>+K78/J78*100</f>
        <v>120</v>
      </c>
      <c r="M78" s="94">
        <f t="shared" ref="M78:M84" si="41">+E78+I78</f>
        <v>21255</v>
      </c>
      <c r="N78" s="37">
        <f t="shared" ref="N78:N84" si="42">+F78+J78</f>
        <v>22338</v>
      </c>
      <c r="O78" s="37">
        <f t="shared" ref="O78:O84" si="43">+G78+K78</f>
        <v>21665</v>
      </c>
      <c r="P78" s="128">
        <f t="shared" si="1"/>
        <v>96.987196705166085</v>
      </c>
    </row>
    <row r="79" spans="1:16" ht="21" customHeight="1">
      <c r="A79" s="24">
        <v>3</v>
      </c>
      <c r="B79" s="30">
        <v>36</v>
      </c>
      <c r="C79" s="30">
        <v>3619</v>
      </c>
      <c r="D79" s="174" t="s">
        <v>142</v>
      </c>
      <c r="E79" s="94">
        <v>2041</v>
      </c>
      <c r="F79" s="94">
        <v>2041</v>
      </c>
      <c r="G79" s="82">
        <v>2091</v>
      </c>
      <c r="H79" s="96">
        <f t="shared" si="0"/>
        <v>102.44977951984322</v>
      </c>
      <c r="I79" s="94"/>
      <c r="J79" s="37"/>
      <c r="K79" s="95"/>
      <c r="L79" s="96"/>
      <c r="M79" s="94">
        <f t="shared" si="41"/>
        <v>2041</v>
      </c>
      <c r="N79" s="31">
        <f t="shared" si="42"/>
        <v>2041</v>
      </c>
      <c r="O79" s="31">
        <f t="shared" si="43"/>
        <v>2091</v>
      </c>
      <c r="P79" s="128">
        <f t="shared" si="1"/>
        <v>102.44977951984322</v>
      </c>
    </row>
    <row r="80" spans="1:16" ht="21" customHeight="1">
      <c r="A80" s="24">
        <v>3</v>
      </c>
      <c r="B80" s="30">
        <v>36</v>
      </c>
      <c r="C80" s="30">
        <v>3632</v>
      </c>
      <c r="D80" s="174" t="s">
        <v>55</v>
      </c>
      <c r="E80" s="94">
        <v>16405</v>
      </c>
      <c r="F80" s="94">
        <v>13340</v>
      </c>
      <c r="G80" s="82">
        <v>14625</v>
      </c>
      <c r="H80" s="96">
        <f t="shared" si="0"/>
        <v>109.63268365817092</v>
      </c>
      <c r="I80" s="94"/>
      <c r="J80" s="37"/>
      <c r="K80" s="95"/>
      <c r="L80" s="96"/>
      <c r="M80" s="94">
        <f t="shared" si="41"/>
        <v>16405</v>
      </c>
      <c r="N80" s="37">
        <f t="shared" si="42"/>
        <v>13340</v>
      </c>
      <c r="O80" s="37">
        <f t="shared" si="43"/>
        <v>14625</v>
      </c>
      <c r="P80" s="128">
        <f t="shared" si="1"/>
        <v>109.63268365817092</v>
      </c>
    </row>
    <row r="81" spans="1:16" ht="21" customHeight="1">
      <c r="A81" s="24">
        <v>3</v>
      </c>
      <c r="B81" s="30">
        <v>36</v>
      </c>
      <c r="C81" s="30">
        <v>3633</v>
      </c>
      <c r="D81" s="174" t="s">
        <v>201</v>
      </c>
      <c r="E81" s="94">
        <v>104</v>
      </c>
      <c r="F81" s="94">
        <v>104</v>
      </c>
      <c r="G81" s="82">
        <v>104</v>
      </c>
      <c r="H81" s="96">
        <f t="shared" si="0"/>
        <v>100</v>
      </c>
      <c r="I81" s="94"/>
      <c r="J81" s="37"/>
      <c r="K81" s="95"/>
      <c r="L81" s="96"/>
      <c r="M81" s="81">
        <f t="shared" si="41"/>
        <v>104</v>
      </c>
      <c r="N81" s="31">
        <f t="shared" si="42"/>
        <v>104</v>
      </c>
      <c r="O81" s="31">
        <f t="shared" si="43"/>
        <v>104</v>
      </c>
      <c r="P81" s="128">
        <f t="shared" si="1"/>
        <v>100</v>
      </c>
    </row>
    <row r="82" spans="1:16" ht="21" customHeight="1">
      <c r="A82" s="24">
        <v>3</v>
      </c>
      <c r="B82" s="30">
        <v>36</v>
      </c>
      <c r="C82" s="30">
        <v>3636</v>
      </c>
      <c r="D82" s="174" t="s">
        <v>153</v>
      </c>
      <c r="E82" s="94">
        <v>700</v>
      </c>
      <c r="F82" s="94">
        <v>1258</v>
      </c>
      <c r="G82" s="82">
        <v>557</v>
      </c>
      <c r="H82" s="96">
        <f t="shared" si="0"/>
        <v>44.276629570747218</v>
      </c>
      <c r="I82" s="94"/>
      <c r="J82" s="37"/>
      <c r="K82" s="95"/>
      <c r="L82" s="96"/>
      <c r="M82" s="94">
        <f t="shared" si="41"/>
        <v>700</v>
      </c>
      <c r="N82" s="31">
        <f t="shared" si="42"/>
        <v>1258</v>
      </c>
      <c r="O82" s="31">
        <f t="shared" si="43"/>
        <v>557</v>
      </c>
      <c r="P82" s="127">
        <f t="shared" si="1"/>
        <v>44.276629570747218</v>
      </c>
    </row>
    <row r="83" spans="1:16" ht="21" customHeight="1">
      <c r="A83" s="24">
        <v>3</v>
      </c>
      <c r="B83" s="30">
        <v>36</v>
      </c>
      <c r="C83" s="30">
        <v>3639</v>
      </c>
      <c r="D83" s="174" t="s">
        <v>143</v>
      </c>
      <c r="E83" s="94">
        <v>117744</v>
      </c>
      <c r="F83" s="94">
        <v>119166</v>
      </c>
      <c r="G83" s="82">
        <v>125461</v>
      </c>
      <c r="H83" s="96">
        <f t="shared" si="0"/>
        <v>105.28254703522816</v>
      </c>
      <c r="I83" s="94">
        <v>207500</v>
      </c>
      <c r="J83" s="37">
        <v>214595</v>
      </c>
      <c r="K83" s="95">
        <v>252098</v>
      </c>
      <c r="L83" s="96">
        <f>+K83/J83*100</f>
        <v>117.47617605256413</v>
      </c>
      <c r="M83" s="94">
        <f t="shared" si="41"/>
        <v>325244</v>
      </c>
      <c r="N83" s="37">
        <f t="shared" si="42"/>
        <v>333761</v>
      </c>
      <c r="O83" s="37">
        <f t="shared" si="43"/>
        <v>377559</v>
      </c>
      <c r="P83" s="128">
        <f t="shared" si="1"/>
        <v>113.12256375070784</v>
      </c>
    </row>
    <row r="84" spans="1:16" ht="21" customHeight="1">
      <c r="A84" s="24">
        <v>3</v>
      </c>
      <c r="B84" s="30">
        <v>36</v>
      </c>
      <c r="C84" s="30">
        <v>3699</v>
      </c>
      <c r="D84" s="174" t="s">
        <v>144</v>
      </c>
      <c r="E84" s="94">
        <v>1307</v>
      </c>
      <c r="F84" s="94">
        <v>1352</v>
      </c>
      <c r="G84" s="82">
        <v>1351</v>
      </c>
      <c r="H84" s="96">
        <f t="shared" si="0"/>
        <v>99.92603550295857</v>
      </c>
      <c r="I84" s="94"/>
      <c r="J84" s="37"/>
      <c r="K84" s="95"/>
      <c r="L84" s="96"/>
      <c r="M84" s="94">
        <f t="shared" si="41"/>
        <v>1307</v>
      </c>
      <c r="N84" s="37">
        <f t="shared" si="42"/>
        <v>1352</v>
      </c>
      <c r="O84" s="37">
        <f t="shared" si="43"/>
        <v>1351</v>
      </c>
      <c r="P84" s="128">
        <f>+O84/N84*100</f>
        <v>99.92603550295857</v>
      </c>
    </row>
    <row r="85" spans="1:16" ht="21" customHeight="1">
      <c r="A85" s="306">
        <v>3</v>
      </c>
      <c r="B85" s="34">
        <v>36</v>
      </c>
      <c r="C85" s="40"/>
      <c r="D85" s="175" t="s">
        <v>108</v>
      </c>
      <c r="E85" s="98">
        <f>SUM(E77:E84)</f>
        <v>206441</v>
      </c>
      <c r="F85" s="41">
        <f>SUM(F77:F84)</f>
        <v>207808</v>
      </c>
      <c r="G85" s="99">
        <f>SUM(G77:G84)</f>
        <v>213395</v>
      </c>
      <c r="H85" s="100">
        <f t="shared" si="0"/>
        <v>102.68853942100399</v>
      </c>
      <c r="I85" s="98">
        <f>SUM(I77:I83)</f>
        <v>807510</v>
      </c>
      <c r="J85" s="41">
        <f>SUM(J77:J83)</f>
        <v>814685</v>
      </c>
      <c r="K85" s="99">
        <f>SUM(K77:K83)</f>
        <v>907483</v>
      </c>
      <c r="L85" s="100">
        <f>+K85/J85*100</f>
        <v>111.39066019381725</v>
      </c>
      <c r="M85" s="98">
        <f>SUM(M77:M84)</f>
        <v>1013951</v>
      </c>
      <c r="N85" s="41">
        <f>SUM(N77:N84)</f>
        <v>1022493</v>
      </c>
      <c r="O85" s="41">
        <f>SUM(O77:O84)</f>
        <v>1120878</v>
      </c>
      <c r="P85" s="233">
        <f>+O85/N85*100</f>
        <v>109.62207076234263</v>
      </c>
    </row>
    <row r="86" spans="1:16" ht="21" customHeight="1">
      <c r="A86" s="101"/>
      <c r="B86" s="30"/>
      <c r="C86" s="30"/>
      <c r="D86" s="174"/>
      <c r="E86" s="94"/>
      <c r="F86" s="37"/>
      <c r="G86" s="95"/>
      <c r="H86" s="96"/>
      <c r="I86" s="94"/>
      <c r="J86" s="37"/>
      <c r="K86" s="95"/>
      <c r="L86" s="96"/>
      <c r="M86" s="94"/>
      <c r="N86" s="37"/>
      <c r="O86" s="37"/>
      <c r="P86" s="128"/>
    </row>
    <row r="87" spans="1:16" ht="21" customHeight="1">
      <c r="A87" s="24">
        <v>3</v>
      </c>
      <c r="B87" s="30">
        <v>37</v>
      </c>
      <c r="C87" s="30">
        <v>3722</v>
      </c>
      <c r="D87" s="174" t="s">
        <v>56</v>
      </c>
      <c r="E87" s="94"/>
      <c r="F87" s="94">
        <v>12</v>
      </c>
      <c r="G87" s="82">
        <v>10</v>
      </c>
      <c r="H87" s="301">
        <f>+G87/F87*100</f>
        <v>83.333333333333343</v>
      </c>
      <c r="I87" s="94"/>
      <c r="J87" s="37">
        <v>25</v>
      </c>
      <c r="K87" s="95">
        <v>24</v>
      </c>
      <c r="L87" s="96">
        <f>+K87/J87*100</f>
        <v>96</v>
      </c>
      <c r="M87" s="81">
        <f t="shared" ref="M87" si="44">+E87+I87</f>
        <v>0</v>
      </c>
      <c r="N87" s="31">
        <f t="shared" ref="N87" si="45">+F87+J87</f>
        <v>37</v>
      </c>
      <c r="O87" s="31">
        <f t="shared" ref="O87" si="46">+G87+K87</f>
        <v>34</v>
      </c>
      <c r="P87" s="127">
        <f t="shared" ref="P87" si="47">+O87/N87*100</f>
        <v>91.891891891891902</v>
      </c>
    </row>
    <row r="88" spans="1:16" ht="21" customHeight="1">
      <c r="A88" s="24">
        <v>3</v>
      </c>
      <c r="B88" s="30">
        <v>37</v>
      </c>
      <c r="C88" s="30">
        <v>3725</v>
      </c>
      <c r="D88" s="174" t="s">
        <v>145</v>
      </c>
      <c r="E88" s="94">
        <v>17000</v>
      </c>
      <c r="F88" s="94">
        <v>17000</v>
      </c>
      <c r="G88" s="82">
        <v>21333</v>
      </c>
      <c r="H88" s="96">
        <f t="shared" ref="H88:H146" si="48">+G88/F88*100</f>
        <v>125.48823529411766</v>
      </c>
      <c r="I88" s="94"/>
      <c r="J88" s="37"/>
      <c r="K88" s="95"/>
      <c r="L88" s="96"/>
      <c r="M88" s="94">
        <f t="shared" ref="M88:N93" si="49">+E88+I88</f>
        <v>17000</v>
      </c>
      <c r="N88" s="37">
        <f t="shared" si="49"/>
        <v>17000</v>
      </c>
      <c r="O88" s="37">
        <f>+G88+K88</f>
        <v>21333</v>
      </c>
      <c r="P88" s="127">
        <f t="shared" ref="P88:P94" si="50">+O88/N88*100</f>
        <v>125.48823529411766</v>
      </c>
    </row>
    <row r="89" spans="1:16" ht="21" customHeight="1">
      <c r="A89" s="24">
        <v>3</v>
      </c>
      <c r="B89" s="30">
        <v>37</v>
      </c>
      <c r="C89" s="30">
        <v>3741</v>
      </c>
      <c r="D89" s="174" t="s">
        <v>206</v>
      </c>
      <c r="E89" s="94"/>
      <c r="F89" s="94"/>
      <c r="G89" s="82">
        <v>19</v>
      </c>
      <c r="H89" s="96"/>
      <c r="I89" s="94"/>
      <c r="J89" s="37"/>
      <c r="K89" s="95"/>
      <c r="L89" s="96"/>
      <c r="M89" s="81">
        <f t="shared" si="49"/>
        <v>0</v>
      </c>
      <c r="N89" s="37">
        <f t="shared" si="49"/>
        <v>0</v>
      </c>
      <c r="O89" s="31">
        <f t="shared" ref="O89:O92" si="51">+G89+K89</f>
        <v>19</v>
      </c>
      <c r="P89" s="127"/>
    </row>
    <row r="90" spans="1:16" ht="21" customHeight="1">
      <c r="A90" s="24">
        <v>3</v>
      </c>
      <c r="B90" s="30">
        <v>37</v>
      </c>
      <c r="C90" s="30">
        <v>3745</v>
      </c>
      <c r="D90" s="174" t="s">
        <v>57</v>
      </c>
      <c r="E90" s="94">
        <v>4418</v>
      </c>
      <c r="F90" s="94">
        <v>4529</v>
      </c>
      <c r="G90" s="82">
        <v>3930</v>
      </c>
      <c r="H90" s="96">
        <f t="shared" si="48"/>
        <v>86.774122322808566</v>
      </c>
      <c r="I90" s="94"/>
      <c r="J90" s="37">
        <v>162</v>
      </c>
      <c r="K90" s="95">
        <v>162</v>
      </c>
      <c r="L90" s="96">
        <f>+K90/J90*100</f>
        <v>100</v>
      </c>
      <c r="M90" s="81">
        <f t="shared" si="49"/>
        <v>4418</v>
      </c>
      <c r="N90" s="31">
        <f t="shared" si="49"/>
        <v>4691</v>
      </c>
      <c r="O90" s="31">
        <f t="shared" si="51"/>
        <v>4092</v>
      </c>
      <c r="P90" s="127">
        <f t="shared" si="50"/>
        <v>87.230867618844599</v>
      </c>
    </row>
    <row r="91" spans="1:16" ht="21" customHeight="1">
      <c r="A91" s="24">
        <v>3</v>
      </c>
      <c r="B91" s="30">
        <v>37</v>
      </c>
      <c r="C91" s="30">
        <v>3749</v>
      </c>
      <c r="D91" s="174" t="s">
        <v>58</v>
      </c>
      <c r="E91" s="94">
        <v>555</v>
      </c>
      <c r="F91" s="94">
        <v>561</v>
      </c>
      <c r="G91" s="82">
        <v>1071</v>
      </c>
      <c r="H91" s="96">
        <f t="shared" si="48"/>
        <v>190.90909090909091</v>
      </c>
      <c r="I91" s="94"/>
      <c r="J91" s="37"/>
      <c r="K91" s="95"/>
      <c r="L91" s="96"/>
      <c r="M91" s="81">
        <f t="shared" si="49"/>
        <v>555</v>
      </c>
      <c r="N91" s="31">
        <f t="shared" si="49"/>
        <v>561</v>
      </c>
      <c r="O91" s="31">
        <f t="shared" si="51"/>
        <v>1071</v>
      </c>
      <c r="P91" s="127">
        <f t="shared" si="50"/>
        <v>190.90909090909091</v>
      </c>
    </row>
    <row r="92" spans="1:16" ht="21" customHeight="1">
      <c r="A92" s="24">
        <v>3</v>
      </c>
      <c r="B92" s="30">
        <v>37</v>
      </c>
      <c r="C92" s="30">
        <v>3769</v>
      </c>
      <c r="D92" s="174" t="s">
        <v>226</v>
      </c>
      <c r="E92" s="94"/>
      <c r="F92" s="94">
        <v>1</v>
      </c>
      <c r="G92" s="82">
        <v>1</v>
      </c>
      <c r="H92" s="96">
        <f t="shared" si="48"/>
        <v>100</v>
      </c>
      <c r="I92" s="94"/>
      <c r="J92" s="37"/>
      <c r="K92" s="95"/>
      <c r="L92" s="96"/>
      <c r="M92" s="81"/>
      <c r="N92" s="31">
        <f t="shared" si="49"/>
        <v>1</v>
      </c>
      <c r="O92" s="31">
        <f t="shared" si="51"/>
        <v>1</v>
      </c>
      <c r="P92" s="127">
        <f t="shared" si="50"/>
        <v>100</v>
      </c>
    </row>
    <row r="93" spans="1:16" ht="21" customHeight="1">
      <c r="A93" s="24">
        <v>3</v>
      </c>
      <c r="B93" s="30">
        <v>37</v>
      </c>
      <c r="C93" s="30">
        <v>3792</v>
      </c>
      <c r="D93" s="174" t="s">
        <v>177</v>
      </c>
      <c r="E93" s="94">
        <v>70</v>
      </c>
      <c r="F93" s="94">
        <v>70</v>
      </c>
      <c r="G93" s="82">
        <v>69</v>
      </c>
      <c r="H93" s="96">
        <f t="shared" si="48"/>
        <v>98.571428571428584</v>
      </c>
      <c r="I93" s="94"/>
      <c r="J93" s="37"/>
      <c r="K93" s="95"/>
      <c r="L93" s="96"/>
      <c r="M93" s="81">
        <f t="shared" si="49"/>
        <v>70</v>
      </c>
      <c r="N93" s="31">
        <f t="shared" si="49"/>
        <v>70</v>
      </c>
      <c r="O93" s="31">
        <f>+G93+K93</f>
        <v>69</v>
      </c>
      <c r="P93" s="127">
        <f t="shared" si="50"/>
        <v>98.571428571428584</v>
      </c>
    </row>
    <row r="94" spans="1:16" ht="21" customHeight="1">
      <c r="A94" s="306">
        <v>3</v>
      </c>
      <c r="B94" s="34">
        <v>37</v>
      </c>
      <c r="C94" s="40"/>
      <c r="D94" s="175" t="s">
        <v>72</v>
      </c>
      <c r="E94" s="98">
        <f>SUM(E87:E93)</f>
        <v>22043</v>
      </c>
      <c r="F94" s="41">
        <f>SUM(F87:F93)</f>
        <v>22173</v>
      </c>
      <c r="G94" s="99">
        <f>SUM(G87:G93)</f>
        <v>26433</v>
      </c>
      <c r="H94" s="100">
        <f t="shared" si="48"/>
        <v>119.21255581112165</v>
      </c>
      <c r="I94" s="98"/>
      <c r="J94" s="99">
        <f>SUM(J87:J91)</f>
        <v>187</v>
      </c>
      <c r="K94" s="99">
        <f>SUM(K87:K91)</f>
        <v>186</v>
      </c>
      <c r="L94" s="100">
        <f>+K94/J94*100</f>
        <v>99.465240641711233</v>
      </c>
      <c r="M94" s="98">
        <f>SUM(M87:M93)</f>
        <v>22043</v>
      </c>
      <c r="N94" s="41">
        <f>SUM(N87:N93)</f>
        <v>22360</v>
      </c>
      <c r="O94" s="41">
        <f>SUM(O87:O93)</f>
        <v>26619</v>
      </c>
      <c r="P94" s="233">
        <f t="shared" si="50"/>
        <v>119.04740608228981</v>
      </c>
    </row>
    <row r="95" spans="1:16" ht="21" customHeight="1">
      <c r="A95" s="104"/>
      <c r="B95" s="36"/>
      <c r="C95" s="36"/>
      <c r="D95" s="176"/>
      <c r="E95" s="105"/>
      <c r="F95" s="106"/>
      <c r="G95" s="107"/>
      <c r="H95" s="108"/>
      <c r="I95" s="105"/>
      <c r="J95" s="106"/>
      <c r="K95" s="107"/>
      <c r="L95" s="108"/>
      <c r="M95" s="105"/>
      <c r="N95" s="106"/>
      <c r="O95" s="106"/>
      <c r="P95" s="234"/>
    </row>
    <row r="96" spans="1:16" ht="21" customHeight="1">
      <c r="A96" s="24">
        <v>3</v>
      </c>
      <c r="B96" s="30">
        <v>38</v>
      </c>
      <c r="C96" s="30">
        <v>3809</v>
      </c>
      <c r="D96" s="181" t="s">
        <v>210</v>
      </c>
      <c r="E96" s="338"/>
      <c r="F96" s="339"/>
      <c r="G96" s="340">
        <v>60</v>
      </c>
      <c r="H96" s="341"/>
      <c r="I96" s="339"/>
      <c r="J96" s="342"/>
      <c r="K96" s="340"/>
      <c r="L96" s="341"/>
      <c r="M96" s="338">
        <f t="shared" ref="M96:N96" si="52">+E96+I96</f>
        <v>0</v>
      </c>
      <c r="N96" s="37">
        <f t="shared" si="52"/>
        <v>0</v>
      </c>
      <c r="O96" s="342">
        <f t="shared" ref="O96" si="53">+G96+K96</f>
        <v>60</v>
      </c>
      <c r="P96" s="128"/>
    </row>
    <row r="97" spans="1:16" ht="21" customHeight="1">
      <c r="A97" s="97">
        <v>3</v>
      </c>
      <c r="B97" s="34">
        <v>38</v>
      </c>
      <c r="C97" s="40"/>
      <c r="D97" s="180" t="s">
        <v>210</v>
      </c>
      <c r="E97" s="98">
        <f>SUM(E96:E96)</f>
        <v>0</v>
      </c>
      <c r="F97" s="41">
        <f t="shared" ref="F97" si="54">SUM(F96:F96)</f>
        <v>0</v>
      </c>
      <c r="G97" s="99">
        <f t="shared" ref="G97" si="55">SUM(G96:G96)</f>
        <v>60</v>
      </c>
      <c r="H97" s="100"/>
      <c r="I97" s="98">
        <f>SUM(I96:I96)</f>
        <v>0</v>
      </c>
      <c r="J97" s="41">
        <f t="shared" ref="J97" si="56">SUM(J96:J96)</f>
        <v>0</v>
      </c>
      <c r="K97" s="99">
        <f t="shared" ref="K97" si="57">SUM(K96:K96)</f>
        <v>0</v>
      </c>
      <c r="L97" s="100"/>
      <c r="M97" s="98">
        <f>SUM(M96:M96)</f>
        <v>0</v>
      </c>
      <c r="N97" s="41">
        <f t="shared" ref="N97" si="58">SUM(N96:N96)</f>
        <v>0</v>
      </c>
      <c r="O97" s="99">
        <f t="shared" ref="O97" si="59">SUM(O96:O96)</f>
        <v>60</v>
      </c>
      <c r="P97" s="233"/>
    </row>
    <row r="98" spans="1:16" ht="13.5" customHeight="1" thickBot="1">
      <c r="A98" s="266"/>
      <c r="B98" s="267"/>
      <c r="C98" s="267"/>
      <c r="D98" s="268"/>
      <c r="E98" s="88"/>
      <c r="F98" s="88"/>
      <c r="G98" s="90"/>
      <c r="H98" s="91"/>
      <c r="I98" s="88"/>
      <c r="J98" s="88"/>
      <c r="K98" s="90"/>
      <c r="L98" s="91"/>
      <c r="M98" s="88"/>
      <c r="N98" s="88"/>
      <c r="O98" s="90"/>
      <c r="P98" s="232"/>
    </row>
    <row r="99" spans="1:16" ht="21" customHeight="1" thickTop="1" thickBot="1">
      <c r="A99" s="102">
        <v>3</v>
      </c>
      <c r="B99" s="70"/>
      <c r="C99" s="70"/>
      <c r="D99" s="172" t="s">
        <v>73</v>
      </c>
      <c r="E99" s="71">
        <f>+E44+E48+E63+E69+E75+E85+E94+E97</f>
        <v>368748</v>
      </c>
      <c r="F99" s="71">
        <f t="shared" ref="F99:G99" si="60">+F44+F48+F63+F69+F75+F85+F94+F97</f>
        <v>390588</v>
      </c>
      <c r="G99" s="72">
        <f t="shared" si="60"/>
        <v>401036</v>
      </c>
      <c r="H99" s="73">
        <f t="shared" si="48"/>
        <v>102.67494137044662</v>
      </c>
      <c r="I99" s="71">
        <f>+I44+I48+I63+I69+I75+I85+I94+I97</f>
        <v>807510</v>
      </c>
      <c r="J99" s="71">
        <f t="shared" ref="J99:K99" si="61">+J44+J48+J63+J69+J75+J85+J94+J97</f>
        <v>816276</v>
      </c>
      <c r="K99" s="72">
        <f t="shared" si="61"/>
        <v>909073</v>
      </c>
      <c r="L99" s="73">
        <f>+K99/J99*100</f>
        <v>111.36833620001079</v>
      </c>
      <c r="M99" s="71">
        <f>+M44+M48+M63+M69+M75+M85+M94+M97</f>
        <v>1176258</v>
      </c>
      <c r="N99" s="71">
        <f t="shared" ref="N99:O99" si="62">+N44+N48+N63+N69+N75+N85+N94+N97</f>
        <v>1206864</v>
      </c>
      <c r="O99" s="72">
        <f t="shared" si="62"/>
        <v>1310109</v>
      </c>
      <c r="P99" s="230">
        <f>+O99/N99*100</f>
        <v>108.55481644990654</v>
      </c>
    </row>
    <row r="100" spans="1:16" ht="21" customHeight="1" thickTop="1">
      <c r="A100" s="103"/>
      <c r="B100" s="45"/>
      <c r="C100" s="45"/>
      <c r="D100" s="177"/>
      <c r="E100" s="81"/>
      <c r="F100" s="31"/>
      <c r="G100" s="82"/>
      <c r="H100" s="83"/>
      <c r="I100" s="81"/>
      <c r="J100" s="31"/>
      <c r="K100" s="82"/>
      <c r="L100" s="83"/>
      <c r="M100" s="81"/>
      <c r="N100" s="31"/>
      <c r="O100" s="31"/>
      <c r="P100" s="127"/>
    </row>
    <row r="101" spans="1:16" ht="21" customHeight="1">
      <c r="A101" s="23">
        <v>4</v>
      </c>
      <c r="B101" s="45">
        <v>41</v>
      </c>
      <c r="C101" s="45">
        <v>4179</v>
      </c>
      <c r="D101" s="177" t="s">
        <v>187</v>
      </c>
      <c r="E101" s="81"/>
      <c r="F101" s="81"/>
      <c r="G101" s="257">
        <v>35</v>
      </c>
      <c r="H101" s="96"/>
      <c r="I101" s="81"/>
      <c r="J101" s="31"/>
      <c r="K101" s="82"/>
      <c r="L101" s="83"/>
      <c r="M101" s="81">
        <f t="shared" ref="M101" si="63">+E101+I101</f>
        <v>0</v>
      </c>
      <c r="N101" s="31">
        <f t="shared" ref="N101" si="64">+F101+J101</f>
        <v>0</v>
      </c>
      <c r="O101" s="31">
        <f t="shared" ref="O101" si="65">+G101+K101</f>
        <v>35</v>
      </c>
      <c r="P101" s="127"/>
    </row>
    <row r="102" spans="1:16" ht="21" customHeight="1">
      <c r="A102" s="253">
        <v>4</v>
      </c>
      <c r="B102" s="117">
        <v>41</v>
      </c>
      <c r="C102" s="118"/>
      <c r="D102" s="254" t="s">
        <v>107</v>
      </c>
      <c r="E102" s="84"/>
      <c r="F102" s="84">
        <f>SUM(F101:F101)</f>
        <v>0</v>
      </c>
      <c r="G102" s="84">
        <f>SUM(G101:G101)</f>
        <v>35</v>
      </c>
      <c r="H102" s="100"/>
      <c r="I102" s="84"/>
      <c r="J102" s="35"/>
      <c r="K102" s="85"/>
      <c r="L102" s="86"/>
      <c r="M102" s="98"/>
      <c r="N102" s="41"/>
      <c r="O102" s="41">
        <f>SUM(O101:O101)</f>
        <v>35</v>
      </c>
      <c r="P102" s="233"/>
    </row>
    <row r="103" spans="1:16" ht="21" customHeight="1">
      <c r="A103" s="103"/>
      <c r="B103" s="45"/>
      <c r="C103" s="45"/>
      <c r="D103" s="300"/>
      <c r="E103" s="299"/>
      <c r="F103" s="31"/>
      <c r="G103" s="82"/>
      <c r="H103" s="83"/>
      <c r="I103" s="81"/>
      <c r="J103" s="31"/>
      <c r="K103" s="82"/>
      <c r="L103" s="83"/>
      <c r="M103" s="81"/>
      <c r="N103" s="31"/>
      <c r="O103" s="31"/>
      <c r="P103" s="127"/>
    </row>
    <row r="104" spans="1:16" ht="21" customHeight="1">
      <c r="A104" s="24">
        <v>4</v>
      </c>
      <c r="B104" s="30">
        <v>43</v>
      </c>
      <c r="C104" s="30">
        <v>4329</v>
      </c>
      <c r="D104" s="298" t="s">
        <v>216</v>
      </c>
      <c r="E104" s="331"/>
      <c r="F104" s="81"/>
      <c r="G104" s="82">
        <v>2</v>
      </c>
      <c r="H104" s="96"/>
      <c r="I104" s="81"/>
      <c r="J104" s="37"/>
      <c r="K104" s="82"/>
      <c r="L104" s="96"/>
      <c r="M104" s="81">
        <f t="shared" ref="M104:N104" si="66">+E104+I104</f>
        <v>0</v>
      </c>
      <c r="N104" s="37">
        <f t="shared" si="66"/>
        <v>0</v>
      </c>
      <c r="O104" s="31">
        <f t="shared" ref="O104" si="67">+G104+K104</f>
        <v>2</v>
      </c>
      <c r="P104" s="127"/>
    </row>
    <row r="105" spans="1:16" ht="21" customHeight="1">
      <c r="A105" s="24">
        <v>4</v>
      </c>
      <c r="B105" s="30">
        <v>43</v>
      </c>
      <c r="C105" s="30">
        <v>4341</v>
      </c>
      <c r="D105" s="298" t="s">
        <v>171</v>
      </c>
      <c r="E105" s="331">
        <v>3700</v>
      </c>
      <c r="F105" s="81">
        <v>3700</v>
      </c>
      <c r="G105" s="82">
        <v>4772</v>
      </c>
      <c r="H105" s="96">
        <f t="shared" ref="H105" si="68">+G105/F105*100</f>
        <v>128.97297297297297</v>
      </c>
      <c r="I105" s="81"/>
      <c r="J105" s="37"/>
      <c r="K105" s="82"/>
      <c r="L105" s="96"/>
      <c r="M105" s="81">
        <f t="shared" ref="M105" si="69">+E105+I105</f>
        <v>3700</v>
      </c>
      <c r="N105" s="31">
        <f t="shared" ref="N105" si="70">+F105+J105</f>
        <v>3700</v>
      </c>
      <c r="O105" s="31">
        <f t="shared" ref="O105" si="71">+G105+K105</f>
        <v>4772</v>
      </c>
      <c r="P105" s="128">
        <f t="shared" ref="P105" si="72">+O105/N105*100</f>
        <v>128.97297297297297</v>
      </c>
    </row>
    <row r="106" spans="1:16" ht="21" customHeight="1">
      <c r="A106" s="24">
        <v>4</v>
      </c>
      <c r="B106" s="30">
        <v>43</v>
      </c>
      <c r="C106" s="30">
        <v>4351</v>
      </c>
      <c r="D106" s="298" t="s">
        <v>172</v>
      </c>
      <c r="E106" s="331">
        <v>18907</v>
      </c>
      <c r="F106" s="81">
        <v>20370</v>
      </c>
      <c r="G106" s="82">
        <v>21421</v>
      </c>
      <c r="H106" s="96">
        <f t="shared" si="48"/>
        <v>105.15954835542465</v>
      </c>
      <c r="I106" s="94"/>
      <c r="J106" s="37">
        <v>15</v>
      </c>
      <c r="K106" s="95">
        <v>15</v>
      </c>
      <c r="L106" s="96">
        <f>+K106/J106*100</f>
        <v>100</v>
      </c>
      <c r="M106" s="81">
        <f t="shared" ref="M106:M111" si="73">+E106+I106</f>
        <v>18907</v>
      </c>
      <c r="N106" s="31">
        <f t="shared" ref="N106:N112" si="74">+F106+J106</f>
        <v>20385</v>
      </c>
      <c r="O106" s="31">
        <f t="shared" ref="O106:O112" si="75">+G106+K106</f>
        <v>21436</v>
      </c>
      <c r="P106" s="128">
        <f t="shared" ref="P106:P113" si="76">+O106/N106*100</f>
        <v>105.15575177826832</v>
      </c>
    </row>
    <row r="107" spans="1:16" ht="21" customHeight="1">
      <c r="A107" s="24">
        <v>4</v>
      </c>
      <c r="B107" s="30">
        <v>43</v>
      </c>
      <c r="C107" s="30">
        <v>4356</v>
      </c>
      <c r="D107" s="298" t="s">
        <v>173</v>
      </c>
      <c r="E107" s="331">
        <v>135</v>
      </c>
      <c r="F107" s="81">
        <v>135</v>
      </c>
      <c r="G107" s="82">
        <v>151</v>
      </c>
      <c r="H107" s="96">
        <f t="shared" si="48"/>
        <v>111.85185185185185</v>
      </c>
      <c r="I107" s="94"/>
      <c r="J107" s="37"/>
      <c r="K107" s="95"/>
      <c r="L107" s="96"/>
      <c r="M107" s="81">
        <f t="shared" si="73"/>
        <v>135</v>
      </c>
      <c r="N107" s="31">
        <f t="shared" si="74"/>
        <v>135</v>
      </c>
      <c r="O107" s="31">
        <f t="shared" si="75"/>
        <v>151</v>
      </c>
      <c r="P107" s="128">
        <f t="shared" si="76"/>
        <v>111.85185185185185</v>
      </c>
    </row>
    <row r="108" spans="1:16" ht="21" customHeight="1">
      <c r="A108" s="24">
        <v>4</v>
      </c>
      <c r="B108" s="30">
        <v>43</v>
      </c>
      <c r="C108" s="30">
        <v>4357</v>
      </c>
      <c r="D108" s="298" t="s">
        <v>174</v>
      </c>
      <c r="E108" s="332">
        <v>2720</v>
      </c>
      <c r="F108" s="94">
        <v>7326</v>
      </c>
      <c r="G108" s="82">
        <v>7348</v>
      </c>
      <c r="H108" s="96">
        <f t="shared" si="48"/>
        <v>100.30030030030031</v>
      </c>
      <c r="I108" s="94"/>
      <c r="J108" s="37"/>
      <c r="K108" s="95"/>
      <c r="L108" s="96"/>
      <c r="M108" s="81">
        <f t="shared" si="73"/>
        <v>2720</v>
      </c>
      <c r="N108" s="31">
        <f t="shared" si="74"/>
        <v>7326</v>
      </c>
      <c r="O108" s="31">
        <f t="shared" si="75"/>
        <v>7348</v>
      </c>
      <c r="P108" s="128">
        <f t="shared" si="76"/>
        <v>100.30030030030031</v>
      </c>
    </row>
    <row r="109" spans="1:16" ht="21" customHeight="1">
      <c r="A109" s="24">
        <v>4</v>
      </c>
      <c r="B109" s="30">
        <v>43</v>
      </c>
      <c r="C109" s="30">
        <v>4359</v>
      </c>
      <c r="D109" s="298" t="s">
        <v>178</v>
      </c>
      <c r="E109" s="332">
        <v>1123</v>
      </c>
      <c r="F109" s="94">
        <v>1187</v>
      </c>
      <c r="G109" s="82">
        <v>1447</v>
      </c>
      <c r="H109" s="96">
        <f>+G109/F109*100</f>
        <v>121.90395956192081</v>
      </c>
      <c r="I109" s="94"/>
      <c r="J109" s="37"/>
      <c r="K109" s="95"/>
      <c r="L109" s="96"/>
      <c r="M109" s="81">
        <f t="shared" si="73"/>
        <v>1123</v>
      </c>
      <c r="N109" s="31">
        <f t="shared" si="74"/>
        <v>1187</v>
      </c>
      <c r="O109" s="31">
        <f t="shared" si="75"/>
        <v>1447</v>
      </c>
      <c r="P109" s="127">
        <f>+O109/N109*100</f>
        <v>121.90395956192081</v>
      </c>
    </row>
    <row r="110" spans="1:16" ht="21" customHeight="1">
      <c r="A110" s="24">
        <v>4</v>
      </c>
      <c r="B110" s="30">
        <v>43</v>
      </c>
      <c r="C110" s="30">
        <v>4373</v>
      </c>
      <c r="D110" s="298" t="s">
        <v>182</v>
      </c>
      <c r="E110" s="332">
        <v>52</v>
      </c>
      <c r="F110" s="94"/>
      <c r="G110" s="82"/>
      <c r="H110" s="96"/>
      <c r="I110" s="94"/>
      <c r="J110" s="37"/>
      <c r="K110" s="95"/>
      <c r="L110" s="96"/>
      <c r="M110" s="81">
        <f t="shared" si="73"/>
        <v>52</v>
      </c>
      <c r="N110" s="37">
        <f t="shared" si="74"/>
        <v>0</v>
      </c>
      <c r="O110" s="110">
        <f t="shared" si="75"/>
        <v>0</v>
      </c>
      <c r="P110" s="127"/>
    </row>
    <row r="111" spans="1:16" ht="21" customHeight="1">
      <c r="A111" s="24">
        <v>4</v>
      </c>
      <c r="B111" s="30">
        <v>43</v>
      </c>
      <c r="C111" s="30">
        <v>4379</v>
      </c>
      <c r="D111" s="298" t="s">
        <v>179</v>
      </c>
      <c r="E111" s="332"/>
      <c r="F111" s="94">
        <v>96</v>
      </c>
      <c r="G111" s="82">
        <v>86</v>
      </c>
      <c r="H111" s="96">
        <f>+G111/F111*100</f>
        <v>89.583333333333343</v>
      </c>
      <c r="I111" s="94"/>
      <c r="J111" s="37"/>
      <c r="K111" s="95"/>
      <c r="L111" s="96"/>
      <c r="M111" s="81">
        <f t="shared" si="73"/>
        <v>0</v>
      </c>
      <c r="N111" s="31">
        <f t="shared" si="74"/>
        <v>96</v>
      </c>
      <c r="O111" s="31">
        <f t="shared" si="75"/>
        <v>86</v>
      </c>
      <c r="P111" s="127">
        <f t="shared" ref="P111:P112" si="77">+O111/N111*100</f>
        <v>89.583333333333343</v>
      </c>
    </row>
    <row r="112" spans="1:16" ht="21" customHeight="1">
      <c r="A112" s="24">
        <v>4</v>
      </c>
      <c r="B112" s="30">
        <v>43</v>
      </c>
      <c r="C112" s="30">
        <v>4399</v>
      </c>
      <c r="D112" s="298" t="s">
        <v>207</v>
      </c>
      <c r="E112" s="332">
        <v>60</v>
      </c>
      <c r="F112" s="94">
        <v>60</v>
      </c>
      <c r="G112" s="82"/>
      <c r="H112" s="96">
        <f>+G112/F112*100</f>
        <v>0</v>
      </c>
      <c r="I112" s="94"/>
      <c r="J112" s="37"/>
      <c r="K112" s="95"/>
      <c r="L112" s="96"/>
      <c r="M112" s="81">
        <f t="shared" ref="M112" si="78">+E112+I112</f>
        <v>60</v>
      </c>
      <c r="N112" s="31">
        <f t="shared" si="74"/>
        <v>60</v>
      </c>
      <c r="O112" s="110">
        <f t="shared" si="75"/>
        <v>0</v>
      </c>
      <c r="P112" s="127">
        <f t="shared" si="77"/>
        <v>0</v>
      </c>
    </row>
    <row r="113" spans="1:16" ht="21" customHeight="1">
      <c r="A113" s="306">
        <v>4</v>
      </c>
      <c r="B113" s="34">
        <v>43</v>
      </c>
      <c r="C113" s="40"/>
      <c r="D113" s="175" t="s">
        <v>121</v>
      </c>
      <c r="E113" s="98">
        <f>SUM(E104:E112)</f>
        <v>26697</v>
      </c>
      <c r="F113" s="41">
        <f>SUM(F104:F112)</f>
        <v>32874</v>
      </c>
      <c r="G113" s="99">
        <f>SUM(G104:G112)</f>
        <v>35227</v>
      </c>
      <c r="H113" s="100">
        <f t="shared" si="48"/>
        <v>107.1576321713208</v>
      </c>
      <c r="I113" s="98">
        <f>SUM(I104:I112)</f>
        <v>0</v>
      </c>
      <c r="J113" s="41">
        <f>SUM(J104:J112)</f>
        <v>15</v>
      </c>
      <c r="K113" s="99">
        <f>SUM(K104:K112)</f>
        <v>15</v>
      </c>
      <c r="L113" s="100">
        <f>+K113/J113*100</f>
        <v>100</v>
      </c>
      <c r="M113" s="98">
        <f>SUM(M104:M112)</f>
        <v>26697</v>
      </c>
      <c r="N113" s="41">
        <f>SUM(N104:N112)</f>
        <v>32889</v>
      </c>
      <c r="O113" s="41">
        <f>SUM(O104:O112)</f>
        <v>35242</v>
      </c>
      <c r="P113" s="233">
        <f t="shared" si="76"/>
        <v>107.15436772173067</v>
      </c>
    </row>
    <row r="114" spans="1:16" ht="13.5" customHeight="1" thickBot="1">
      <c r="A114" s="104"/>
      <c r="B114" s="36"/>
      <c r="C114" s="36"/>
      <c r="D114" s="176"/>
      <c r="E114" s="105"/>
      <c r="F114" s="106"/>
      <c r="G114" s="107"/>
      <c r="H114" s="108"/>
      <c r="I114" s="105"/>
      <c r="J114" s="106"/>
      <c r="K114" s="107"/>
      <c r="L114" s="108"/>
      <c r="M114" s="105"/>
      <c r="N114" s="106"/>
      <c r="O114" s="106"/>
      <c r="P114" s="234"/>
    </row>
    <row r="115" spans="1:16" ht="21" customHeight="1" thickTop="1" thickBot="1">
      <c r="A115" s="102">
        <v>4</v>
      </c>
      <c r="B115" s="70"/>
      <c r="C115" s="70"/>
      <c r="D115" s="172" t="s">
        <v>80</v>
      </c>
      <c r="E115" s="71">
        <f>+E113+E102</f>
        <v>26697</v>
      </c>
      <c r="F115" s="71">
        <f>+F113+F102</f>
        <v>32874</v>
      </c>
      <c r="G115" s="72">
        <f>+G113+G102</f>
        <v>35262</v>
      </c>
      <c r="H115" s="73">
        <f t="shared" si="48"/>
        <v>107.26409928819128</v>
      </c>
      <c r="I115" s="71">
        <f>I102+I113</f>
        <v>0</v>
      </c>
      <c r="J115" s="71">
        <f>J102+J113</f>
        <v>15</v>
      </c>
      <c r="K115" s="72">
        <f>K102+K113</f>
        <v>15</v>
      </c>
      <c r="L115" s="73">
        <f>+K115/J115*100</f>
        <v>100</v>
      </c>
      <c r="M115" s="71">
        <f>+M113+M102</f>
        <v>26697</v>
      </c>
      <c r="N115" s="42">
        <f>+N113+N102</f>
        <v>32889</v>
      </c>
      <c r="O115" s="42">
        <f>+O113+O102</f>
        <v>35277</v>
      </c>
      <c r="P115" s="230">
        <f>+O115/N115*100</f>
        <v>107.26078628112742</v>
      </c>
    </row>
    <row r="116" spans="1:16" ht="21" customHeight="1" thickTop="1">
      <c r="A116" s="103"/>
      <c r="B116" s="45"/>
      <c r="C116" s="45"/>
      <c r="D116" s="177"/>
      <c r="E116" s="81"/>
      <c r="F116" s="31"/>
      <c r="G116" s="82"/>
      <c r="H116" s="83"/>
      <c r="I116" s="81"/>
      <c r="J116" s="31"/>
      <c r="K116" s="82"/>
      <c r="L116" s="83"/>
      <c r="M116" s="81"/>
      <c r="N116" s="31"/>
      <c r="O116" s="31"/>
      <c r="P116" s="127"/>
    </row>
    <row r="117" spans="1:16" ht="21" customHeight="1">
      <c r="A117" s="24">
        <v>5</v>
      </c>
      <c r="B117" s="30">
        <v>52</v>
      </c>
      <c r="C117" s="30">
        <v>5212</v>
      </c>
      <c r="D117" s="174" t="s">
        <v>202</v>
      </c>
      <c r="E117" s="94">
        <v>23</v>
      </c>
      <c r="F117" s="31">
        <v>24</v>
      </c>
      <c r="G117" s="82">
        <v>1</v>
      </c>
      <c r="H117" s="255">
        <f t="shared" si="48"/>
        <v>4.1666666666666661</v>
      </c>
      <c r="I117" s="94"/>
      <c r="J117" s="37"/>
      <c r="K117" s="95"/>
      <c r="L117" s="96"/>
      <c r="M117" s="81">
        <f t="shared" ref="M117" si="79">+E117+I117</f>
        <v>23</v>
      </c>
      <c r="N117" s="31">
        <f t="shared" ref="N117:O118" si="80">+F117+J117</f>
        <v>24</v>
      </c>
      <c r="O117" s="31">
        <f t="shared" si="80"/>
        <v>1</v>
      </c>
      <c r="P117" s="127">
        <f t="shared" ref="P117:P118" si="81">+O117/N117*100</f>
        <v>4.1666666666666661</v>
      </c>
    </row>
    <row r="118" spans="1:16" ht="21" customHeight="1">
      <c r="A118" s="24">
        <v>5</v>
      </c>
      <c r="B118" s="30">
        <v>52</v>
      </c>
      <c r="C118" s="30">
        <v>5269</v>
      </c>
      <c r="D118" s="174" t="s">
        <v>217</v>
      </c>
      <c r="E118" s="94"/>
      <c r="F118" s="31">
        <v>232</v>
      </c>
      <c r="G118" s="82">
        <v>231</v>
      </c>
      <c r="H118" s="255">
        <f t="shared" si="48"/>
        <v>99.568965517241381</v>
      </c>
      <c r="I118" s="94"/>
      <c r="J118" s="37"/>
      <c r="K118" s="95"/>
      <c r="L118" s="96"/>
      <c r="M118" s="81"/>
      <c r="N118" s="31">
        <f t="shared" si="80"/>
        <v>232</v>
      </c>
      <c r="O118" s="31">
        <f t="shared" si="80"/>
        <v>231</v>
      </c>
      <c r="P118" s="127">
        <f t="shared" si="81"/>
        <v>99.568965517241381</v>
      </c>
    </row>
    <row r="119" spans="1:16" ht="21" customHeight="1">
      <c r="A119" s="306">
        <v>5</v>
      </c>
      <c r="B119" s="34">
        <v>52</v>
      </c>
      <c r="C119" s="40"/>
      <c r="D119" s="175" t="s">
        <v>119</v>
      </c>
      <c r="E119" s="98">
        <f>SUM(E117:E118)</f>
        <v>23</v>
      </c>
      <c r="F119" s="41">
        <f t="shared" ref="F119:G119" si="82">SUM(F117:F118)</f>
        <v>256</v>
      </c>
      <c r="G119" s="99">
        <f t="shared" si="82"/>
        <v>232</v>
      </c>
      <c r="H119" s="100">
        <f t="shared" si="48"/>
        <v>90.625</v>
      </c>
      <c r="I119" s="98">
        <f>SUM(I117:I118)</f>
        <v>0</v>
      </c>
      <c r="J119" s="41">
        <f t="shared" ref="J119" si="83">SUM(J117:J118)</f>
        <v>0</v>
      </c>
      <c r="K119" s="99">
        <f t="shared" ref="K119" si="84">SUM(K117:K118)</f>
        <v>0</v>
      </c>
      <c r="L119" s="100"/>
      <c r="M119" s="98">
        <f>SUM(M117:M118)</f>
        <v>23</v>
      </c>
      <c r="N119" s="41">
        <f t="shared" ref="N119" si="85">SUM(N117:N118)</f>
        <v>256</v>
      </c>
      <c r="O119" s="99">
        <f t="shared" ref="O119" si="86">SUM(O117:O118)</f>
        <v>232</v>
      </c>
      <c r="P119" s="233">
        <f>+O119/N119*100</f>
        <v>90.625</v>
      </c>
    </row>
    <row r="120" spans="1:16" ht="21" customHeight="1">
      <c r="A120" s="101"/>
      <c r="B120" s="30"/>
      <c r="C120" s="30"/>
      <c r="D120" s="174"/>
      <c r="E120" s="94"/>
      <c r="F120" s="37"/>
      <c r="G120" s="95"/>
      <c r="H120" s="96"/>
      <c r="I120" s="94"/>
      <c r="J120" s="37"/>
      <c r="K120" s="95"/>
      <c r="L120" s="96"/>
      <c r="M120" s="94"/>
      <c r="N120" s="37"/>
      <c r="O120" s="37"/>
      <c r="P120" s="128"/>
    </row>
    <row r="121" spans="1:16" ht="21" customHeight="1">
      <c r="A121" s="24">
        <v>5</v>
      </c>
      <c r="B121" s="30">
        <v>53</v>
      </c>
      <c r="C121" s="30">
        <v>5311</v>
      </c>
      <c r="D121" s="174" t="s">
        <v>59</v>
      </c>
      <c r="E121" s="94">
        <v>28026</v>
      </c>
      <c r="F121" s="31">
        <v>29069</v>
      </c>
      <c r="G121" s="82">
        <v>33837</v>
      </c>
      <c r="H121" s="96">
        <f t="shared" si="48"/>
        <v>116.40235302211978</v>
      </c>
      <c r="I121" s="94">
        <v>80</v>
      </c>
      <c r="J121" s="37">
        <v>257</v>
      </c>
      <c r="K121" s="95">
        <v>258</v>
      </c>
      <c r="L121" s="96">
        <f>+K121/J121*100</f>
        <v>100.38910505836576</v>
      </c>
      <c r="M121" s="81">
        <f t="shared" ref="M121" si="87">+E121+I121</f>
        <v>28106</v>
      </c>
      <c r="N121" s="31">
        <f t="shared" ref="N121" si="88">+F121+J121</f>
        <v>29326</v>
      </c>
      <c r="O121" s="31">
        <f t="shared" ref="O121" si="89">+G121+K121</f>
        <v>34095</v>
      </c>
      <c r="P121" s="127">
        <f t="shared" ref="P121" si="90">+O121/N121*100</f>
        <v>116.26202005046716</v>
      </c>
    </row>
    <row r="122" spans="1:16" ht="21" customHeight="1">
      <c r="A122" s="306">
        <v>5</v>
      </c>
      <c r="B122" s="34">
        <v>53</v>
      </c>
      <c r="C122" s="40"/>
      <c r="D122" s="180" t="s">
        <v>59</v>
      </c>
      <c r="E122" s="98">
        <f>SUM(E121:E121)</f>
        <v>28026</v>
      </c>
      <c r="F122" s="41">
        <f>SUM(F121:F121)</f>
        <v>29069</v>
      </c>
      <c r="G122" s="99">
        <f>SUM(G121:G121)</f>
        <v>33837</v>
      </c>
      <c r="H122" s="100">
        <f t="shared" si="48"/>
        <v>116.40235302211978</v>
      </c>
      <c r="I122" s="98">
        <f>SUM(I121:I121)</f>
        <v>80</v>
      </c>
      <c r="J122" s="41">
        <f>SUM(J121:J121)</f>
        <v>257</v>
      </c>
      <c r="K122" s="99">
        <f>SUM(K121:K121)</f>
        <v>258</v>
      </c>
      <c r="L122" s="100">
        <f>+K122/J122*100</f>
        <v>100.38910505836576</v>
      </c>
      <c r="M122" s="98">
        <f>SUM(M121:M121)</f>
        <v>28106</v>
      </c>
      <c r="N122" s="41">
        <f>SUM(N121:N121)</f>
        <v>29326</v>
      </c>
      <c r="O122" s="99">
        <f>SUM(O121:O121)</f>
        <v>34095</v>
      </c>
      <c r="P122" s="233">
        <f>+O122/N122*100</f>
        <v>116.26202005046716</v>
      </c>
    </row>
    <row r="123" spans="1:16" ht="21" customHeight="1">
      <c r="A123" s="24"/>
      <c r="B123" s="30"/>
      <c r="C123" s="30"/>
      <c r="D123" s="174"/>
      <c r="E123" s="94"/>
      <c r="F123" s="37"/>
      <c r="G123" s="95"/>
      <c r="H123" s="96"/>
      <c r="I123" s="94"/>
      <c r="J123" s="37"/>
      <c r="K123" s="95"/>
      <c r="L123" s="96"/>
      <c r="M123" s="94"/>
      <c r="N123" s="37"/>
      <c r="O123" s="37"/>
      <c r="P123" s="128"/>
    </row>
    <row r="124" spans="1:16" ht="21" customHeight="1">
      <c r="A124" s="24">
        <v>5</v>
      </c>
      <c r="B124" s="30">
        <v>55</v>
      </c>
      <c r="C124" s="30">
        <v>5512</v>
      </c>
      <c r="D124" s="174" t="s">
        <v>101</v>
      </c>
      <c r="E124" s="94">
        <v>138</v>
      </c>
      <c r="F124" s="31">
        <v>233</v>
      </c>
      <c r="G124" s="82">
        <v>235</v>
      </c>
      <c r="H124" s="96">
        <f t="shared" si="48"/>
        <v>100.85836909871244</v>
      </c>
      <c r="I124" s="94"/>
      <c r="J124" s="37">
        <v>83</v>
      </c>
      <c r="K124" s="95">
        <v>83</v>
      </c>
      <c r="L124" s="96">
        <f>+K124/J124*100</f>
        <v>100</v>
      </c>
      <c r="M124" s="94">
        <f>+E124+I124</f>
        <v>138</v>
      </c>
      <c r="N124" s="31">
        <f t="shared" ref="N124" si="91">+F124+J124</f>
        <v>316</v>
      </c>
      <c r="O124" s="31">
        <f t="shared" ref="O124" si="92">+G124+K124</f>
        <v>318</v>
      </c>
      <c r="P124" s="127">
        <f t="shared" ref="P124" si="93">+O124/N124*100</f>
        <v>100.63291139240506</v>
      </c>
    </row>
    <row r="125" spans="1:16" ht="21" customHeight="1">
      <c r="A125" s="306">
        <v>5</v>
      </c>
      <c r="B125" s="34">
        <v>55</v>
      </c>
      <c r="C125" s="40"/>
      <c r="D125" s="175" t="s">
        <v>87</v>
      </c>
      <c r="E125" s="98">
        <f>SUM(E124)</f>
        <v>138</v>
      </c>
      <c r="F125" s="99">
        <f>SUM(F124:F124)</f>
        <v>233</v>
      </c>
      <c r="G125" s="99">
        <f>SUM(G124:G124)</f>
        <v>235</v>
      </c>
      <c r="H125" s="100">
        <f t="shared" si="48"/>
        <v>100.85836909871244</v>
      </c>
      <c r="I125" s="98">
        <f>SUM(I124)</f>
        <v>0</v>
      </c>
      <c r="J125" s="41">
        <f>SUM(J124)</f>
        <v>83</v>
      </c>
      <c r="K125" s="99">
        <f>SUM(K124)</f>
        <v>83</v>
      </c>
      <c r="L125" s="100">
        <f>+K125/J125*100</f>
        <v>100</v>
      </c>
      <c r="M125" s="98">
        <f>SUM(M124)</f>
        <v>138</v>
      </c>
      <c r="N125" s="41">
        <f>SUM(N124)</f>
        <v>316</v>
      </c>
      <c r="O125" s="41">
        <f>SUM(O124:O124)</f>
        <v>318</v>
      </c>
      <c r="P125" s="233">
        <f>+O125/N125*100</f>
        <v>100.63291139240506</v>
      </c>
    </row>
    <row r="126" spans="1:16" ht="13.5" customHeight="1" thickBot="1">
      <c r="A126" s="101"/>
      <c r="B126" s="30"/>
      <c r="C126" s="30"/>
      <c r="D126" s="174"/>
      <c r="E126" s="94"/>
      <c r="F126" s="37"/>
      <c r="G126" s="95"/>
      <c r="H126" s="96"/>
      <c r="I126" s="94"/>
      <c r="J126" s="37"/>
      <c r="K126" s="95"/>
      <c r="L126" s="96"/>
      <c r="M126" s="94"/>
      <c r="N126" s="37"/>
      <c r="O126" s="37"/>
      <c r="P126" s="128"/>
    </row>
    <row r="127" spans="1:16" ht="21" customHeight="1" thickTop="1" thickBot="1">
      <c r="A127" s="102">
        <v>5</v>
      </c>
      <c r="B127" s="70"/>
      <c r="C127" s="70"/>
      <c r="D127" s="172" t="s">
        <v>74</v>
      </c>
      <c r="E127" s="71">
        <f>+E119+E122+E125</f>
        <v>28187</v>
      </c>
      <c r="F127" s="71">
        <f>+F119+F122+F125</f>
        <v>29558</v>
      </c>
      <c r="G127" s="72">
        <f>+G119+G122+G125</f>
        <v>34304</v>
      </c>
      <c r="H127" s="73">
        <f t="shared" si="48"/>
        <v>116.05656675011842</v>
      </c>
      <c r="I127" s="71">
        <f>+I119+I122+I125</f>
        <v>80</v>
      </c>
      <c r="J127" s="71">
        <f>+J119+J122+J125</f>
        <v>340</v>
      </c>
      <c r="K127" s="72">
        <f>+K119+K122+K125</f>
        <v>341</v>
      </c>
      <c r="L127" s="73">
        <f>+K127/J127*100</f>
        <v>100.29411764705883</v>
      </c>
      <c r="M127" s="71">
        <f>+M119+M122+M125</f>
        <v>28267</v>
      </c>
      <c r="N127" s="42">
        <f>+N119+N122+N125</f>
        <v>29898</v>
      </c>
      <c r="O127" s="42">
        <f>+O119+O122+O125</f>
        <v>34645</v>
      </c>
      <c r="P127" s="230">
        <f>+O127/N127*100</f>
        <v>115.87731620844204</v>
      </c>
    </row>
    <row r="128" spans="1:16" ht="21" customHeight="1" thickTop="1">
      <c r="A128" s="103"/>
      <c r="B128" s="45"/>
      <c r="C128" s="45"/>
      <c r="D128" s="177"/>
      <c r="E128" s="81"/>
      <c r="F128" s="31"/>
      <c r="G128" s="82"/>
      <c r="H128" s="83"/>
      <c r="I128" s="81"/>
      <c r="J128" s="31"/>
      <c r="K128" s="82"/>
      <c r="L128" s="83"/>
      <c r="M128" s="81"/>
      <c r="N128" s="31"/>
      <c r="O128" s="31"/>
      <c r="P128" s="127"/>
    </row>
    <row r="129" spans="1:16" ht="21" customHeight="1">
      <c r="A129" s="24">
        <v>6</v>
      </c>
      <c r="B129" s="30">
        <v>61</v>
      </c>
      <c r="C129" s="30">
        <v>6171</v>
      </c>
      <c r="D129" s="174" t="s">
        <v>60</v>
      </c>
      <c r="E129" s="94">
        <v>44883</v>
      </c>
      <c r="F129" s="31">
        <v>45882</v>
      </c>
      <c r="G129" s="82">
        <v>41620</v>
      </c>
      <c r="H129" s="96">
        <f t="shared" si="48"/>
        <v>90.710954186827081</v>
      </c>
      <c r="I129" s="94"/>
      <c r="J129" s="37">
        <v>20</v>
      </c>
      <c r="K129" s="95">
        <v>114</v>
      </c>
      <c r="L129" s="96">
        <f>+K129/J129*100</f>
        <v>570</v>
      </c>
      <c r="M129" s="94">
        <f t="shared" ref="M129:O129" si="94">+E129+I129</f>
        <v>44883</v>
      </c>
      <c r="N129" s="31">
        <f t="shared" si="94"/>
        <v>45902</v>
      </c>
      <c r="O129" s="31">
        <f t="shared" si="94"/>
        <v>41734</v>
      </c>
      <c r="P129" s="128">
        <f>+O129/N129*100</f>
        <v>90.919785630255774</v>
      </c>
    </row>
    <row r="130" spans="1:16" ht="21" customHeight="1">
      <c r="A130" s="97">
        <v>6</v>
      </c>
      <c r="B130" s="34">
        <v>61</v>
      </c>
      <c r="C130" s="40"/>
      <c r="D130" s="175" t="s">
        <v>114</v>
      </c>
      <c r="E130" s="98">
        <f>SUM(E129:E129)</f>
        <v>44883</v>
      </c>
      <c r="F130" s="41">
        <f>SUM(F129:F129)</f>
        <v>45882</v>
      </c>
      <c r="G130" s="99">
        <f>SUM(G129:G129)</f>
        <v>41620</v>
      </c>
      <c r="H130" s="100">
        <f t="shared" si="48"/>
        <v>90.710954186827081</v>
      </c>
      <c r="I130" s="98">
        <f>SUM(I129:I129)</f>
        <v>0</v>
      </c>
      <c r="J130" s="41">
        <f>SUM(J129:J129)</f>
        <v>20</v>
      </c>
      <c r="K130" s="41">
        <f>SUM(K129:K129)</f>
        <v>114</v>
      </c>
      <c r="L130" s="100">
        <f>+K130/J130*100</f>
        <v>570</v>
      </c>
      <c r="M130" s="98">
        <f>SUM(M129:M129)</f>
        <v>44883</v>
      </c>
      <c r="N130" s="41">
        <f>SUM(N129:N129)</f>
        <v>45902</v>
      </c>
      <c r="O130" s="99">
        <f>SUM(O129:O129)</f>
        <v>41734</v>
      </c>
      <c r="P130" s="233">
        <f>+O130/N130*100</f>
        <v>90.919785630255774</v>
      </c>
    </row>
    <row r="131" spans="1:16" ht="21" customHeight="1">
      <c r="A131" s="101"/>
      <c r="B131" s="30"/>
      <c r="C131" s="30"/>
      <c r="D131" s="174"/>
      <c r="E131" s="94"/>
      <c r="F131" s="37"/>
      <c r="G131" s="95"/>
      <c r="H131" s="96"/>
      <c r="I131" s="94"/>
      <c r="J131" s="37"/>
      <c r="K131" s="95"/>
      <c r="L131" s="96"/>
      <c r="M131" s="94"/>
      <c r="N131" s="37"/>
      <c r="O131" s="37"/>
      <c r="P131" s="128"/>
    </row>
    <row r="132" spans="1:16" ht="21" customHeight="1">
      <c r="A132" s="24">
        <v>6</v>
      </c>
      <c r="B132" s="30">
        <v>62</v>
      </c>
      <c r="C132" s="30">
        <v>6211</v>
      </c>
      <c r="D132" s="174" t="s">
        <v>61</v>
      </c>
      <c r="E132" s="94">
        <v>30</v>
      </c>
      <c r="F132" s="31">
        <v>30</v>
      </c>
      <c r="G132" s="82">
        <v>29</v>
      </c>
      <c r="H132" s="96">
        <f t="shared" si="48"/>
        <v>96.666666666666671</v>
      </c>
      <c r="I132" s="94"/>
      <c r="J132" s="37"/>
      <c r="K132" s="95"/>
      <c r="L132" s="96"/>
      <c r="M132" s="94">
        <f t="shared" ref="M132" si="95">+E132+I132</f>
        <v>30</v>
      </c>
      <c r="N132" s="31">
        <f t="shared" ref="N132" si="96">+F132+J132</f>
        <v>30</v>
      </c>
      <c r="O132" s="31">
        <f t="shared" ref="O132" si="97">+G132+K132</f>
        <v>29</v>
      </c>
      <c r="P132" s="127">
        <f t="shared" ref="P132" si="98">+O132/N132*100</f>
        <v>96.666666666666671</v>
      </c>
    </row>
    <row r="133" spans="1:16" ht="21" customHeight="1">
      <c r="A133" s="97">
        <v>6</v>
      </c>
      <c r="B133" s="34">
        <v>62</v>
      </c>
      <c r="C133" s="40"/>
      <c r="D133" s="175" t="s">
        <v>118</v>
      </c>
      <c r="E133" s="98">
        <f>SUM(E132:E132)</f>
        <v>30</v>
      </c>
      <c r="F133" s="41">
        <f>SUM(F132:F132)</f>
        <v>30</v>
      </c>
      <c r="G133" s="99">
        <f>SUM(G132:G132)</f>
        <v>29</v>
      </c>
      <c r="H133" s="100">
        <f t="shared" si="48"/>
        <v>96.666666666666671</v>
      </c>
      <c r="I133" s="98"/>
      <c r="J133" s="41"/>
      <c r="K133" s="99"/>
      <c r="L133" s="100"/>
      <c r="M133" s="98">
        <f>SUM(M132:M132)</f>
        <v>30</v>
      </c>
      <c r="N133" s="41">
        <f>SUM(N132:N132)</f>
        <v>30</v>
      </c>
      <c r="O133" s="41">
        <f>SUM(O132:O132)</f>
        <v>29</v>
      </c>
      <c r="P133" s="233">
        <f>+O133/N133*100</f>
        <v>96.666666666666671</v>
      </c>
    </row>
    <row r="134" spans="1:16" ht="21" customHeight="1">
      <c r="A134" s="101"/>
      <c r="B134" s="30"/>
      <c r="C134" s="30"/>
      <c r="D134" s="174"/>
      <c r="E134" s="94"/>
      <c r="F134" s="37"/>
      <c r="G134" s="95"/>
      <c r="H134" s="96"/>
      <c r="I134" s="94"/>
      <c r="J134" s="37"/>
      <c r="K134" s="95"/>
      <c r="L134" s="96"/>
      <c r="M134" s="94"/>
      <c r="N134" s="37"/>
      <c r="O134" s="37"/>
      <c r="P134" s="128"/>
    </row>
    <row r="135" spans="1:16" ht="21" customHeight="1">
      <c r="A135" s="24">
        <v>6</v>
      </c>
      <c r="B135" s="30">
        <v>63</v>
      </c>
      <c r="C135" s="30">
        <v>6310</v>
      </c>
      <c r="D135" s="174" t="s">
        <v>62</v>
      </c>
      <c r="E135" s="94">
        <v>50435</v>
      </c>
      <c r="F135" s="31">
        <v>54435</v>
      </c>
      <c r="G135" s="82">
        <v>66149</v>
      </c>
      <c r="H135" s="96">
        <f t="shared" si="48"/>
        <v>121.51924313401304</v>
      </c>
      <c r="I135" s="94"/>
      <c r="J135" s="37"/>
      <c r="K135" s="95"/>
      <c r="L135" s="96"/>
      <c r="M135" s="81">
        <f t="shared" ref="M135:O137" si="99">+E135+I135</f>
        <v>50435</v>
      </c>
      <c r="N135" s="31">
        <f t="shared" si="99"/>
        <v>54435</v>
      </c>
      <c r="O135" s="31">
        <f t="shared" si="99"/>
        <v>66149</v>
      </c>
      <c r="P135" s="128">
        <f>+O135/N135*100</f>
        <v>121.51924313401304</v>
      </c>
    </row>
    <row r="136" spans="1:16" ht="21" customHeight="1">
      <c r="A136" s="24">
        <v>6</v>
      </c>
      <c r="B136" s="30">
        <v>63</v>
      </c>
      <c r="C136" s="30">
        <v>6320</v>
      </c>
      <c r="D136" s="174" t="s">
        <v>218</v>
      </c>
      <c r="E136" s="94"/>
      <c r="F136" s="31">
        <v>8</v>
      </c>
      <c r="G136" s="82">
        <v>8</v>
      </c>
      <c r="H136" s="96">
        <f t="shared" si="48"/>
        <v>100</v>
      </c>
      <c r="I136" s="94"/>
      <c r="J136" s="37"/>
      <c r="K136" s="95"/>
      <c r="L136" s="96"/>
      <c r="M136" s="81">
        <f t="shared" si="99"/>
        <v>0</v>
      </c>
      <c r="N136" s="31">
        <f t="shared" si="99"/>
        <v>8</v>
      </c>
      <c r="O136" s="31">
        <f t="shared" si="99"/>
        <v>8</v>
      </c>
      <c r="P136" s="127">
        <f t="shared" ref="P136" si="100">+O136/N136*100</f>
        <v>100</v>
      </c>
    </row>
    <row r="137" spans="1:16" ht="21" customHeight="1">
      <c r="A137" s="24">
        <v>6</v>
      </c>
      <c r="B137" s="30">
        <v>63</v>
      </c>
      <c r="C137" s="30">
        <v>6399</v>
      </c>
      <c r="D137" s="174" t="s">
        <v>146</v>
      </c>
      <c r="E137" s="94"/>
      <c r="F137" s="31"/>
      <c r="G137" s="82">
        <v>133</v>
      </c>
      <c r="H137" s="301"/>
      <c r="I137" s="94"/>
      <c r="J137" s="37"/>
      <c r="K137" s="95"/>
      <c r="L137" s="96"/>
      <c r="M137" s="81">
        <f t="shared" si="99"/>
        <v>0</v>
      </c>
      <c r="N137" s="31">
        <f t="shared" si="99"/>
        <v>0</v>
      </c>
      <c r="O137" s="31">
        <f t="shared" si="99"/>
        <v>133</v>
      </c>
      <c r="P137" s="127"/>
    </row>
    <row r="138" spans="1:16" ht="21" customHeight="1">
      <c r="A138" s="97">
        <v>6</v>
      </c>
      <c r="B138" s="34">
        <v>63</v>
      </c>
      <c r="C138" s="40"/>
      <c r="D138" s="175" t="s">
        <v>63</v>
      </c>
      <c r="E138" s="98">
        <f>SUM(E135:E137)</f>
        <v>50435</v>
      </c>
      <c r="F138" s="41">
        <f>SUM(F135:F137)</f>
        <v>54443</v>
      </c>
      <c r="G138" s="99">
        <f>SUM(G135:G137)</f>
        <v>66290</v>
      </c>
      <c r="H138" s="100">
        <f t="shared" si="48"/>
        <v>121.76037323439192</v>
      </c>
      <c r="I138" s="98"/>
      <c r="J138" s="41"/>
      <c r="K138" s="99"/>
      <c r="L138" s="100"/>
      <c r="M138" s="98">
        <f>SUM(M135:M137)</f>
        <v>50435</v>
      </c>
      <c r="N138" s="41">
        <f>SUM(N135:N137)</f>
        <v>54443</v>
      </c>
      <c r="O138" s="41">
        <f>SUM(O135:O137)</f>
        <v>66290</v>
      </c>
      <c r="P138" s="233">
        <f>+O138/N138*100</f>
        <v>121.76037323439192</v>
      </c>
    </row>
    <row r="139" spans="1:16" ht="20.25">
      <c r="A139" s="101"/>
      <c r="B139" s="30"/>
      <c r="C139" s="30"/>
      <c r="D139" s="174"/>
      <c r="E139" s="94"/>
      <c r="F139" s="37"/>
      <c r="G139" s="95"/>
      <c r="H139" s="96"/>
      <c r="I139" s="94"/>
      <c r="J139" s="37"/>
      <c r="K139" s="95"/>
      <c r="L139" s="96"/>
      <c r="M139" s="94"/>
      <c r="N139" s="37"/>
      <c r="O139" s="37"/>
      <c r="P139" s="128"/>
    </row>
    <row r="140" spans="1:16" ht="20.25">
      <c r="A140" s="24">
        <v>6</v>
      </c>
      <c r="B140" s="30">
        <v>64</v>
      </c>
      <c r="C140" s="30">
        <v>6402</v>
      </c>
      <c r="D140" s="174" t="s">
        <v>99</v>
      </c>
      <c r="E140" s="94"/>
      <c r="F140" s="31">
        <f>217551-7624-205267</f>
        <v>4660</v>
      </c>
      <c r="G140" s="82">
        <f>217551-7625-205267</f>
        <v>4659</v>
      </c>
      <c r="H140" s="96">
        <f t="shared" si="48"/>
        <v>99.978540772532185</v>
      </c>
      <c r="I140" s="94"/>
      <c r="J140" s="37"/>
      <c r="K140" s="95"/>
      <c r="L140" s="96"/>
      <c r="M140" s="81">
        <f t="shared" ref="M140:M141" si="101">+E140+I140</f>
        <v>0</v>
      </c>
      <c r="N140" s="31">
        <f t="shared" ref="N140:N141" si="102">+F140+J140</f>
        <v>4660</v>
      </c>
      <c r="O140" s="31">
        <f t="shared" ref="O140:O141" si="103">+G140+K140</f>
        <v>4659</v>
      </c>
      <c r="P140" s="127">
        <f t="shared" ref="P140:P141" si="104">+O140/N140*100</f>
        <v>99.978540772532185</v>
      </c>
    </row>
    <row r="141" spans="1:16" ht="20.25">
      <c r="A141" s="24">
        <v>6</v>
      </c>
      <c r="B141" s="30">
        <v>64</v>
      </c>
      <c r="C141" s="30">
        <v>6409</v>
      </c>
      <c r="D141" s="174" t="s">
        <v>97</v>
      </c>
      <c r="E141" s="94"/>
      <c r="F141" s="31">
        <v>7</v>
      </c>
      <c r="G141" s="82">
        <v>41</v>
      </c>
      <c r="H141" s="96">
        <f t="shared" si="48"/>
        <v>585.71428571428567</v>
      </c>
      <c r="I141" s="94"/>
      <c r="J141" s="37"/>
      <c r="K141" s="95"/>
      <c r="L141" s="96"/>
      <c r="M141" s="81">
        <f t="shared" si="101"/>
        <v>0</v>
      </c>
      <c r="N141" s="31">
        <f t="shared" si="102"/>
        <v>7</v>
      </c>
      <c r="O141" s="110">
        <f t="shared" si="103"/>
        <v>41</v>
      </c>
      <c r="P141" s="127">
        <f t="shared" si="104"/>
        <v>585.71428571428567</v>
      </c>
    </row>
    <row r="142" spans="1:16" ht="20.25">
      <c r="A142" s="97">
        <v>6</v>
      </c>
      <c r="B142" s="34">
        <v>64</v>
      </c>
      <c r="C142" s="40"/>
      <c r="D142" s="175" t="s">
        <v>75</v>
      </c>
      <c r="E142" s="98">
        <f>SUM(E140:E141)</f>
        <v>0</v>
      </c>
      <c r="F142" s="41">
        <f>SUM(F140:F141)</f>
        <v>4667</v>
      </c>
      <c r="G142" s="99">
        <f>SUM(G140:G141)</f>
        <v>4700</v>
      </c>
      <c r="H142" s="100">
        <f t="shared" si="48"/>
        <v>100.70709235054638</v>
      </c>
      <c r="I142" s="98"/>
      <c r="J142" s="41"/>
      <c r="K142" s="99"/>
      <c r="L142" s="100"/>
      <c r="M142" s="98">
        <f>SUM(M140:M141)</f>
        <v>0</v>
      </c>
      <c r="N142" s="41">
        <f>SUM(N140:N141)</f>
        <v>4667</v>
      </c>
      <c r="O142" s="99">
        <f>SUM(O140:O141)</f>
        <v>4700</v>
      </c>
      <c r="P142" s="233">
        <f>+O142/N142*100</f>
        <v>100.70709235054638</v>
      </c>
    </row>
    <row r="143" spans="1:16" ht="13.5" customHeight="1" thickBot="1">
      <c r="A143" s="307"/>
      <c r="B143" s="36"/>
      <c r="C143" s="36"/>
      <c r="D143" s="176"/>
      <c r="E143" s="105"/>
      <c r="F143" s="106"/>
      <c r="G143" s="107"/>
      <c r="H143" s="108"/>
      <c r="I143" s="105"/>
      <c r="J143" s="106"/>
      <c r="K143" s="107"/>
      <c r="L143" s="108"/>
      <c r="M143" s="105"/>
      <c r="N143" s="106"/>
      <c r="O143" s="106"/>
      <c r="P143" s="234"/>
    </row>
    <row r="144" spans="1:16" ht="21.75" thickTop="1" thickBot="1">
      <c r="A144" s="102">
        <v>6</v>
      </c>
      <c r="B144" s="70"/>
      <c r="C144" s="70"/>
      <c r="D144" s="172" t="s">
        <v>76</v>
      </c>
      <c r="E144" s="71">
        <f>+E130+E133+E138+E142</f>
        <v>95348</v>
      </c>
      <c r="F144" s="71">
        <f>+F130+F133+F138+F142</f>
        <v>105022</v>
      </c>
      <c r="G144" s="72">
        <f>+G130+G133+G138+G142</f>
        <v>112639</v>
      </c>
      <c r="H144" s="73">
        <f t="shared" si="48"/>
        <v>107.25276608710557</v>
      </c>
      <c r="I144" s="71">
        <f>+I130+I133+I138+I142</f>
        <v>0</v>
      </c>
      <c r="J144" s="71">
        <f>+J130+J133+J138+J142</f>
        <v>20</v>
      </c>
      <c r="K144" s="72">
        <f>+K130+K133+K138+K142</f>
        <v>114</v>
      </c>
      <c r="L144" s="73">
        <f>+K144/J144*100</f>
        <v>570</v>
      </c>
      <c r="M144" s="71">
        <f>+M130+M133+M138+M142</f>
        <v>95348</v>
      </c>
      <c r="N144" s="42">
        <f>+N130+N133+N138+N142</f>
        <v>105042</v>
      </c>
      <c r="O144" s="42">
        <f>+O130+O133+O138+O142</f>
        <v>112753</v>
      </c>
      <c r="P144" s="230">
        <f>+O144/N144*100</f>
        <v>107.34087317453971</v>
      </c>
    </row>
    <row r="145" spans="1:16" ht="16.5" customHeight="1" thickTop="1" thickBot="1">
      <c r="A145" s="266"/>
      <c r="B145" s="267"/>
      <c r="C145" s="267"/>
      <c r="D145" s="268"/>
      <c r="E145" s="88"/>
      <c r="F145" s="89"/>
      <c r="G145" s="90"/>
      <c r="H145" s="91"/>
      <c r="I145" s="88"/>
      <c r="J145" s="89"/>
      <c r="K145" s="90"/>
      <c r="L145" s="91"/>
      <c r="M145" s="88"/>
      <c r="N145" s="89"/>
      <c r="O145" s="89"/>
      <c r="P145" s="232"/>
    </row>
    <row r="146" spans="1:16" ht="24.75" customHeight="1" thickBot="1">
      <c r="A146" s="269"/>
      <c r="B146" s="270"/>
      <c r="C146" s="270"/>
      <c r="D146" s="271" t="s">
        <v>98</v>
      </c>
      <c r="E146" s="272">
        <f>+E144+E127+E115+E99+E37+E16+E7</f>
        <v>619926</v>
      </c>
      <c r="F146" s="272">
        <f>+F144+F127+F115+F99+F37+F16+F7</f>
        <v>680725</v>
      </c>
      <c r="G146" s="273">
        <f>+G144+G127+G115+G99+G37+G16+G7</f>
        <v>722813</v>
      </c>
      <c r="H146" s="274">
        <f t="shared" si="48"/>
        <v>106.18281978772632</v>
      </c>
      <c r="I146" s="272">
        <f>+I144+I127+I115+I99+I37+I16+I7</f>
        <v>807590</v>
      </c>
      <c r="J146" s="272">
        <f>+J144+J127+J115+J99+J37+J16+J7</f>
        <v>816651</v>
      </c>
      <c r="K146" s="273">
        <f>+K144+K127+K115+K99+K37+K16+K7</f>
        <v>913080</v>
      </c>
      <c r="L146" s="274">
        <f>+K146/J146*100</f>
        <v>111.80785917117592</v>
      </c>
      <c r="M146" s="272">
        <f>+M144+M127+M115+M99+M37+M16+M7</f>
        <v>1427516</v>
      </c>
      <c r="N146" s="272">
        <f>+N144+N127+N115+N99+N37+N16+N7</f>
        <v>1497376</v>
      </c>
      <c r="O146" s="273">
        <f>+O144+O127+O115+O99+O37+O16+O7</f>
        <v>1635893</v>
      </c>
      <c r="P146" s="275">
        <f>+O146/N146*100</f>
        <v>109.25064913555447</v>
      </c>
    </row>
    <row r="147" spans="1:16" ht="20.25">
      <c r="A147" s="50"/>
      <c r="B147" s="50"/>
      <c r="C147" s="50"/>
      <c r="D147" s="145"/>
      <c r="E147" s="146"/>
      <c r="F147" s="50"/>
      <c r="G147" s="50"/>
      <c r="H147" s="147"/>
      <c r="I147" s="146"/>
      <c r="J147" s="50"/>
      <c r="K147" s="50"/>
      <c r="L147" s="50"/>
      <c r="M147" s="148"/>
      <c r="N147" s="148"/>
      <c r="O147" s="148"/>
      <c r="P147" s="147"/>
    </row>
    <row r="148" spans="1:16" ht="20.25">
      <c r="A148" s="50"/>
      <c r="B148" s="50"/>
      <c r="C148" s="50"/>
      <c r="D148" s="145"/>
      <c r="E148" s="146"/>
      <c r="F148" s="50"/>
      <c r="G148" s="50"/>
      <c r="H148" s="147"/>
      <c r="I148" s="146"/>
      <c r="J148" s="50"/>
      <c r="K148" s="50"/>
      <c r="L148" s="50"/>
      <c r="M148" s="148"/>
      <c r="N148" s="148"/>
      <c r="O148" s="148"/>
      <c r="P148" s="147"/>
    </row>
    <row r="149" spans="1:16" ht="18.75">
      <c r="A149" s="25"/>
      <c r="B149" s="5"/>
      <c r="C149" s="5"/>
      <c r="D149" s="5"/>
      <c r="E149" s="120"/>
      <c r="F149" s="5"/>
      <c r="G149" s="120"/>
      <c r="H149" s="119"/>
      <c r="I149" s="5"/>
      <c r="J149" s="5"/>
      <c r="K149" s="5"/>
      <c r="L149" s="5"/>
      <c r="M149" s="120"/>
      <c r="N149" s="120"/>
      <c r="O149" s="120"/>
      <c r="P149" s="119"/>
    </row>
    <row r="150" spans="1:16" ht="15.7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119"/>
    </row>
    <row r="151" spans="1:16" ht="15.7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 ht="20.25">
      <c r="A152" s="5"/>
      <c r="B152" s="121"/>
      <c r="C152" s="121"/>
      <c r="D152" s="12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 ht="20.25">
      <c r="A153" s="121"/>
      <c r="B153" s="121"/>
      <c r="C153" s="121"/>
      <c r="D153" s="122"/>
      <c r="E153" s="5"/>
      <c r="F153" s="5"/>
      <c r="G153" s="5"/>
      <c r="H153" s="5"/>
      <c r="I153" s="5"/>
      <c r="J153" s="5"/>
      <c r="K153" s="120"/>
      <c r="L153" s="5"/>
      <c r="M153" s="5"/>
      <c r="N153" s="5"/>
      <c r="O153" s="5"/>
      <c r="P153" s="5"/>
    </row>
    <row r="154" spans="1:16" ht="20.25">
      <c r="A154" s="121"/>
      <c r="B154" s="121"/>
      <c r="C154" s="121"/>
      <c r="D154" s="121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spans="1:16" ht="20.25">
      <c r="A155" s="121"/>
      <c r="B155" s="121"/>
      <c r="C155" s="121"/>
      <c r="D155" s="121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  <row r="156" spans="1:16" ht="20.25">
      <c r="A156" s="121"/>
      <c r="B156" s="121"/>
      <c r="C156" s="121"/>
      <c r="D156" s="121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</row>
    <row r="157" spans="1:16" ht="20.25">
      <c r="A157" s="121"/>
      <c r="B157" s="121"/>
      <c r="C157" s="121"/>
      <c r="D157" s="121"/>
      <c r="E157" s="5"/>
      <c r="F157" s="120"/>
      <c r="G157" s="5"/>
      <c r="H157" s="5"/>
      <c r="I157" s="5"/>
      <c r="J157" s="5"/>
      <c r="K157" s="5"/>
      <c r="L157" s="5"/>
      <c r="M157" s="5"/>
      <c r="N157" s="5"/>
      <c r="O157" s="5"/>
      <c r="P157" s="5"/>
    </row>
    <row r="158" spans="1:16" ht="20.25">
      <c r="A158" s="121"/>
      <c r="B158" s="121"/>
      <c r="C158" s="121"/>
      <c r="D158" s="121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</row>
    <row r="159" spans="1:16" ht="20.25">
      <c r="A159" s="121"/>
      <c r="B159" s="121"/>
      <c r="C159" s="121"/>
      <c r="D159" s="121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</row>
    <row r="160" spans="1:16" ht="20.25">
      <c r="A160" s="121"/>
      <c r="B160" s="121"/>
      <c r="C160" s="121"/>
      <c r="D160" s="121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</row>
    <row r="161" spans="1:16" ht="20.25">
      <c r="A161" s="121"/>
      <c r="B161" s="121"/>
      <c r="C161" s="121"/>
      <c r="D161" s="121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</row>
    <row r="162" spans="1:16" ht="20.25">
      <c r="A162" s="121"/>
      <c r="B162" s="121"/>
      <c r="C162" s="121"/>
      <c r="D162" s="121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</row>
    <row r="163" spans="1:16" ht="20.25">
      <c r="A163" s="121"/>
      <c r="B163" s="121"/>
      <c r="C163" s="121"/>
      <c r="D163" s="121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</row>
    <row r="164" spans="1:16" ht="20.25">
      <c r="A164" s="121"/>
      <c r="B164" s="121"/>
      <c r="C164" s="121"/>
      <c r="D164" s="121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</row>
    <row r="165" spans="1:16" ht="15.7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</row>
    <row r="166" spans="1:16" ht="15.7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</row>
  </sheetData>
  <phoneticPr fontId="0" type="noConversion"/>
  <printOptions horizontalCentered="1"/>
  <pageMargins left="0.31496062992125984" right="0.51181102362204722" top="0.55118110236220474" bottom="0.59055118110236227" header="0.27559055118110237" footer="0.51181102362204722"/>
  <pageSetup paperSize="9" scale="50" fitToHeight="3" orientation="landscape" r:id="rId1"/>
  <headerFooter alignWithMargins="0">
    <oddHeader xml:space="preserve">&amp;R </oddHeader>
  </headerFooter>
  <rowBreaks count="2" manualBreakCount="2">
    <brk id="48" max="15" man="1"/>
    <brk id="13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Příjmy</vt:lpstr>
      <vt:lpstr>daně a transfery</vt:lpstr>
      <vt:lpstr>nedaňové a kapitálové</vt:lpstr>
      <vt:lpstr>'daně a transfery'!Názvy_tisku</vt:lpstr>
      <vt:lpstr>'nedaňové a kapitálové'!Názvy_tisku</vt:lpstr>
      <vt:lpstr>'daně a transfery'!Oblast_tisku</vt:lpstr>
      <vt:lpstr>'nedaňové a kapitálové'!Oblast_tisku</vt:lpstr>
      <vt:lpstr>Příjmy!Oblast_tisku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Dušková</dc:creator>
  <cp:lastModifiedBy>Jiří Trnečka</cp:lastModifiedBy>
  <cp:lastPrinted>2014-04-10T07:23:40Z</cp:lastPrinted>
  <dcterms:created xsi:type="dcterms:W3CDTF">1999-11-22T06:38:01Z</dcterms:created>
  <dcterms:modified xsi:type="dcterms:W3CDTF">2014-04-14T05:54:51Z</dcterms:modified>
</cp:coreProperties>
</file>