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0" yWindow="0" windowWidth="28800" windowHeight="12420" tabRatio="934" firstSheet="13" activeTab="13"/>
  </bookViews>
  <sheets>
    <sheet name="Data" sheetId="1" state="hidden" r:id="rId1"/>
    <sheet name="Graf DV" sheetId="7" state="hidden" r:id="rId2"/>
    <sheet name="Graf DVna1" sheetId="8" state="hidden" r:id="rId3"/>
    <sheet name="Grafy Příjmy" sheetId="9" state="hidden" r:id="rId4"/>
    <sheet name="Grafy Místní poplatky" sheetId="28" state="hidden" r:id="rId5"/>
    <sheet name="Graf Místní poplatky" sheetId="10" state="hidden" r:id="rId6"/>
    <sheet name="Graf V" sheetId="11" state="hidden" r:id="rId7"/>
    <sheet name="Grafy PP" sheetId="13" state="hidden" r:id="rId8"/>
    <sheet name="Graf Z" sheetId="14" state="hidden" r:id="rId9"/>
    <sheet name="Grafy V-SMB" sheetId="20" state="hidden" r:id="rId10"/>
    <sheet name="Graf V-SMB" sheetId="15" state="hidden" r:id="rId11"/>
    <sheet name="Graf BV-KV" sheetId="16" state="hidden" r:id="rId12"/>
    <sheet name="Data2" sheetId="2" state="hidden" r:id="rId13"/>
    <sheet name="V" sheetId="3" r:id="rId14"/>
    <sheet name="BV" sheetId="25" r:id="rId15"/>
    <sheet name="KV" sheetId="26" r:id="rId16"/>
    <sheet name="Panák (2)" sheetId="22" state="hidden" r:id="rId17"/>
    <sheet name="Panák (3)" sheetId="23" state="hidden" r:id="rId18"/>
    <sheet name="Panák" sheetId="6" state="hidden" r:id="rId19"/>
  </sheets>
  <definedNames>
    <definedName name="_xlnm.Print_Area" localSheetId="14">BV!$A$1:$L$35</definedName>
    <definedName name="_xlnm.Print_Area" localSheetId="4">'Grafy Místní poplatky'!$A$1:$K$56</definedName>
    <definedName name="_xlnm.Print_Area" localSheetId="15">KV!$A$1:$L$35</definedName>
    <definedName name="_xlnm.Print_Area" localSheetId="18">Panák!$A$1:$P$40</definedName>
    <definedName name="_xlnm.Print_Area" localSheetId="16">'Panák (2)'!$A$1:$K$39</definedName>
    <definedName name="_xlnm.Print_Area" localSheetId="17">'Panák (3)'!$A$1:$L$47</definedName>
    <definedName name="_xlnm.Print_Area" localSheetId="13">V!$A$1:$L$35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23" l="1"/>
  <c r="S25" i="23"/>
  <c r="U25" i="23" s="1"/>
  <c r="T24" i="23"/>
  <c r="S24" i="23"/>
  <c r="U24" i="23" s="1"/>
  <c r="U23" i="23"/>
  <c r="T23" i="23"/>
  <c r="S23" i="23"/>
  <c r="T22" i="23"/>
  <c r="U22" i="23" s="1"/>
  <c r="S22" i="23"/>
  <c r="T21" i="23"/>
  <c r="S21" i="23"/>
  <c r="U21" i="23" s="1"/>
  <c r="T20" i="23"/>
  <c r="S20" i="23"/>
  <c r="U20" i="23" s="1"/>
  <c r="U19" i="23"/>
  <c r="T19" i="23"/>
  <c r="S19" i="23"/>
  <c r="T18" i="23"/>
  <c r="U18" i="23" s="1"/>
  <c r="S18" i="23"/>
  <c r="T17" i="23"/>
  <c r="S17" i="23"/>
  <c r="U17" i="23" s="1"/>
  <c r="T16" i="23"/>
  <c r="S16" i="23"/>
  <c r="U16" i="23" s="1"/>
  <c r="U15" i="23"/>
  <c r="T15" i="23"/>
  <c r="S15" i="23"/>
  <c r="T14" i="23"/>
  <c r="U14" i="23" s="1"/>
  <c r="S14" i="23"/>
  <c r="T13" i="23"/>
  <c r="S13" i="23"/>
  <c r="U13" i="23" s="1"/>
  <c r="T12" i="23"/>
  <c r="S12" i="23"/>
  <c r="U12" i="23" s="1"/>
  <c r="U11" i="23"/>
  <c r="T11" i="23"/>
  <c r="S11" i="23"/>
  <c r="T10" i="23"/>
  <c r="U10" i="23" s="1"/>
  <c r="S10" i="23"/>
  <c r="T9" i="23"/>
  <c r="S9" i="23"/>
  <c r="U9" i="23" s="1"/>
  <c r="T8" i="23"/>
  <c r="S8" i="23"/>
  <c r="U8" i="23" s="1"/>
  <c r="U7" i="23"/>
  <c r="T7" i="23"/>
  <c r="S7" i="23"/>
  <c r="T6" i="23"/>
  <c r="U6" i="23" s="1"/>
  <c r="S6" i="23"/>
  <c r="P22" i="22"/>
  <c r="O22" i="22"/>
  <c r="N22" i="22"/>
  <c r="M22" i="22"/>
  <c r="P21" i="22"/>
  <c r="O21" i="22"/>
  <c r="N21" i="22"/>
  <c r="M21" i="22"/>
  <c r="P20" i="22"/>
  <c r="O20" i="22"/>
  <c r="N20" i="22"/>
  <c r="M20" i="22"/>
  <c r="P19" i="22"/>
  <c r="O19" i="22"/>
  <c r="N19" i="22"/>
  <c r="M19" i="22"/>
  <c r="P18" i="22"/>
  <c r="O18" i="22"/>
  <c r="N18" i="22"/>
  <c r="M18" i="22"/>
  <c r="P17" i="22"/>
  <c r="O17" i="22"/>
  <c r="N17" i="22"/>
  <c r="M17" i="22"/>
  <c r="P16" i="22"/>
  <c r="O16" i="22"/>
  <c r="N16" i="22"/>
  <c r="M16" i="22"/>
  <c r="P15" i="22"/>
  <c r="O15" i="22"/>
  <c r="N15" i="22"/>
  <c r="M15" i="22"/>
  <c r="P14" i="22"/>
  <c r="O14" i="22"/>
  <c r="N14" i="22"/>
  <c r="M14" i="22"/>
  <c r="P13" i="22"/>
  <c r="O13" i="22"/>
  <c r="N13" i="22"/>
  <c r="M13" i="22"/>
  <c r="P12" i="22"/>
  <c r="O12" i="22"/>
  <c r="N12" i="22"/>
  <c r="M12" i="22"/>
  <c r="P11" i="22"/>
  <c r="O11" i="22"/>
  <c r="N11" i="22"/>
  <c r="M11" i="22"/>
  <c r="P10" i="22"/>
  <c r="O10" i="22"/>
  <c r="N10" i="22"/>
  <c r="M10" i="22"/>
  <c r="P9" i="22"/>
  <c r="O9" i="22"/>
  <c r="N9" i="22"/>
  <c r="M9" i="22"/>
  <c r="P8" i="22"/>
  <c r="O8" i="22"/>
  <c r="N8" i="22"/>
  <c r="M8" i="22"/>
  <c r="P7" i="22"/>
  <c r="O7" i="22"/>
  <c r="N7" i="22"/>
  <c r="M7" i="22"/>
  <c r="P6" i="22"/>
  <c r="O6" i="22"/>
  <c r="N6" i="22"/>
  <c r="M6" i="22"/>
  <c r="P5" i="22"/>
  <c r="O5" i="22"/>
  <c r="N5" i="22"/>
  <c r="M5" i="22"/>
  <c r="P4" i="22"/>
  <c r="O4" i="22"/>
  <c r="N4" i="22"/>
  <c r="M4" i="22"/>
  <c r="P3" i="22"/>
  <c r="O3" i="22"/>
  <c r="N3" i="22"/>
  <c r="M3" i="22"/>
  <c r="E35" i="2"/>
  <c r="D35" i="2"/>
  <c r="T34" i="2"/>
  <c r="K34" i="2"/>
  <c r="J34" i="2"/>
  <c r="I34" i="2"/>
  <c r="E34" i="2"/>
  <c r="D34" i="2"/>
  <c r="C34" i="2"/>
  <c r="K32" i="2"/>
  <c r="J32" i="2"/>
  <c r="I32" i="2"/>
  <c r="E31" i="2"/>
  <c r="D31" i="2"/>
  <c r="C31" i="2"/>
  <c r="K30" i="2"/>
  <c r="J30" i="2"/>
  <c r="I30" i="2"/>
  <c r="D30" i="2"/>
  <c r="D29" i="2"/>
  <c r="D28" i="2"/>
  <c r="D27" i="2"/>
  <c r="D26" i="2"/>
  <c r="D25" i="2"/>
  <c r="D24" i="2"/>
  <c r="E23" i="2"/>
  <c r="D23" i="2"/>
  <c r="D22" i="2"/>
  <c r="O21" i="2"/>
  <c r="D21" i="2"/>
  <c r="T20" i="2"/>
  <c r="O20" i="2"/>
  <c r="D20" i="2"/>
  <c r="T19" i="2"/>
  <c r="O19" i="2"/>
  <c r="O18" i="2"/>
  <c r="E18" i="2"/>
  <c r="D18" i="2"/>
  <c r="C18" i="2"/>
  <c r="O17" i="2"/>
  <c r="K17" i="2"/>
  <c r="J17" i="2"/>
  <c r="I17" i="2"/>
  <c r="D17" i="2"/>
  <c r="O16" i="2"/>
  <c r="D16" i="2"/>
  <c r="O15" i="2"/>
  <c r="D15" i="2"/>
  <c r="O14" i="2"/>
  <c r="D14" i="2"/>
  <c r="O13" i="2"/>
  <c r="D13" i="2"/>
  <c r="O12" i="2"/>
  <c r="D12" i="2"/>
  <c r="O11" i="2"/>
  <c r="D11" i="2"/>
  <c r="O10" i="2"/>
  <c r="D10" i="2"/>
  <c r="O9" i="2"/>
  <c r="D9" i="2"/>
  <c r="T8" i="2"/>
  <c r="O8" i="2"/>
  <c r="T7" i="2"/>
  <c r="O7" i="2"/>
  <c r="E7" i="2"/>
  <c r="D7" i="2"/>
  <c r="O6" i="2"/>
  <c r="D6" i="2"/>
  <c r="D5" i="2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R45" i="1"/>
  <c r="Q45" i="1"/>
  <c r="P45" i="1"/>
  <c r="O45" i="1"/>
  <c r="N45" i="1"/>
  <c r="M45" i="1"/>
  <c r="L45" i="1"/>
  <c r="K45" i="1"/>
  <c r="J45" i="1"/>
  <c r="H45" i="1"/>
  <c r="G45" i="1"/>
  <c r="F45" i="1"/>
  <c r="E45" i="1"/>
  <c r="D45" i="1"/>
  <c r="C45" i="1"/>
  <c r="B45" i="1"/>
  <c r="Q43" i="1"/>
  <c r="P43" i="1"/>
  <c r="O43" i="1"/>
  <c r="N43" i="1"/>
  <c r="G43" i="1"/>
  <c r="F43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Q15" i="1"/>
  <c r="P15" i="1"/>
  <c r="O15" i="1"/>
  <c r="N15" i="1"/>
  <c r="L15" i="1"/>
  <c r="J15" i="1"/>
  <c r="H15" i="1"/>
  <c r="G15" i="1"/>
  <c r="F15" i="1"/>
  <c r="E15" i="1"/>
  <c r="D15" i="1"/>
  <c r="C15" i="1"/>
  <c r="M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comments1.xml><?xml version="1.0" encoding="utf-8"?>
<comments xmlns="http://schemas.openxmlformats.org/spreadsheetml/2006/main">
  <authors>
    <author>Petr Bauer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 (stejné v P a V)</t>
        </r>
      </text>
    </comment>
    <comment ref="N43" authorId="0" shapeId="0">
      <text>
        <r>
          <rPr>
            <b/>
            <sz val="8"/>
            <color indexed="81"/>
            <rFont val="Tahoma"/>
            <family val="2"/>
            <charset val="238"/>
          </rPr>
          <t>Petr Bauer:</t>
        </r>
        <r>
          <rPr>
            <sz val="8"/>
            <color indexed="81"/>
            <rFont val="Tahoma"/>
            <family val="2"/>
            <charset val="238"/>
          </rPr>
          <t xml:space="preserve">
očištěno o kursový zisk</t>
        </r>
      </text>
    </comment>
  </commentList>
</comments>
</file>

<file path=xl/sharedStrings.xml><?xml version="1.0" encoding="utf-8"?>
<sst xmlns="http://schemas.openxmlformats.org/spreadsheetml/2006/main" count="287" uniqueCount="114">
  <si>
    <t>STATUTÁRNÍ MĚSTO BRNO</t>
  </si>
  <si>
    <t>Daňové výnosy</t>
  </si>
  <si>
    <t>SR 2015</t>
  </si>
  <si>
    <t>meziroční tempo růstu DV</t>
  </si>
  <si>
    <t>Daňové výnosy na obyvatele</t>
  </si>
  <si>
    <t>Počet obyvatel SMB k 1.1.</t>
  </si>
  <si>
    <t>Daňové příjmy</t>
  </si>
  <si>
    <t>Nedaňové příjmy</t>
  </si>
  <si>
    <t>Kapitálové příjmy</t>
  </si>
  <si>
    <t>Transfery v rámci souhrnného dotačního vztahu</t>
  </si>
  <si>
    <t>Ostatní transfery přijaté během roku</t>
  </si>
  <si>
    <t>Převody z vlastních fondů</t>
  </si>
  <si>
    <t>Daňové výnosy (mil. Kč)</t>
  </si>
  <si>
    <t>Celkem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</si>
  <si>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</si>
  <si>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</si>
  <si>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</si>
  <si>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</si>
  <si>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</si>
  <si>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</si>
  <si>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</si>
  <si>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</si>
  <si>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</si>
  <si>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</si>
  <si>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</si>
  <si>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</si>
  <si>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</si>
  <si>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</si>
  <si>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</si>
  <si>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</si>
  <si>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Příjmy (mil. Kč)</t>
  </si>
  <si>
    <t>Transfery</t>
  </si>
  <si>
    <t>Daň z PPO za Obce</t>
  </si>
  <si>
    <t>Daňové příjmy bez DPPO za obce (stejné v P a V)</t>
  </si>
  <si>
    <t>Poplatek ze psů</t>
  </si>
  <si>
    <t>Pobytové poplatky</t>
  </si>
  <si>
    <t>Poplatek za veř. prostranství</t>
  </si>
  <si>
    <t>Poplatek ze vstupného</t>
  </si>
  <si>
    <t>Popl. z ubytovací kapacity</t>
  </si>
  <si>
    <t>Popl. za povolení k vjezdu</t>
  </si>
  <si>
    <t>Popl. za výherní hrací přístroj - zrušený</t>
  </si>
  <si>
    <t>Poplatek za komunální odpad</t>
  </si>
  <si>
    <t>2015</t>
  </si>
  <si>
    <t>1337/1340</t>
  </si>
  <si>
    <t>Místní poplatky (mil. Kč)</t>
  </si>
  <si>
    <t>Položky RS</t>
  </si>
  <si>
    <t>Kapitálové výdaje</t>
  </si>
  <si>
    <t>Provozní výdaje</t>
  </si>
  <si>
    <t>Výdaje (mil. Kč)</t>
  </si>
  <si>
    <t>Podíl BV/V</t>
  </si>
  <si>
    <t>Podíl KV/V</t>
  </si>
  <si>
    <t>Běžné výdaje</t>
  </si>
  <si>
    <t>Provozní příjmy</t>
  </si>
  <si>
    <t>Provozní přebytek</t>
  </si>
  <si>
    <t>Podíl PP na provozních příjmech v %</t>
  </si>
  <si>
    <t>Meziroční změna v %</t>
  </si>
  <si>
    <t>2011*</t>
  </si>
  <si>
    <t>*) nedaňové příjmy 2011 jsou očištěny o (účetní) kurzový zisk ve výši 540 280 tis. Kč v souvislosti se splacením I. emise obligací z roku 2001</t>
  </si>
  <si>
    <t>Tvorba provozního přebytku (mil. kč)</t>
  </si>
  <si>
    <t>20142</t>
  </si>
  <si>
    <t>Počet obyvatel SMB</t>
  </si>
  <si>
    <t>Obligace</t>
  </si>
  <si>
    <t>Úvěry, směnky</t>
  </si>
  <si>
    <t>Bezúročné půjčky</t>
  </si>
  <si>
    <t>Zadluženost SMB k datu (mil. Kč)</t>
  </si>
  <si>
    <t>Město</t>
  </si>
  <si>
    <t>odd.</t>
  </si>
  <si>
    <t>Doprava</t>
  </si>
  <si>
    <t>Státní správa a úz. samospráva *)</t>
  </si>
  <si>
    <t>Bydlení, kom. služ. a úz. rozvoj *)</t>
  </si>
  <si>
    <t>Transfery MČ  *)</t>
  </si>
  <si>
    <t>Vzdělávání</t>
  </si>
  <si>
    <t>Kultura, církve a sděl. prostředky</t>
  </si>
  <si>
    <t>Ochrana životního prostředí</t>
  </si>
  <si>
    <t>Vodní hospodářství</t>
  </si>
  <si>
    <t>Tělovýchova a zájmová činnost</t>
  </si>
  <si>
    <t>Sociální péče a pomoc</t>
  </si>
  <si>
    <t>Bezpečnost a veřejný pořádek</t>
  </si>
  <si>
    <t>Finanční operace</t>
  </si>
  <si>
    <t>Zdravotnictví</t>
  </si>
  <si>
    <t>Jiné veřejné služby a činnosti</t>
  </si>
  <si>
    <t>Průmysl, stavebnictví, obchod a služby</t>
  </si>
  <si>
    <t>Zemědělství a lesní hospodářství</t>
  </si>
  <si>
    <t>Ostatní činnosti</t>
  </si>
  <si>
    <t>Ostatní výzkum a vývoj</t>
  </si>
  <si>
    <t>Civilní připravenost na krizové stavy</t>
  </si>
  <si>
    <t>Politika zaměstnanosti</t>
  </si>
  <si>
    <t>Spoje</t>
  </si>
  <si>
    <t>Název oddílu</t>
  </si>
  <si>
    <t>Státní správa a územ. samospráva</t>
  </si>
  <si>
    <t>Bydlení, kom. služ. a územ. rozvoj</t>
  </si>
  <si>
    <t>Ostatní činnosti a služby pro obyvatelstvo</t>
  </si>
  <si>
    <t>CV</t>
  </si>
  <si>
    <t>KV</t>
  </si>
  <si>
    <t>BV</t>
  </si>
  <si>
    <t>počet obyvatel k 1.1.2014:</t>
  </si>
  <si>
    <t>PODKLADY PRO PANÁKY</t>
  </si>
  <si>
    <t>VÝDAJE STATUTÁRNÍHO MĚSTA BRNA - rekapitulace dle oddílů K 31.12.2014 (mil. Kč)</t>
  </si>
  <si>
    <t>nekonsolidované:</t>
  </si>
  <si>
    <t>po konsolidaci:</t>
  </si>
  <si>
    <t>Pokud není v hlavičce uvedeno jinak, jedná se o skutečné plnění za daný rok!</t>
  </si>
  <si>
    <t>Požární ochrana a integrovaný záchranný sys.</t>
  </si>
  <si>
    <t>Statutární město Brno</t>
  </si>
  <si>
    <t>Městské části</t>
  </si>
  <si>
    <t>Data - vazba na list Data2</t>
  </si>
  <si>
    <t>Doprava - DPMB</t>
  </si>
  <si>
    <t>Doprava - ostatní</t>
  </si>
  <si>
    <t>Výdaje na 1 obyvatele Brna 29.765 Kč</t>
  </si>
  <si>
    <t>Výdaje statutárního města Brna na 1 obyvatele v roce 2015</t>
  </si>
  <si>
    <t>Výdaje statutárního města Brna 2015 na 1 obyvatele:  29.765 Kč</t>
  </si>
  <si>
    <t>VÝDAJE STATUTÁRNÍHO MĚSTA BRNA V ROCE 2014 NA 1 OBYVATELE</t>
  </si>
  <si>
    <t>CELKOVÉ VÝDAJE</t>
  </si>
  <si>
    <t>BĚŽNÉ VÝDAJE</t>
  </si>
  <si>
    <t>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</si>
</sst>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164" formatCode="#,##0.0"/>
    <numFmt numFmtId="165" formatCode="0.0%"/>
    <numFmt numFmtId="166" formatCode="#,##0.000"/>
    <numFmt numFmtId="167" formatCode="_-* #,##0\ &quot;Kč&quot;_-;\-* #,##0\ &quot;Kč&quot;_-;_-* &quot;-&quot;??\ &quot;Kč&quot;_-;_-@_-"/>
  </numFmts>
  <fonts count="35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0"/>
      <color theme="6" tint="-0.249977111117893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u/>
      <sz val="16"/>
      <color rgb="FFC00000"/>
      <name val="Calibri Light"/>
      <family val="2"/>
      <charset val="238"/>
      <scheme val="major"/>
    </font>
    <font>
      <sz val="10"/>
      <name val="Arial"/>
      <family val="2"/>
      <charset val="238"/>
    </font>
    <font>
      <sz val="12"/>
      <name val="Arial CE"/>
      <charset val="238"/>
    </font>
    <font>
      <sz val="14"/>
      <color rgb="FFC00000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00000"/>
      <name val="Calibri Light"/>
      <family val="2"/>
      <charset val="238"/>
    </font>
    <font>
      <u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theme="5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0"/>
      <color theme="2" tint="-0.499984740745262"/>
      <name val="Calibri"/>
      <family val="2"/>
      <charset val="238"/>
      <scheme val="minor"/>
    </font>
    <font>
      <sz val="14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u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sz val="16"/>
      <name val="Calibri Light"/>
      <family val="2"/>
      <charset val="238"/>
      <scheme val="major"/>
    </font>
    <font>
      <u/>
      <sz val="14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/>
    <xf numFmtId="0" fontId="18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/>
    <xf numFmtId="3" fontId="0" fillId="0" borderId="0" xfId="0" applyNumberFormat="1"/>
    <xf numFmtId="164" fontId="0" fillId="0" borderId="0" xfId="0" applyNumberFormat="1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5" fillId="0" borderId="0" xfId="0" applyNumberFormat="1" applyFont="1" applyFill="1" applyBorder="1"/>
    <xf numFmtId="0" fontId="0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3" fontId="5" fillId="0" borderId="0" xfId="0" applyNumberFormat="1" applyFont="1" applyFill="1"/>
    <xf numFmtId="0" fontId="11" fillId="0" borderId="0" xfId="0" applyFont="1"/>
    <xf numFmtId="165" fontId="11" fillId="0" borderId="0" xfId="2" applyNumberFormat="1" applyFont="1" applyFill="1" applyBorder="1"/>
    <xf numFmtId="3" fontId="11" fillId="0" borderId="0" xfId="0" applyNumberFormat="1" applyFont="1" applyFill="1"/>
    <xf numFmtId="165" fontId="11" fillId="0" borderId="0" xfId="2" applyNumberFormat="1" applyFont="1" applyFill="1"/>
    <xf numFmtId="0" fontId="0" fillId="2" borderId="0" xfId="0" applyFill="1"/>
    <xf numFmtId="164" fontId="0" fillId="2" borderId="0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165" fontId="12" fillId="0" borderId="0" xfId="2" applyNumberFormat="1" applyFont="1"/>
    <xf numFmtId="0" fontId="0" fillId="0" borderId="0" xfId="0" applyFont="1" applyAlignment="1">
      <alignment horizontal="center"/>
    </xf>
    <xf numFmtId="164" fontId="7" fillId="0" borderId="0" xfId="0" applyNumberFormat="1" applyFont="1" applyFill="1" applyBorder="1"/>
    <xf numFmtId="165" fontId="6" fillId="0" borderId="0" xfId="2" applyNumberFormat="1" applyFont="1"/>
    <xf numFmtId="0" fontId="14" fillId="0" borderId="0" xfId="0" applyFont="1"/>
    <xf numFmtId="0" fontId="5" fillId="0" borderId="0" xfId="3" applyFont="1"/>
    <xf numFmtId="0" fontId="5" fillId="0" borderId="0" xfId="3" applyFont="1" applyFill="1"/>
    <xf numFmtId="49" fontId="5" fillId="0" borderId="0" xfId="3" applyNumberFormat="1" applyFont="1" applyFill="1" applyAlignment="1">
      <alignment horizontal="left"/>
    </xf>
    <xf numFmtId="3" fontId="5" fillId="0" borderId="0" xfId="3" applyNumberFormat="1" applyFont="1" applyFill="1"/>
    <xf numFmtId="49" fontId="5" fillId="0" borderId="0" xfId="3" applyNumberFormat="1" applyFont="1" applyAlignment="1">
      <alignment horizontal="left"/>
    </xf>
    <xf numFmtId="166" fontId="5" fillId="0" borderId="0" xfId="3" applyNumberFormat="1" applyFont="1"/>
    <xf numFmtId="166" fontId="5" fillId="0" borderId="0" xfId="3" applyNumberFormat="1" applyFont="1" applyFill="1"/>
    <xf numFmtId="2" fontId="5" fillId="0" borderId="0" xfId="3" applyNumberFormat="1" applyFont="1" applyAlignment="1">
      <alignment horizontal="left"/>
    </xf>
    <xf numFmtId="1" fontId="5" fillId="0" borderId="0" xfId="3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left"/>
    </xf>
    <xf numFmtId="166" fontId="5" fillId="0" borderId="0" xfId="3" applyNumberFormat="1" applyFont="1" applyFill="1" applyBorder="1"/>
    <xf numFmtId="1" fontId="10" fillId="0" borderId="0" xfId="3" applyNumberFormat="1" applyFont="1" applyFill="1" applyBorder="1" applyAlignment="1">
      <alignment horizontal="left"/>
    </xf>
    <xf numFmtId="166" fontId="10" fillId="0" borderId="0" xfId="3" applyNumberFormat="1" applyFont="1" applyFill="1" applyBorder="1"/>
    <xf numFmtId="0" fontId="2" fillId="0" borderId="0" xfId="3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horizontal="center"/>
    </xf>
    <xf numFmtId="49" fontId="5" fillId="0" borderId="1" xfId="3" applyNumberFormat="1" applyFont="1" applyFill="1" applyBorder="1" applyAlignment="1">
      <alignment horizontal="left"/>
    </xf>
    <xf numFmtId="166" fontId="5" fillId="0" borderId="1" xfId="3" applyNumberFormat="1" applyFont="1" applyFill="1" applyBorder="1"/>
    <xf numFmtId="0" fontId="5" fillId="0" borderId="1" xfId="3" applyNumberFormat="1" applyFont="1" applyFill="1" applyBorder="1" applyAlignment="1">
      <alignment horizontal="left"/>
    </xf>
    <xf numFmtId="166" fontId="12" fillId="0" borderId="1" xfId="3" applyNumberFormat="1" applyFont="1" applyFill="1" applyBorder="1"/>
    <xf numFmtId="1" fontId="5" fillId="3" borderId="1" xfId="3" applyNumberFormat="1" applyFont="1" applyFill="1" applyBorder="1" applyAlignment="1">
      <alignment horizontal="center"/>
    </xf>
    <xf numFmtId="49" fontId="5" fillId="3" borderId="1" xfId="3" applyNumberFormat="1" applyFont="1" applyFill="1" applyBorder="1" applyAlignment="1">
      <alignment horizontal="left"/>
    </xf>
    <xf numFmtId="166" fontId="5" fillId="3" borderId="1" xfId="3" applyNumberFormat="1" applyFont="1" applyFill="1" applyBorder="1"/>
    <xf numFmtId="166" fontId="12" fillId="3" borderId="1" xfId="3" applyNumberFormat="1" applyFont="1" applyFill="1" applyBorder="1"/>
    <xf numFmtId="0" fontId="5" fillId="3" borderId="1" xfId="4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left"/>
    </xf>
    <xf numFmtId="166" fontId="5" fillId="0" borderId="1" xfId="0" applyNumberFormat="1" applyFont="1" applyFill="1" applyBorder="1" applyAlignment="1" applyProtection="1"/>
    <xf numFmtId="164" fontId="5" fillId="0" borderId="0" xfId="3" applyNumberFormat="1" applyFont="1" applyFill="1" applyBorder="1"/>
    <xf numFmtId="3" fontId="10" fillId="0" borderId="0" xfId="3" applyNumberFormat="1" applyFont="1" applyFill="1" applyBorder="1"/>
    <xf numFmtId="0" fontId="5" fillId="0" borderId="0" xfId="3" applyFont="1" applyFill="1" applyBorder="1"/>
    <xf numFmtId="49" fontId="10" fillId="0" borderId="0" xfId="3" applyNumberFormat="1" applyFont="1" applyFill="1" applyBorder="1" applyAlignment="1">
      <alignment horizontal="left"/>
    </xf>
    <xf numFmtId="166" fontId="5" fillId="0" borderId="0" xfId="5" applyNumberFormat="1" applyFont="1" applyFill="1" applyBorder="1"/>
    <xf numFmtId="1" fontId="5" fillId="3" borderId="2" xfId="3" applyNumberFormat="1" applyFont="1" applyFill="1" applyBorder="1" applyAlignment="1">
      <alignment horizontal="center"/>
    </xf>
    <xf numFmtId="49" fontId="5" fillId="3" borderId="2" xfId="3" applyNumberFormat="1" applyFont="1" applyFill="1" applyBorder="1" applyAlignment="1">
      <alignment horizontal="left"/>
    </xf>
    <xf numFmtId="166" fontId="5" fillId="3" borderId="2" xfId="3" applyNumberFormat="1" applyFont="1" applyFill="1" applyBorder="1"/>
    <xf numFmtId="0" fontId="5" fillId="0" borderId="3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left"/>
    </xf>
    <xf numFmtId="166" fontId="5" fillId="0" borderId="3" xfId="0" applyNumberFormat="1" applyFont="1" applyFill="1" applyBorder="1" applyAlignment="1" applyProtection="1"/>
    <xf numFmtId="0" fontId="5" fillId="0" borderId="0" xfId="3" applyFont="1" applyAlignment="1">
      <alignment horizontal="right"/>
    </xf>
    <xf numFmtId="1" fontId="5" fillId="0" borderId="0" xfId="3" applyNumberFormat="1" applyFont="1"/>
    <xf numFmtId="0" fontId="10" fillId="0" borderId="0" xfId="3" applyFont="1" applyAlignment="1">
      <alignment horizontal="center"/>
    </xf>
    <xf numFmtId="164" fontId="5" fillId="0" borderId="0" xfId="3" applyNumberFormat="1" applyFont="1"/>
    <xf numFmtId="164" fontId="10" fillId="0" borderId="0" xfId="3" applyNumberFormat="1" applyFont="1"/>
    <xf numFmtId="0" fontId="17" fillId="0" borderId="0" xfId="3" applyFont="1"/>
    <xf numFmtId="166" fontId="5" fillId="0" borderId="0" xfId="3" applyNumberFormat="1" applyFont="1" applyAlignment="1">
      <alignment horizontal="right"/>
    </xf>
    <xf numFmtId="0" fontId="13" fillId="0" borderId="0" xfId="3" applyFont="1"/>
    <xf numFmtId="164" fontId="13" fillId="0" borderId="0" xfId="3" applyNumberFormat="1" applyFont="1"/>
    <xf numFmtId="167" fontId="10" fillId="0" borderId="0" xfId="1" applyNumberFormat="1" applyFont="1"/>
    <xf numFmtId="0" fontId="0" fillId="0" borderId="0" xfId="0" applyNumberFormat="1" applyFont="1" applyAlignment="1">
      <alignment horizontal="center"/>
    </xf>
    <xf numFmtId="167" fontId="21" fillId="0" borderId="0" xfId="1" applyNumberFormat="1" applyFont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left"/>
    </xf>
    <xf numFmtId="165" fontId="0" fillId="0" borderId="0" xfId="2" applyNumberFormat="1" applyFont="1"/>
    <xf numFmtId="0" fontId="0" fillId="0" borderId="0" xfId="0" applyFill="1"/>
    <xf numFmtId="165" fontId="23" fillId="0" borderId="0" xfId="2" applyNumberFormat="1" applyFont="1"/>
    <xf numFmtId="165" fontId="24" fillId="0" borderId="0" xfId="2" applyNumberFormat="1" applyFont="1"/>
    <xf numFmtId="165" fontId="25" fillId="0" borderId="0" xfId="2" applyNumberFormat="1" applyFont="1"/>
    <xf numFmtId="165" fontId="26" fillId="0" borderId="0" xfId="2" applyNumberFormat="1" applyFont="1"/>
    <xf numFmtId="0" fontId="27" fillId="0" borderId="0" xfId="0" applyFont="1" applyAlignment="1">
      <alignment horizontal="center"/>
    </xf>
    <xf numFmtId="0" fontId="28" fillId="0" borderId="0" xfId="6" applyFont="1"/>
    <xf numFmtId="0" fontId="29" fillId="0" borderId="0" xfId="0" applyFont="1"/>
    <xf numFmtId="0" fontId="30" fillId="0" borderId="0" xfId="0" applyFont="1"/>
    <xf numFmtId="167" fontId="31" fillId="0" borderId="0" xfId="1" applyNumberFormat="1" applyFont="1" applyAlignment="1">
      <alignment horizontal="center" vertical="center"/>
    </xf>
    <xf numFmtId="0" fontId="34" fillId="0" borderId="0" xfId="6" applyFont="1" applyAlignment="1">
      <alignment horizontal="center"/>
    </xf>
    <xf numFmtId="0" fontId="33" fillId="0" borderId="0" xfId="6" applyFont="1" applyAlignment="1">
      <alignment horizontal="center"/>
    </xf>
    <xf numFmtId="0" fontId="34" fillId="0" borderId="0" xfId="6" applyFont="1" applyAlignment="1">
      <alignment horizontal="center"/>
    </xf>
    <xf numFmtId="0" fontId="32" fillId="0" borderId="0" xfId="6" applyFont="1" applyAlignment="1">
      <alignment horizontal="center"/>
    </xf>
    <xf numFmtId="0" fontId="27" fillId="0" borderId="0" xfId="0" applyFont="1" applyAlignment="1">
      <alignment horizontal="center"/>
    </xf>
  </cellXfs>
  <cellStyles count="7">
    <cellStyle name="Měna" xfId="1" builtinId="4"/>
    <cellStyle name="Normální" xfId="0" builtinId="0"/>
    <cellStyle name="Normální 2" xfId="6"/>
    <cellStyle name="normální_Příjmy město oddíly SR 2000" xfId="4"/>
    <cellStyle name="normální_Výdaje SR 2000" xfId="3"/>
    <cellStyle name="normální_Výdaje SR 2000 2" xfId="5"/>
    <cellStyle name="Procenta" xfId="2" builtinId="5"/>
  </cellStyles>
  <dxfs count="1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C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0"/>
      <fill>
        <patternFill patternType="none">
          <fgColor indexed="64"/>
          <bgColor indexed="65"/>
        </patternFill>
      </fill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alignment horizontal="center" vertical="bottom" textRotation="0" wrapText="0" indent="0" justifyLastLine="0" shrinkToFit="0" readingOrder="0"/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solid">
          <fgColor indexed="64"/>
          <bgColor theme="4" tint="0.79998168889431442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worksheet" Target="worksheets/sheet10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calcChain" Target="calcChain.xml"/><Relationship Id="rId10" Type="http://schemas.openxmlformats.org/officeDocument/2006/relationships/worksheet" Target="worksheets/sheet5.xml"/><Relationship Id="rId19" Type="http://schemas.openxmlformats.org/officeDocument/2006/relationships/worksheet" Target="worksheets/sheet12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800" b="0" i="0" cap="all" baseline="0">
                <a:effectLst/>
              </a:rPr>
              <a:t>Vývoj daňových výnosů statutárního města Brna</a:t>
            </a:r>
          </a:p>
          <a:p>
            <a:pPr>
              <a:defRPr sz="1800"/>
            </a:pPr>
            <a:r>
              <a:rPr lang="cs-CZ" sz="1200" b="0" i="0" cap="all" baseline="0">
                <a:effectLst/>
              </a:rPr>
              <a:t>(mil. kč)</a:t>
            </a:r>
            <a:endParaRPr lang="cs-CZ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2308295933998009E-2"/>
          <c:y val="0.10992624602663453"/>
          <c:w val="0.9326746392195856"/>
          <c:h val="0.83719427419857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Data!$A$8</c:f>
              <c:strCache>
                <c:ptCount val="1"/>
                <c:pt idx="0">
                  <c:v>Daňové výnosy</c:v>
                </c:pt>
              </c:strCache>
            </c:strRef>
          </c:tx>
          <c:spPr>
            <a:solidFill>
              <a:schemeClr val="accent2">
                <a:hueOff val="0"/>
                <a:satOff val="0"/>
                <a:lumOff val="0"/>
              </a:schemeClr>
            </a:solidFill>
            <a:ln>
              <a:noFill/>
            </a:ln>
            <a:effectLst>
              <a:innerShdw blurRad="114300">
                <a:schemeClr val="accent2">
                  <a:lumMod val="75000"/>
                </a:schemeClr>
              </a:inn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032A6BB-9E84-4620-A290-CD8138C1D3F0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BEF209D-AF3F-41CB-B6DC-9786EB65FA9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2A57FF6-358D-4B75-9FE9-87D487F8AD0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D863415-D2CF-46D1-8CA4-0B8FA906877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2B10EB1-3232-4BCB-B1A0-539CA267A99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C121FCB-AB6E-4451-A70C-3E4CDA7BAB1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8DB753F-ABC6-45CE-92C8-2C1377384488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31C5EB5-34AC-4E2D-B313-4859F2F4BA3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5D0AD2BA-A625-483A-915B-BC7487B0276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A8320DBA-F4B5-4073-8011-D9911C2AEF7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8A447F0F-3F09-4D5D-9492-47E68AAC2FC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A3ABEDB-23AB-4D06-A07F-298B96405927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94271414-2698-4167-A9E6-8B5F19C349C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6E6119D3-A358-4A97-8749-0D160C626AD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E5C8F8C2-6593-4E96-A279-DC34C1CB831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7FBA103A-C227-4566-9FEE-1ED0521C8E3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346F5A8E-D02B-4A9A-A567-563DC2F8363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Data!$B$7:$R$7</c:f>
              <c:strCach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SR 2015</c:v>
                </c:pt>
              </c:strCache>
            </c:strRef>
          </c:cat>
          <c:val>
            <c:numRef>
              <c:f>Data!$B$8:$R$8</c:f>
              <c:numCache>
                <c:formatCode>#\ ##0.0</c:formatCode>
                <c:ptCount val="17"/>
                <c:pt idx="0">
                  <c:v>4095.7</c:v>
                </c:pt>
                <c:pt idx="1">
                  <c:v>4149.6000000000004</c:v>
                </c:pt>
                <c:pt idx="2">
                  <c:v>4543</c:v>
                </c:pt>
                <c:pt idx="3">
                  <c:v>4980.1000000000004</c:v>
                </c:pt>
                <c:pt idx="4">
                  <c:v>5321.97</c:v>
                </c:pt>
                <c:pt idx="5">
                  <c:v>5754</c:v>
                </c:pt>
                <c:pt idx="6">
                  <c:v>6412.3</c:v>
                </c:pt>
                <c:pt idx="7">
                  <c:v>6476</c:v>
                </c:pt>
                <c:pt idx="8">
                  <c:v>7029</c:v>
                </c:pt>
                <c:pt idx="9">
                  <c:v>7495</c:v>
                </c:pt>
                <c:pt idx="10">
                  <c:v>6420</c:v>
                </c:pt>
                <c:pt idx="11">
                  <c:v>6758.7</c:v>
                </c:pt>
                <c:pt idx="12">
                  <c:v>6697.3</c:v>
                </c:pt>
                <c:pt idx="13">
                  <c:v>6904</c:v>
                </c:pt>
                <c:pt idx="14">
                  <c:v>6943.7</c:v>
                </c:pt>
                <c:pt idx="15">
                  <c:v>7245</c:v>
                </c:pt>
                <c:pt idx="16">
                  <c:v>6950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Data!$B$9:$R$9</c15:f>
                <c15:dlblRangeCache>
                  <c:ptCount val="17"/>
                  <c:pt idx="1">
                    <c:v>1,3%</c:v>
                  </c:pt>
                  <c:pt idx="2">
                    <c:v>9,5%</c:v>
                  </c:pt>
                  <c:pt idx="3">
                    <c:v>9,6%</c:v>
                  </c:pt>
                  <c:pt idx="4">
                    <c:v>6,9%</c:v>
                  </c:pt>
                  <c:pt idx="5">
                    <c:v>8,1%</c:v>
                  </c:pt>
                  <c:pt idx="6">
                    <c:v>11,4%</c:v>
                  </c:pt>
                  <c:pt idx="7">
                    <c:v>1,0%</c:v>
                  </c:pt>
                  <c:pt idx="8">
                    <c:v>8,5%</c:v>
                  </c:pt>
                  <c:pt idx="9">
                    <c:v>6,6%</c:v>
                  </c:pt>
                  <c:pt idx="10">
                    <c:v>-14,3%</c:v>
                  </c:pt>
                  <c:pt idx="11">
                    <c:v>5,3%</c:v>
                  </c:pt>
                  <c:pt idx="12">
                    <c:v>-0,9%</c:v>
                  </c:pt>
                  <c:pt idx="13">
                    <c:v>3,1%</c:v>
                  </c:pt>
                  <c:pt idx="14">
                    <c:v>0,6%</c:v>
                  </c:pt>
                  <c:pt idx="15">
                    <c:v>4,3%</c:v>
                  </c:pt>
                  <c:pt idx="16">
                    <c:v>-4,1%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2277760"/>
        <c:axId val="175282440"/>
      </c:barChart>
      <c:catAx>
        <c:axId val="12227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282440"/>
        <c:crosses val="autoZero"/>
        <c:auto val="1"/>
        <c:lblAlgn val="ctr"/>
        <c:lblOffset val="100"/>
        <c:noMultiLvlLbl val="0"/>
      </c:catAx>
      <c:valAx>
        <c:axId val="17528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227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j-ea"/>
                <a:cs typeface="+mj-cs"/>
              </a:defRPr>
            </a:pPr>
            <a:r>
              <a:rPr lang="cs-CZ" sz="1800" b="0" i="0" cap="all" baseline="0">
                <a:effectLst/>
                <a:latin typeface="Calibri Light" panose="020F0302020204030204" pitchFamily="34" charset="0"/>
              </a:rPr>
              <a:t>Běžné a kapitálové výdaje statutárního města Brna</a:t>
            </a:r>
          </a:p>
          <a:p>
            <a:pPr>
              <a:defRPr cap="all">
                <a:latin typeface="Calibri Light" panose="020F0302020204030204" pitchFamily="34" charset="0"/>
              </a:defRPr>
            </a:pPr>
            <a:r>
              <a:rPr lang="cs-CZ" sz="1200" b="0" i="0" cap="all" baseline="0">
                <a:effectLst/>
                <a:latin typeface="Calibri Light" panose="020F0302020204030204" pitchFamily="34" charset="0"/>
              </a:rPr>
              <a:t>(mil. kč)</a:t>
            </a:r>
            <a:endParaRPr lang="cs-CZ" sz="1400" b="0" i="0" cap="all" baseline="0">
              <a:effectLst/>
              <a:latin typeface="Calibri Light" panose="020F03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4176345704227247E-2"/>
          <c:y val="0.15678849969427355"/>
          <c:w val="0.93080658944935635"/>
          <c:h val="0.794244190157688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Data!$A$36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22DF12-EE01-4B25-A563-586EB0E9FE53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35D774-E3DA-49E3-9720-5EA88F999E8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A8EF24E-D2DD-4FCF-8AE1-AE59EAABAA1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D4D62E-2F2A-4FCD-A440-F4BC131841B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45E1379-B72E-4FDF-8E6F-130B536F344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C5B6C4-EC68-47F6-B005-208DCCE7BA9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6E76D3C-00D2-47D9-9293-E092C7A8AE6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Data!$K$35:$Q$35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Data!$K$36:$Q$36</c:f>
              <c:numCache>
                <c:formatCode>#\ ##0.0</c:formatCode>
                <c:ptCount val="7"/>
                <c:pt idx="0">
                  <c:v>3320.4</c:v>
                </c:pt>
                <c:pt idx="1">
                  <c:v>3256.5</c:v>
                </c:pt>
                <c:pt idx="2">
                  <c:v>2959.7</c:v>
                </c:pt>
                <c:pt idx="3">
                  <c:v>2832.1</c:v>
                </c:pt>
                <c:pt idx="4">
                  <c:v>2687.5</c:v>
                </c:pt>
                <c:pt idx="5">
                  <c:v>2726.4</c:v>
                </c:pt>
                <c:pt idx="6">
                  <c:v>2946.5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Data!$K$38:$Q$38</c15:f>
                <c15:dlblRangeCache>
                  <c:ptCount val="7"/>
                  <c:pt idx="0">
                    <c:v>29,3%</c:v>
                  </c:pt>
                  <c:pt idx="1">
                    <c:v>27,5%</c:v>
                  </c:pt>
                  <c:pt idx="2">
                    <c:v>24,7%</c:v>
                  </c:pt>
                  <c:pt idx="3">
                    <c:v>24,1%</c:v>
                  </c:pt>
                  <c:pt idx="4">
                    <c:v>24,8%</c:v>
                  </c:pt>
                  <c:pt idx="5">
                    <c:v>25,2%</c:v>
                  </c:pt>
                  <c:pt idx="6">
                    <c:v>26,2%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Data!$A$37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56085D4-2DC1-4DFE-84B1-53A0A1BA7143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BD95FFC-F87A-4AE1-B315-2945BA2F6B8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1A62353-BE80-4E80-AFA5-A5B1B01922D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DB6D624-4AED-463B-AE1A-B94D31788CA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5F1400-6B7C-466C-A582-A4C483743F7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285866D-29FC-4AEA-A353-94D22DC3A0E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478AD45-BC55-409B-9F3E-F28D13B6329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Data!$K$35:$Q$35</c:f>
              <c:strCach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strCache>
            </c:strRef>
          </c:cat>
          <c:val>
            <c:numRef>
              <c:f>Data!$K$37:$Q$37</c:f>
              <c:numCache>
                <c:formatCode>#\ ##0.0</c:formatCode>
                <c:ptCount val="7"/>
                <c:pt idx="0">
                  <c:v>8021.9</c:v>
                </c:pt>
                <c:pt idx="1">
                  <c:v>8567.4</c:v>
                </c:pt>
                <c:pt idx="2">
                  <c:v>9000.6</c:v>
                </c:pt>
                <c:pt idx="3">
                  <c:v>8933.1999999999989</c:v>
                </c:pt>
                <c:pt idx="4">
                  <c:v>8155.7</c:v>
                </c:pt>
                <c:pt idx="5">
                  <c:v>8081.2</c:v>
                </c:pt>
                <c:pt idx="6">
                  <c:v>8290.2000000000007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Data!$K$39:$Q$39</c15:f>
                <c15:dlblRangeCache>
                  <c:ptCount val="7"/>
                  <c:pt idx="0">
                    <c:v>70,7%</c:v>
                  </c:pt>
                  <c:pt idx="1">
                    <c:v>72,5%</c:v>
                  </c:pt>
                  <c:pt idx="2">
                    <c:v>75,3%</c:v>
                  </c:pt>
                  <c:pt idx="3">
                    <c:v>75,9%</c:v>
                  </c:pt>
                  <c:pt idx="4">
                    <c:v>75,2%</c:v>
                  </c:pt>
                  <c:pt idx="5">
                    <c:v>74,8%</c:v>
                  </c:pt>
                  <c:pt idx="6">
                    <c:v>73,8%</c:v>
                  </c:pt>
                </c15:dlblRangeCache>
              </c15:datalabelsRang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3391472"/>
        <c:axId val="123391864"/>
      </c:barChart>
      <c:catAx>
        <c:axId val="12339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91864"/>
        <c:crosses val="autoZero"/>
        <c:auto val="1"/>
        <c:lblAlgn val="ctr"/>
        <c:lblOffset val="100"/>
        <c:noMultiLvlLbl val="0"/>
      </c:catAx>
      <c:valAx>
        <c:axId val="123391864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9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41019565491881"/>
          <c:y val="0.16177995183248686"/>
          <c:w val="0.13810566923760936"/>
          <c:h val="6.075063121071830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cap="all" baseline="0"/>
              <a:t>Tvorba provozního přebytku statutárního města Brna</a:t>
            </a:r>
          </a:p>
          <a:p>
            <a:pPr>
              <a:defRPr sz="1400" cap="all"/>
            </a:pPr>
            <a:r>
              <a:rPr lang="cs-CZ" sz="1100" cap="all" baseline="0"/>
              <a:t>(mil. kč)</a:t>
            </a:r>
            <a:endParaRPr lang="en-US" sz="11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699889981563463E-2"/>
          <c:y val="0.15718058039229474"/>
          <c:w val="0.91201874443806108"/>
          <c:h val="0.70718565629848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Data!$A$45</c:f>
              <c:strCache>
                <c:ptCount val="1"/>
                <c:pt idx="0">
                  <c:v>Provozní přebytek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1A950E1-9281-4D75-9298-82BEFCD0E16E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917FC67-67E0-463F-B277-7C8A7B21FC5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0D172F-1663-414E-A2D7-413A741AB18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608CB59-2FF4-46D3-9191-CAB97CD48C47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40B6214-788F-4DE9-9C87-9A0A5324F88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1191FF-9616-447C-A124-127740AECA08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B17F692-3208-41FD-9F56-1C92942E10A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C276FCF-7457-4645-8B58-7F2F5F61B4F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D9FFFFD-2D76-4F51-B27F-D12FB831327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F088ED5-D53D-413E-A5D4-82305493648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F89D184-F0E1-4C9F-8726-EEBECA18A73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551161D-74AA-46CD-B71B-C4F837830CB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64682B4-D8D3-4FCC-84F5-68E6F8FE81B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54B1539-BCC7-4E7C-8278-A52F11D214E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A4FCED2-DC77-45E0-AAFD-07D167E20B7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03215C8-7B93-4E7F-9799-E5CE8B38C88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Data!$B$42:$R$42</c15:sqref>
                  </c15:fullRef>
                </c:ext>
              </c:extLst>
              <c:f>Data!$B$42:$Q$42</c:f>
              <c:strCach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2011*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Data!$B$45:$R$45</c15:sqref>
                  </c15:fullRef>
                </c:ext>
              </c:extLst>
              <c:f>Data!$B$45:$Q$45</c:f>
              <c:numCache>
                <c:formatCode>#,##0</c:formatCode>
                <c:ptCount val="16"/>
                <c:pt idx="0">
                  <c:v>1772</c:v>
                </c:pt>
                <c:pt idx="1">
                  <c:v>1582</c:v>
                </c:pt>
                <c:pt idx="2">
                  <c:v>1587</c:v>
                </c:pt>
                <c:pt idx="3">
                  <c:v>1654</c:v>
                </c:pt>
                <c:pt idx="4">
                  <c:v>2100.402</c:v>
                </c:pt>
                <c:pt idx="5">
                  <c:v>2189.1000000000004</c:v>
                </c:pt>
                <c:pt idx="6">
                  <c:v>2799.3999999999996</c:v>
                </c:pt>
                <c:pt idx="7">
                  <c:v>2399.9</c:v>
                </c:pt>
                <c:pt idx="8">
                  <c:v>2624.1000000000004</c:v>
                </c:pt>
                <c:pt idx="9">
                  <c:v>3035.3</c:v>
                </c:pt>
                <c:pt idx="10">
                  <c:v>1629.2000000000007</c:v>
                </c:pt>
                <c:pt idx="11">
                  <c:v>1668.8999999999996</c:v>
                </c:pt>
                <c:pt idx="12">
                  <c:v>1659.4000000000015</c:v>
                </c:pt>
                <c:pt idx="13">
                  <c:v>2038.6999999999998</c:v>
                </c:pt>
                <c:pt idx="14">
                  <c:v>2204.1999999999998</c:v>
                </c:pt>
                <c:pt idx="15">
                  <c:v>2413.3999999999978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Data!$B$47:$R$47</c15:f>
                <c15:dlblRangeCache>
                  <c:ptCount val="17"/>
                  <c:pt idx="1">
                    <c:v>-10,7%</c:v>
                  </c:pt>
                  <c:pt idx="2">
                    <c:v>0,3%</c:v>
                  </c:pt>
                  <c:pt idx="3">
                    <c:v>4,2%</c:v>
                  </c:pt>
                  <c:pt idx="4">
                    <c:v>27,0%</c:v>
                  </c:pt>
                  <c:pt idx="5">
                    <c:v>4,2%</c:v>
                  </c:pt>
                  <c:pt idx="6">
                    <c:v>27,9%</c:v>
                  </c:pt>
                  <c:pt idx="7">
                    <c:v>-14,3%</c:v>
                  </c:pt>
                  <c:pt idx="8">
                    <c:v>9,3%</c:v>
                  </c:pt>
                  <c:pt idx="9">
                    <c:v>15,7%</c:v>
                  </c:pt>
                  <c:pt idx="10">
                    <c:v>-46,3%</c:v>
                  </c:pt>
                  <c:pt idx="11">
                    <c:v>2,4%</c:v>
                  </c:pt>
                  <c:pt idx="12">
                    <c:v>-0,6%</c:v>
                  </c:pt>
                  <c:pt idx="13">
                    <c:v>22,9%</c:v>
                  </c:pt>
                  <c:pt idx="14">
                    <c:v>8,1%</c:v>
                  </c:pt>
                  <c:pt idx="15">
                    <c:v>9,5%</c:v>
                  </c:pt>
                  <c:pt idx="16">
                    <c:v>-100,0%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387552"/>
        <c:axId val="123387160"/>
      </c:barChart>
      <c:catAx>
        <c:axId val="12338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7160"/>
        <c:crosses val="autoZero"/>
        <c:auto val="1"/>
        <c:lblAlgn val="ctr"/>
        <c:lblOffset val="100"/>
        <c:noMultiLvlLbl val="0"/>
      </c:catAx>
      <c:valAx>
        <c:axId val="12338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cap="all" baseline="0"/>
              <a:t>Podíl </a:t>
            </a:r>
            <a:r>
              <a:rPr lang="cs-CZ" sz="1400" cap="all" baseline="0"/>
              <a:t>provozního přebytku</a:t>
            </a:r>
            <a:r>
              <a:rPr lang="en-US" sz="1400" cap="all" baseline="0"/>
              <a:t> na provozních příjmech </a:t>
            </a:r>
            <a:r>
              <a:rPr lang="cs-CZ" sz="1400" cap="all" baseline="0"/>
              <a:t>statutárního města Brna</a:t>
            </a:r>
            <a:endParaRPr lang="en-US" sz="14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1077770006542876E-2"/>
          <c:y val="0.18045045045045044"/>
          <c:w val="0.90790981356556788"/>
          <c:h val="0.67185193067082816"/>
        </c:manualLayout>
      </c:layout>
      <c:lineChart>
        <c:grouping val="standard"/>
        <c:varyColors val="0"/>
        <c:ser>
          <c:idx val="0"/>
          <c:order val="0"/>
          <c:tx>
            <c:strRef>
              <c:f>Data!$A$46</c:f>
              <c:strCache>
                <c:ptCount val="1"/>
                <c:pt idx="0">
                  <c:v>Podíl PP na provozních příjmech v %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Data!$B$42:$R$42</c15:sqref>
                  </c15:fullRef>
                </c:ext>
              </c:extLst>
              <c:f>Data!$B$42:$Q$42</c:f>
              <c:strCach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2011*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Data!$B$46:$R$46</c15:sqref>
                  </c15:fullRef>
                </c:ext>
              </c:extLst>
              <c:f>Data!$B$46:$Q$46</c:f>
              <c:numCache>
                <c:formatCode>0.0%</c:formatCode>
                <c:ptCount val="16"/>
                <c:pt idx="0">
                  <c:v>0.25759558075301642</c:v>
                </c:pt>
                <c:pt idx="1">
                  <c:v>0.20119547246597991</c:v>
                </c:pt>
                <c:pt idx="2">
                  <c:v>0.1857443820224719</c:v>
                </c:pt>
                <c:pt idx="3">
                  <c:v>0.18704059708243809</c:v>
                </c:pt>
                <c:pt idx="4">
                  <c:v>0.21938643509185257</c:v>
                </c:pt>
                <c:pt idx="5">
                  <c:v>0.21460291940749165</c:v>
                </c:pt>
                <c:pt idx="6">
                  <c:v>0.28839576379445336</c:v>
                </c:pt>
                <c:pt idx="7">
                  <c:v>0.2458571598483367</c:v>
                </c:pt>
                <c:pt idx="8">
                  <c:v>0.25582007487131497</c:v>
                </c:pt>
                <c:pt idx="9">
                  <c:v>0.27217539454806317</c:v>
                </c:pt>
                <c:pt idx="10">
                  <c:v>0.15781469462875969</c:v>
                </c:pt>
                <c:pt idx="11">
                  <c:v>0.15277510779117345</c:v>
                </c:pt>
                <c:pt idx="12">
                  <c:v>0.15173321873028367</c:v>
                </c:pt>
                <c:pt idx="13">
                  <c:v>0.19998234324727301</c:v>
                </c:pt>
                <c:pt idx="14">
                  <c:v>0.21430377039298423</c:v>
                </c:pt>
                <c:pt idx="15">
                  <c:v>0.22547554093949682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  <a:effectLst/>
          </c:spPr>
        </c:dropLines>
        <c:smooth val="0"/>
        <c:axId val="123386376"/>
        <c:axId val="123385984"/>
      </c:lineChart>
      <c:catAx>
        <c:axId val="12338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5984"/>
        <c:crosses val="autoZero"/>
        <c:auto val="1"/>
        <c:lblAlgn val="ctr"/>
        <c:lblOffset val="100"/>
        <c:noMultiLvlLbl val="0"/>
      </c:catAx>
      <c:valAx>
        <c:axId val="12338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800" cap="all" baseline="0"/>
              <a:t>Struktura zadluženosti statutárního města Brna k 31.12.</a:t>
            </a:r>
          </a:p>
          <a:p>
            <a:pPr>
              <a:defRPr sz="1800" cap="all"/>
            </a:pPr>
            <a:r>
              <a:rPr lang="cs-CZ" sz="12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229044936424912E-2"/>
          <c:y val="0.1327567387409907"/>
          <c:w val="0.9326976093187942"/>
          <c:h val="0.814223888680581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Data!$A$53</c:f>
              <c:strCache>
                <c:ptCount val="1"/>
                <c:pt idx="0">
                  <c:v>Obligace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Data!$D$50:$R$50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SR 2015</c:v>
                </c:pt>
              </c:strCache>
            </c:strRef>
          </c:cat>
          <c:val>
            <c:numRef>
              <c:f>Data!$D$53:$R$53</c:f>
              <c:numCache>
                <c:formatCode>#\ ##0.0</c:formatCode>
                <c:ptCount val="15"/>
                <c:pt idx="0">
                  <c:v>2031.3</c:v>
                </c:pt>
                <c:pt idx="1">
                  <c:v>4617</c:v>
                </c:pt>
                <c:pt idx="2">
                  <c:v>4617</c:v>
                </c:pt>
                <c:pt idx="3">
                  <c:v>4617</c:v>
                </c:pt>
                <c:pt idx="4">
                  <c:v>4617</c:v>
                </c:pt>
                <c:pt idx="5">
                  <c:v>4617</c:v>
                </c:pt>
                <c:pt idx="6">
                  <c:v>4617</c:v>
                </c:pt>
                <c:pt idx="7">
                  <c:v>4617</c:v>
                </c:pt>
                <c:pt idx="8">
                  <c:v>2031.3</c:v>
                </c:pt>
                <c:pt idx="9">
                  <c:v>2031.3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Data!$A$52</c:f>
              <c:strCache>
                <c:ptCount val="1"/>
                <c:pt idx="0">
                  <c:v>Úvěry, směnky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Data!$D$50:$R$50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SR 2015</c:v>
                </c:pt>
              </c:strCache>
            </c:strRef>
          </c:cat>
          <c:val>
            <c:numRef>
              <c:f>Data!$D$52:$R$52</c:f>
              <c:numCache>
                <c:formatCode>#\ ##0.0</c:formatCode>
                <c:ptCount val="15"/>
                <c:pt idx="0">
                  <c:v>140.28200000000001</c:v>
                </c:pt>
                <c:pt idx="1">
                  <c:v>264.09999999999997</c:v>
                </c:pt>
                <c:pt idx="2">
                  <c:v>469.3</c:v>
                </c:pt>
                <c:pt idx="3">
                  <c:v>1636.9390000000001</c:v>
                </c:pt>
                <c:pt idx="4">
                  <c:v>2645.0429999999997</c:v>
                </c:pt>
                <c:pt idx="5">
                  <c:v>2641.7269999999999</c:v>
                </c:pt>
                <c:pt idx="6">
                  <c:v>2679.7000000000003</c:v>
                </c:pt>
                <c:pt idx="7">
                  <c:v>2999.8</c:v>
                </c:pt>
                <c:pt idx="8">
                  <c:v>4466.1000000000004</c:v>
                </c:pt>
                <c:pt idx="9">
                  <c:v>4546</c:v>
                </c:pt>
                <c:pt idx="10">
                  <c:v>5123.3959999999997</c:v>
                </c:pt>
                <c:pt idx="11">
                  <c:v>5754.7</c:v>
                </c:pt>
                <c:pt idx="12">
                  <c:v>5471.3</c:v>
                </c:pt>
                <c:pt idx="13">
                  <c:v>5207.96</c:v>
                </c:pt>
                <c:pt idx="14">
                  <c:v>4950.17</c:v>
                </c:pt>
              </c:numCache>
            </c:numRef>
          </c:val>
        </c:ser>
        <c:ser>
          <c:idx val="0"/>
          <c:order val="2"/>
          <c:tx>
            <c:strRef>
              <c:f>Data!$A$51</c:f>
              <c:strCache>
                <c:ptCount val="1"/>
                <c:pt idx="0">
                  <c:v>Bezúročné půjčky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Data!$D$50:$R$50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SR 2015</c:v>
                </c:pt>
              </c:strCache>
            </c:strRef>
          </c:cat>
          <c:val>
            <c:numRef>
              <c:f>Data!$D$51:$R$51</c:f>
              <c:numCache>
                <c:formatCode>#\ ##0.0</c:formatCode>
                <c:ptCount val="15"/>
                <c:pt idx="0">
                  <c:v>110.884</c:v>
                </c:pt>
                <c:pt idx="1">
                  <c:v>99.8</c:v>
                </c:pt>
                <c:pt idx="2">
                  <c:v>98.6</c:v>
                </c:pt>
                <c:pt idx="3">
                  <c:v>74.867000000000004</c:v>
                </c:pt>
                <c:pt idx="4">
                  <c:v>61.194000000000003</c:v>
                </c:pt>
                <c:pt idx="5">
                  <c:v>49.8</c:v>
                </c:pt>
                <c:pt idx="6">
                  <c:v>40</c:v>
                </c:pt>
                <c:pt idx="7">
                  <c:v>26.5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552368"/>
        <c:axId val="176552760"/>
      </c:barChart>
      <c:catAx>
        <c:axId val="17655236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552760"/>
        <c:crosses val="autoZero"/>
        <c:auto val="1"/>
        <c:lblAlgn val="ctr"/>
        <c:lblOffset val="100"/>
        <c:noMultiLvlLbl val="0"/>
      </c:catAx>
      <c:valAx>
        <c:axId val="1765527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55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82381386052435"/>
          <c:y val="0.18783035453901595"/>
          <c:w val="0.12973981629983047"/>
          <c:h val="0.113492813398325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cap="all" baseline="0"/>
              <a:t>Celkové výdaje statutárního města Brna v roce 2014</a:t>
            </a:r>
          </a:p>
          <a:p>
            <a:pPr>
              <a:defRPr sz="1400" cap="all"/>
            </a:pPr>
            <a:r>
              <a:rPr lang="cs-CZ" sz="1200" cap="all" baseline="0"/>
              <a:t>v členění na výdaje města a městských částí</a:t>
            </a:r>
          </a:p>
          <a:p>
            <a:pPr>
              <a:defRPr sz="1400" cap="all"/>
            </a:pPr>
            <a:r>
              <a:rPr lang="cs-CZ" sz="11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2308295933998009E-2"/>
          <c:y val="0.17523820547491148"/>
          <c:w val="0.93259262046169145"/>
          <c:h val="0.4822191887358381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Data2!$E$4</c:f>
              <c:strCache>
                <c:ptCount val="1"/>
                <c:pt idx="0">
                  <c:v>Město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Data2!$B$5:$B$18</c:f>
              <c:strCache>
                <c:ptCount val="14"/>
                <c:pt idx="0">
                  <c:v>Doprava</c:v>
                </c:pt>
                <c:pt idx="1">
                  <c:v>Státní správa a úz. samospráva *)</c:v>
                </c:pt>
                <c:pt idx="2">
                  <c:v>Bydlení, kom. služ. a úz. rozvoj *)</c:v>
                </c:pt>
                <c:pt idx="3">
                  <c:v>Transfery MČ  *)</c:v>
                </c:pt>
                <c:pt idx="4">
                  <c:v>Vzdělávání</c:v>
                </c:pt>
                <c:pt idx="5">
                  <c:v>Kultura, církve a sděl. prostředky</c:v>
                </c:pt>
                <c:pt idx="6">
                  <c:v>Ochrana životního prostředí</c:v>
                </c:pt>
                <c:pt idx="7">
                  <c:v>Vodní hospodářství</c:v>
                </c:pt>
                <c:pt idx="8">
                  <c:v>Tělovýchova a zájmová činnost</c:v>
                </c:pt>
                <c:pt idx="9">
                  <c:v>Sociální péče a pomoc</c:v>
                </c:pt>
                <c:pt idx="10">
                  <c:v>Bezpečnost a veřejný pořádek</c:v>
                </c:pt>
                <c:pt idx="11">
                  <c:v>Finanční operace</c:v>
                </c:pt>
                <c:pt idx="12">
                  <c:v>Zdravotnictví</c:v>
                </c:pt>
                <c:pt idx="13">
                  <c:v>Jiné veřejné služby a činnosti</c:v>
                </c:pt>
              </c:strCache>
            </c:strRef>
          </c:cat>
          <c:val>
            <c:numRef>
              <c:f>Data2!$E$5:$E$18</c:f>
              <c:numCache>
                <c:formatCode>#\ ##0.000</c:formatCode>
                <c:ptCount val="14"/>
                <c:pt idx="0">
                  <c:v>2707.0459999999998</c:v>
                </c:pt>
                <c:pt idx="1">
                  <c:v>874.18700000000001</c:v>
                </c:pt>
                <c:pt idx="2">
                  <c:v>663.04899999999998</c:v>
                </c:pt>
                <c:pt idx="3">
                  <c:v>1113.057</c:v>
                </c:pt>
                <c:pt idx="4">
                  <c:v>271.90600000000001</c:v>
                </c:pt>
                <c:pt idx="5">
                  <c:v>847.73599999999999</c:v>
                </c:pt>
                <c:pt idx="6">
                  <c:v>578.596</c:v>
                </c:pt>
                <c:pt idx="7">
                  <c:v>705.47500000000002</c:v>
                </c:pt>
                <c:pt idx="8">
                  <c:v>375.60500000000002</c:v>
                </c:pt>
                <c:pt idx="9">
                  <c:v>344.11399999999998</c:v>
                </c:pt>
                <c:pt idx="10">
                  <c:v>370.84100000000001</c:v>
                </c:pt>
                <c:pt idx="11">
                  <c:v>290.73399999999998</c:v>
                </c:pt>
                <c:pt idx="12">
                  <c:v>285.88900000000001</c:v>
                </c:pt>
                <c:pt idx="13">
                  <c:v>116.44299999999996</c:v>
                </c:pt>
              </c:numCache>
            </c:numRef>
          </c:val>
        </c:ser>
        <c:ser>
          <c:idx val="1"/>
          <c:order val="2"/>
          <c:tx>
            <c:strRef>
              <c:f>Data2!$D$4</c:f>
              <c:strCache>
                <c:ptCount val="1"/>
                <c:pt idx="0">
                  <c:v>Městské části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Data2!$B$5:$B$18</c:f>
              <c:strCache>
                <c:ptCount val="14"/>
                <c:pt idx="0">
                  <c:v>Doprava</c:v>
                </c:pt>
                <c:pt idx="1">
                  <c:v>Státní správa a úz. samospráva *)</c:v>
                </c:pt>
                <c:pt idx="2">
                  <c:v>Bydlení, kom. služ. a úz. rozvoj *)</c:v>
                </c:pt>
                <c:pt idx="3">
                  <c:v>Transfery MČ  *)</c:v>
                </c:pt>
                <c:pt idx="4">
                  <c:v>Vzdělávání</c:v>
                </c:pt>
                <c:pt idx="5">
                  <c:v>Kultura, církve a sděl. prostředky</c:v>
                </c:pt>
                <c:pt idx="6">
                  <c:v>Ochrana životního prostředí</c:v>
                </c:pt>
                <c:pt idx="7">
                  <c:v>Vodní hospodářství</c:v>
                </c:pt>
                <c:pt idx="8">
                  <c:v>Tělovýchova a zájmová činnost</c:v>
                </c:pt>
                <c:pt idx="9">
                  <c:v>Sociální péče a pomoc</c:v>
                </c:pt>
                <c:pt idx="10">
                  <c:v>Bezpečnost a veřejný pořádek</c:v>
                </c:pt>
                <c:pt idx="11">
                  <c:v>Finanční operace</c:v>
                </c:pt>
                <c:pt idx="12">
                  <c:v>Zdravotnictví</c:v>
                </c:pt>
                <c:pt idx="13">
                  <c:v>Jiné veřejné služby a činnosti</c:v>
                </c:pt>
              </c:strCache>
            </c:strRef>
          </c:cat>
          <c:val>
            <c:numRef>
              <c:f>Data2!$D$5:$D$18</c:f>
              <c:numCache>
                <c:formatCode>#\ ##0.000</c:formatCode>
                <c:ptCount val="14"/>
                <c:pt idx="0">
                  <c:v>212.08800000000019</c:v>
                </c:pt>
                <c:pt idx="1">
                  <c:v>647.67400000000009</c:v>
                </c:pt>
                <c:pt idx="2">
                  <c:v>641.79999999999995</c:v>
                </c:pt>
                <c:pt idx="3">
                  <c:v>0</c:v>
                </c:pt>
                <c:pt idx="4">
                  <c:v>653.98</c:v>
                </c:pt>
                <c:pt idx="5">
                  <c:v>60.046000000000049</c:v>
                </c:pt>
                <c:pt idx="6">
                  <c:v>205.22799999999995</c:v>
                </c:pt>
                <c:pt idx="7">
                  <c:v>2.5059999999999718</c:v>
                </c:pt>
                <c:pt idx="8">
                  <c:v>132.553</c:v>
                </c:pt>
                <c:pt idx="9">
                  <c:v>159.613</c:v>
                </c:pt>
                <c:pt idx="10">
                  <c:v>1.6519999999999868</c:v>
                </c:pt>
                <c:pt idx="11">
                  <c:v>28.519000000000005</c:v>
                </c:pt>
                <c:pt idx="12">
                  <c:v>15.745000000000005</c:v>
                </c:pt>
                <c:pt idx="13">
                  <c:v>43.694000000000031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553544"/>
        <c:axId val="176553936"/>
      </c:barChart>
      <c:lineChart>
        <c:grouping val="stacked"/>
        <c:varyColors val="0"/>
        <c:ser>
          <c:idx val="0"/>
          <c:order val="0"/>
          <c:tx>
            <c:strRef>
              <c:f>Data2!$C$4</c:f>
              <c:strCache>
                <c:ptCount val="1"/>
                <c:pt idx="0">
                  <c:v>Statutární město Brno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9.9249146757679433E-3"/>
                  <c:y val="-3.7155714374753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551524751146583E-2"/>
                  <c:y val="-3.498909714612609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Data2!$B$5:$B$18</c:f>
              <c:strCache>
                <c:ptCount val="14"/>
                <c:pt idx="0">
                  <c:v>Doprava</c:v>
                </c:pt>
                <c:pt idx="1">
                  <c:v>Státní správa a úz. samospráva *)</c:v>
                </c:pt>
                <c:pt idx="2">
                  <c:v>Bydlení, kom. služ. a úz. rozvoj *)</c:v>
                </c:pt>
                <c:pt idx="3">
                  <c:v>Transfery MČ  *)</c:v>
                </c:pt>
                <c:pt idx="4">
                  <c:v>Vzdělávání</c:v>
                </c:pt>
                <c:pt idx="5">
                  <c:v>Kultura, církve a sděl. prostředky</c:v>
                </c:pt>
                <c:pt idx="6">
                  <c:v>Ochrana životního prostředí</c:v>
                </c:pt>
                <c:pt idx="7">
                  <c:v>Vodní hospodářství</c:v>
                </c:pt>
                <c:pt idx="8">
                  <c:v>Tělovýchova a zájmová činnost</c:v>
                </c:pt>
                <c:pt idx="9">
                  <c:v>Sociální péče a pomoc</c:v>
                </c:pt>
                <c:pt idx="10">
                  <c:v>Bezpečnost a veřejný pořádek</c:v>
                </c:pt>
                <c:pt idx="11">
                  <c:v>Finanční operace</c:v>
                </c:pt>
                <c:pt idx="12">
                  <c:v>Zdravotnictví</c:v>
                </c:pt>
                <c:pt idx="13">
                  <c:v>Jiné veřejné služby a činnosti</c:v>
                </c:pt>
              </c:strCache>
            </c:strRef>
          </c:cat>
          <c:val>
            <c:numRef>
              <c:f>Data2!$C$5:$C$18</c:f>
              <c:numCache>
                <c:formatCode>#\ ##0.000</c:formatCode>
                <c:ptCount val="14"/>
                <c:pt idx="0">
                  <c:v>2919.134</c:v>
                </c:pt>
                <c:pt idx="1">
                  <c:v>1521.8610000000001</c:v>
                </c:pt>
                <c:pt idx="2">
                  <c:v>1304.8489999999999</c:v>
                </c:pt>
                <c:pt idx="3">
                  <c:v>0</c:v>
                </c:pt>
                <c:pt idx="4">
                  <c:v>925.88599999999997</c:v>
                </c:pt>
                <c:pt idx="5">
                  <c:v>907.78200000000004</c:v>
                </c:pt>
                <c:pt idx="6">
                  <c:v>783.82399999999996</c:v>
                </c:pt>
                <c:pt idx="7">
                  <c:v>707.98099999999999</c:v>
                </c:pt>
                <c:pt idx="8">
                  <c:v>508.15800000000002</c:v>
                </c:pt>
                <c:pt idx="9">
                  <c:v>503.72699999999998</c:v>
                </c:pt>
                <c:pt idx="10">
                  <c:v>372.49299999999999</c:v>
                </c:pt>
                <c:pt idx="11">
                  <c:v>319.25299999999999</c:v>
                </c:pt>
                <c:pt idx="12">
                  <c:v>301.63400000000001</c:v>
                </c:pt>
                <c:pt idx="13">
                  <c:v>160.13699999999997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53544"/>
        <c:axId val="176553936"/>
      </c:lineChart>
      <c:catAx>
        <c:axId val="17655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553936"/>
        <c:crosses val="autoZero"/>
        <c:auto val="1"/>
        <c:lblAlgn val="ctr"/>
        <c:lblOffset val="100"/>
        <c:noMultiLvlLbl val="0"/>
      </c:catAx>
      <c:valAx>
        <c:axId val="17655393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55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13271652200081"/>
          <c:y val="0.22269199683372912"/>
          <c:w val="0.2664664676957878"/>
          <c:h val="0.1454881699611189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cap="all" baseline="0"/>
              <a:t>Struktura výdajů statutárního města Brna v roce 2014</a:t>
            </a:r>
          </a:p>
          <a:p>
            <a:pPr>
              <a:defRPr sz="1400" cap="all"/>
            </a:pPr>
            <a:r>
              <a:rPr lang="cs-CZ" sz="11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921394211389106E-2"/>
          <c:y val="0.13528232189973616"/>
          <c:w val="0.94259482411114992"/>
          <c:h val="0.565839375887723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Data2!$I$4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Data2!$H$5:$H$17</c:f>
              <c:strCache>
                <c:ptCount val="13"/>
                <c:pt idx="0">
                  <c:v>Doprava</c:v>
                </c:pt>
                <c:pt idx="1">
                  <c:v>Státní správa a územ. samospráva</c:v>
                </c:pt>
                <c:pt idx="2">
                  <c:v>Bydlení, kom. služ. a územ. rozvoj</c:v>
                </c:pt>
                <c:pt idx="3">
                  <c:v>Vzdělávání</c:v>
                </c:pt>
                <c:pt idx="4">
                  <c:v>Kultura, církve a sděl. prostředky</c:v>
                </c:pt>
                <c:pt idx="5">
                  <c:v>Ochrana životního prostředí</c:v>
                </c:pt>
                <c:pt idx="6">
                  <c:v>Vodní hospodářství</c:v>
                </c:pt>
                <c:pt idx="7">
                  <c:v>Tělovýchova a zájmová činnost</c:v>
                </c:pt>
                <c:pt idx="8">
                  <c:v>Sociální péče a pomoc</c:v>
                </c:pt>
                <c:pt idx="9">
                  <c:v>Bezpečnost a veřejný pořádek</c:v>
                </c:pt>
                <c:pt idx="10">
                  <c:v>Finanční operace</c:v>
                </c:pt>
                <c:pt idx="11">
                  <c:v>Zdravotnictví</c:v>
                </c:pt>
                <c:pt idx="12">
                  <c:v>Jiné veřejné služby a činnosti</c:v>
                </c:pt>
              </c:strCache>
            </c:strRef>
          </c:cat>
          <c:val>
            <c:numRef>
              <c:f>Data2!$I$5:$I$17</c:f>
              <c:numCache>
                <c:formatCode>#\ ##0.000</c:formatCode>
                <c:ptCount val="13"/>
                <c:pt idx="0">
                  <c:v>2565.105</c:v>
                </c:pt>
                <c:pt idx="1">
                  <c:v>1452.8589999999999</c:v>
                </c:pt>
                <c:pt idx="2">
                  <c:v>650.78700000000003</c:v>
                </c:pt>
                <c:pt idx="3">
                  <c:v>510.29599999999999</c:v>
                </c:pt>
                <c:pt idx="4">
                  <c:v>859.37400000000002</c:v>
                </c:pt>
                <c:pt idx="5">
                  <c:v>561.12800000000004</c:v>
                </c:pt>
                <c:pt idx="6">
                  <c:v>7.601</c:v>
                </c:pt>
                <c:pt idx="7">
                  <c:v>269.36099999999999</c:v>
                </c:pt>
                <c:pt idx="8">
                  <c:v>485.916</c:v>
                </c:pt>
                <c:pt idx="9">
                  <c:v>334.834</c:v>
                </c:pt>
                <c:pt idx="10">
                  <c:v>319.238</c:v>
                </c:pt>
                <c:pt idx="11">
                  <c:v>151.08799999999999</c:v>
                </c:pt>
                <c:pt idx="12">
                  <c:v>122.599</c:v>
                </c:pt>
              </c:numCache>
            </c:numRef>
          </c:val>
        </c:ser>
        <c:ser>
          <c:idx val="1"/>
          <c:order val="1"/>
          <c:tx>
            <c:strRef>
              <c:f>Data2!$J$4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Data2!$H$5:$H$17</c:f>
              <c:strCache>
                <c:ptCount val="13"/>
                <c:pt idx="0">
                  <c:v>Doprava</c:v>
                </c:pt>
                <c:pt idx="1">
                  <c:v>Státní správa a územ. samospráva</c:v>
                </c:pt>
                <c:pt idx="2">
                  <c:v>Bydlení, kom. služ. a územ. rozvoj</c:v>
                </c:pt>
                <c:pt idx="3">
                  <c:v>Vzdělávání</c:v>
                </c:pt>
                <c:pt idx="4">
                  <c:v>Kultura, církve a sděl. prostředky</c:v>
                </c:pt>
                <c:pt idx="5">
                  <c:v>Ochrana životního prostředí</c:v>
                </c:pt>
                <c:pt idx="6">
                  <c:v>Vodní hospodářství</c:v>
                </c:pt>
                <c:pt idx="7">
                  <c:v>Tělovýchova a zájmová činnost</c:v>
                </c:pt>
                <c:pt idx="8">
                  <c:v>Sociální péče a pomoc</c:v>
                </c:pt>
                <c:pt idx="9">
                  <c:v>Bezpečnost a veřejný pořádek</c:v>
                </c:pt>
                <c:pt idx="10">
                  <c:v>Finanční operace</c:v>
                </c:pt>
                <c:pt idx="11">
                  <c:v>Zdravotnictví</c:v>
                </c:pt>
                <c:pt idx="12">
                  <c:v>Jiné veřejné služby a činnosti</c:v>
                </c:pt>
              </c:strCache>
            </c:strRef>
          </c:cat>
          <c:val>
            <c:numRef>
              <c:f>Data2!$J$5:$J$17</c:f>
              <c:numCache>
                <c:formatCode>#\ ##0.000</c:formatCode>
                <c:ptCount val="13"/>
                <c:pt idx="0">
                  <c:v>354.029</c:v>
                </c:pt>
                <c:pt idx="1">
                  <c:v>69.001999999999995</c:v>
                </c:pt>
                <c:pt idx="2">
                  <c:v>654.06200000000001</c:v>
                </c:pt>
                <c:pt idx="3">
                  <c:v>415.59</c:v>
                </c:pt>
                <c:pt idx="4">
                  <c:v>48.408000000000001</c:v>
                </c:pt>
                <c:pt idx="5">
                  <c:v>222.696</c:v>
                </c:pt>
                <c:pt idx="6">
                  <c:v>700.38</c:v>
                </c:pt>
                <c:pt idx="7">
                  <c:v>238.797</c:v>
                </c:pt>
                <c:pt idx="8">
                  <c:v>17.811</c:v>
                </c:pt>
                <c:pt idx="9">
                  <c:v>37.658999999999999</c:v>
                </c:pt>
                <c:pt idx="10">
                  <c:v>1.4999999999999999E-2</c:v>
                </c:pt>
                <c:pt idx="11">
                  <c:v>150.54599999999999</c:v>
                </c:pt>
                <c:pt idx="12">
                  <c:v>37.538000000000004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554720"/>
        <c:axId val="176555112"/>
      </c:barChart>
      <c:lineChart>
        <c:grouping val="standard"/>
        <c:varyColors val="0"/>
        <c:ser>
          <c:idx val="2"/>
          <c:order val="2"/>
          <c:tx>
            <c:strRef>
              <c:f>Data2!$K$4</c:f>
              <c:strCache>
                <c:ptCount val="1"/>
                <c:pt idx="0">
                  <c:v>CV</c:v>
                </c:pt>
              </c:strCache>
            </c:strRef>
          </c:tx>
          <c:spPr>
            <a:ln w="38100" cap="rnd">
              <a:solidFill>
                <a:srgbClr val="C00000">
                  <a:alpha val="0"/>
                </a:srgbClr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Data2!$H$5:$H$17</c:f>
              <c:strCache>
                <c:ptCount val="13"/>
                <c:pt idx="0">
                  <c:v>Doprava</c:v>
                </c:pt>
                <c:pt idx="1">
                  <c:v>Státní správa a územ. samospráva</c:v>
                </c:pt>
                <c:pt idx="2">
                  <c:v>Bydlení, kom. služ. a územ. rozvoj</c:v>
                </c:pt>
                <c:pt idx="3">
                  <c:v>Vzdělávání</c:v>
                </c:pt>
                <c:pt idx="4">
                  <c:v>Kultura, církve a sděl. prostředky</c:v>
                </c:pt>
                <c:pt idx="5">
                  <c:v>Ochrana životního prostředí</c:v>
                </c:pt>
                <c:pt idx="6">
                  <c:v>Vodní hospodářství</c:v>
                </c:pt>
                <c:pt idx="7">
                  <c:v>Tělovýchova a zájmová činnost</c:v>
                </c:pt>
                <c:pt idx="8">
                  <c:v>Sociální péče a pomoc</c:v>
                </c:pt>
                <c:pt idx="9">
                  <c:v>Bezpečnost a veřejný pořádek</c:v>
                </c:pt>
                <c:pt idx="10">
                  <c:v>Finanční operace</c:v>
                </c:pt>
                <c:pt idx="11">
                  <c:v>Zdravotnictví</c:v>
                </c:pt>
                <c:pt idx="12">
                  <c:v>Jiné veřejné služby a činnosti</c:v>
                </c:pt>
              </c:strCache>
            </c:strRef>
          </c:cat>
          <c:val>
            <c:numRef>
              <c:f>Data2!$K$5:$K$17</c:f>
              <c:numCache>
                <c:formatCode>#\ ##0.000</c:formatCode>
                <c:ptCount val="13"/>
                <c:pt idx="0">
                  <c:v>2919.134</c:v>
                </c:pt>
                <c:pt idx="1">
                  <c:v>1521.8610000000001</c:v>
                </c:pt>
                <c:pt idx="2">
                  <c:v>1304.8489999999999</c:v>
                </c:pt>
                <c:pt idx="3">
                  <c:v>925.88599999999997</c:v>
                </c:pt>
                <c:pt idx="4">
                  <c:v>907.78200000000004</c:v>
                </c:pt>
                <c:pt idx="5">
                  <c:v>783.82399999999996</c:v>
                </c:pt>
                <c:pt idx="6">
                  <c:v>707.98099999999999</c:v>
                </c:pt>
                <c:pt idx="7">
                  <c:v>508.15800000000002</c:v>
                </c:pt>
                <c:pt idx="8">
                  <c:v>503.72699999999998</c:v>
                </c:pt>
                <c:pt idx="9">
                  <c:v>372.49299999999999</c:v>
                </c:pt>
                <c:pt idx="10">
                  <c:v>319.25299999999999</c:v>
                </c:pt>
                <c:pt idx="11">
                  <c:v>301.63400000000001</c:v>
                </c:pt>
                <c:pt idx="12">
                  <c:v>160.137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54720"/>
        <c:axId val="176555112"/>
      </c:lineChart>
      <c:catAx>
        <c:axId val="17655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555112"/>
        <c:crosses val="autoZero"/>
        <c:auto val="1"/>
        <c:lblAlgn val="ctr"/>
        <c:lblOffset val="100"/>
        <c:noMultiLvlLbl val="0"/>
      </c:catAx>
      <c:valAx>
        <c:axId val="176555112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55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6721247826854257"/>
          <c:y val="0.21779121821310998"/>
          <c:w val="0.21987841648549297"/>
          <c:h val="8.751543750265977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800" cap="all" baseline="0"/>
              <a:t>Celkové výdaje statutárního města Brna v roce 2014 v členění na výdaje města a městských částí</a:t>
            </a:r>
          </a:p>
          <a:p>
            <a:pPr>
              <a:defRPr sz="1800" cap="all"/>
            </a:pPr>
            <a:r>
              <a:rPr lang="cs-CZ" sz="12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2308295933998009E-2"/>
          <c:y val="0.16612669062805144"/>
          <c:w val="0.93259262046169145"/>
          <c:h val="0.5407229135935844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Data2!$E$4</c:f>
              <c:strCache>
                <c:ptCount val="1"/>
                <c:pt idx="0">
                  <c:v>Město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Data2!$B$5:$B$18</c:f>
              <c:strCache>
                <c:ptCount val="14"/>
                <c:pt idx="0">
                  <c:v>Doprava</c:v>
                </c:pt>
                <c:pt idx="1">
                  <c:v>Státní správa a úz. samospráva *)</c:v>
                </c:pt>
                <c:pt idx="2">
                  <c:v>Bydlení, kom. služ. a úz. rozvoj *)</c:v>
                </c:pt>
                <c:pt idx="3">
                  <c:v>Transfery MČ  *)</c:v>
                </c:pt>
                <c:pt idx="4">
                  <c:v>Vzdělávání</c:v>
                </c:pt>
                <c:pt idx="5">
                  <c:v>Kultura, církve a sděl. prostředky</c:v>
                </c:pt>
                <c:pt idx="6">
                  <c:v>Ochrana životního prostředí</c:v>
                </c:pt>
                <c:pt idx="7">
                  <c:v>Vodní hospodářství</c:v>
                </c:pt>
                <c:pt idx="8">
                  <c:v>Tělovýchova a zájmová činnost</c:v>
                </c:pt>
                <c:pt idx="9">
                  <c:v>Sociální péče a pomoc</c:v>
                </c:pt>
                <c:pt idx="10">
                  <c:v>Bezpečnost a veřejný pořádek</c:v>
                </c:pt>
                <c:pt idx="11">
                  <c:v>Finanční operace</c:v>
                </c:pt>
                <c:pt idx="12">
                  <c:v>Zdravotnictví</c:v>
                </c:pt>
                <c:pt idx="13">
                  <c:v>Jiné veřejné služby a činnosti</c:v>
                </c:pt>
              </c:strCache>
            </c:strRef>
          </c:cat>
          <c:val>
            <c:numRef>
              <c:f>Data2!$E$5:$E$18</c:f>
              <c:numCache>
                <c:formatCode>#\ ##0.000</c:formatCode>
                <c:ptCount val="14"/>
                <c:pt idx="0">
                  <c:v>2707.0459999999998</c:v>
                </c:pt>
                <c:pt idx="1">
                  <c:v>874.18700000000001</c:v>
                </c:pt>
                <c:pt idx="2">
                  <c:v>663.04899999999998</c:v>
                </c:pt>
                <c:pt idx="3">
                  <c:v>1113.057</c:v>
                </c:pt>
                <c:pt idx="4">
                  <c:v>271.90600000000001</c:v>
                </c:pt>
                <c:pt idx="5">
                  <c:v>847.73599999999999</c:v>
                </c:pt>
                <c:pt idx="6">
                  <c:v>578.596</c:v>
                </c:pt>
                <c:pt idx="7">
                  <c:v>705.47500000000002</c:v>
                </c:pt>
                <c:pt idx="8">
                  <c:v>375.60500000000002</c:v>
                </c:pt>
                <c:pt idx="9">
                  <c:v>344.11399999999998</c:v>
                </c:pt>
                <c:pt idx="10">
                  <c:v>370.84100000000001</c:v>
                </c:pt>
                <c:pt idx="11">
                  <c:v>290.73399999999998</c:v>
                </c:pt>
                <c:pt idx="12">
                  <c:v>285.88900000000001</c:v>
                </c:pt>
                <c:pt idx="13">
                  <c:v>116.44299999999996</c:v>
                </c:pt>
              </c:numCache>
            </c:numRef>
          </c:val>
        </c:ser>
        <c:ser>
          <c:idx val="1"/>
          <c:order val="2"/>
          <c:tx>
            <c:strRef>
              <c:f>Data2!$D$4</c:f>
              <c:strCache>
                <c:ptCount val="1"/>
                <c:pt idx="0">
                  <c:v>Městské části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Data2!$B$5:$B$18</c:f>
              <c:strCache>
                <c:ptCount val="14"/>
                <c:pt idx="0">
                  <c:v>Doprava</c:v>
                </c:pt>
                <c:pt idx="1">
                  <c:v>Státní správa a úz. samospráva *)</c:v>
                </c:pt>
                <c:pt idx="2">
                  <c:v>Bydlení, kom. služ. a úz. rozvoj *)</c:v>
                </c:pt>
                <c:pt idx="3">
                  <c:v>Transfery MČ  *)</c:v>
                </c:pt>
                <c:pt idx="4">
                  <c:v>Vzdělávání</c:v>
                </c:pt>
                <c:pt idx="5">
                  <c:v>Kultura, církve a sděl. prostředky</c:v>
                </c:pt>
                <c:pt idx="6">
                  <c:v>Ochrana životního prostředí</c:v>
                </c:pt>
                <c:pt idx="7">
                  <c:v>Vodní hospodářství</c:v>
                </c:pt>
                <c:pt idx="8">
                  <c:v>Tělovýchova a zájmová činnost</c:v>
                </c:pt>
                <c:pt idx="9">
                  <c:v>Sociální péče a pomoc</c:v>
                </c:pt>
                <c:pt idx="10">
                  <c:v>Bezpečnost a veřejný pořádek</c:v>
                </c:pt>
                <c:pt idx="11">
                  <c:v>Finanční operace</c:v>
                </c:pt>
                <c:pt idx="12">
                  <c:v>Zdravotnictví</c:v>
                </c:pt>
                <c:pt idx="13">
                  <c:v>Jiné veřejné služby a činnosti</c:v>
                </c:pt>
              </c:strCache>
            </c:strRef>
          </c:cat>
          <c:val>
            <c:numRef>
              <c:f>Data2!$D$5:$D$18</c:f>
              <c:numCache>
                <c:formatCode>#\ ##0.000</c:formatCode>
                <c:ptCount val="14"/>
                <c:pt idx="0">
                  <c:v>212.08800000000019</c:v>
                </c:pt>
                <c:pt idx="1">
                  <c:v>647.67400000000009</c:v>
                </c:pt>
                <c:pt idx="2">
                  <c:v>641.79999999999995</c:v>
                </c:pt>
                <c:pt idx="3">
                  <c:v>0</c:v>
                </c:pt>
                <c:pt idx="4">
                  <c:v>653.98</c:v>
                </c:pt>
                <c:pt idx="5">
                  <c:v>60.046000000000049</c:v>
                </c:pt>
                <c:pt idx="6">
                  <c:v>205.22799999999995</c:v>
                </c:pt>
                <c:pt idx="7">
                  <c:v>2.5059999999999718</c:v>
                </c:pt>
                <c:pt idx="8">
                  <c:v>132.553</c:v>
                </c:pt>
                <c:pt idx="9">
                  <c:v>159.613</c:v>
                </c:pt>
                <c:pt idx="10">
                  <c:v>1.6519999999999868</c:v>
                </c:pt>
                <c:pt idx="11">
                  <c:v>28.519000000000005</c:v>
                </c:pt>
                <c:pt idx="12">
                  <c:v>15.745000000000005</c:v>
                </c:pt>
                <c:pt idx="13">
                  <c:v>43.694000000000031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981032"/>
        <c:axId val="174981424"/>
      </c:barChart>
      <c:lineChart>
        <c:grouping val="stacked"/>
        <c:varyColors val="0"/>
        <c:ser>
          <c:idx val="0"/>
          <c:order val="0"/>
          <c:tx>
            <c:strRef>
              <c:f>Data2!$C$4</c:f>
              <c:strCache>
                <c:ptCount val="1"/>
                <c:pt idx="0">
                  <c:v>Statutární město Brno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9.9249146757679433E-3"/>
                  <c:y val="-3.7155714374753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747494203961456E-2"/>
                  <c:y val="-3.4989126359205022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Data2!$B$5:$B$18</c:f>
              <c:strCache>
                <c:ptCount val="14"/>
                <c:pt idx="0">
                  <c:v>Doprava</c:v>
                </c:pt>
                <c:pt idx="1">
                  <c:v>Státní správa a úz. samospráva *)</c:v>
                </c:pt>
                <c:pt idx="2">
                  <c:v>Bydlení, kom. služ. a úz. rozvoj *)</c:v>
                </c:pt>
                <c:pt idx="3">
                  <c:v>Transfery MČ  *)</c:v>
                </c:pt>
                <c:pt idx="4">
                  <c:v>Vzdělávání</c:v>
                </c:pt>
                <c:pt idx="5">
                  <c:v>Kultura, církve a sděl. prostředky</c:v>
                </c:pt>
                <c:pt idx="6">
                  <c:v>Ochrana životního prostředí</c:v>
                </c:pt>
                <c:pt idx="7">
                  <c:v>Vodní hospodářství</c:v>
                </c:pt>
                <c:pt idx="8">
                  <c:v>Tělovýchova a zájmová činnost</c:v>
                </c:pt>
                <c:pt idx="9">
                  <c:v>Sociální péče a pomoc</c:v>
                </c:pt>
                <c:pt idx="10">
                  <c:v>Bezpečnost a veřejný pořádek</c:v>
                </c:pt>
                <c:pt idx="11">
                  <c:v>Finanční operace</c:v>
                </c:pt>
                <c:pt idx="12">
                  <c:v>Zdravotnictví</c:v>
                </c:pt>
                <c:pt idx="13">
                  <c:v>Jiné veřejné služby a činnosti</c:v>
                </c:pt>
              </c:strCache>
            </c:strRef>
          </c:cat>
          <c:val>
            <c:numRef>
              <c:f>Data2!$C$5:$C$18</c:f>
              <c:numCache>
                <c:formatCode>#\ ##0.000</c:formatCode>
                <c:ptCount val="14"/>
                <c:pt idx="0">
                  <c:v>2919.134</c:v>
                </c:pt>
                <c:pt idx="1">
                  <c:v>1521.8610000000001</c:v>
                </c:pt>
                <c:pt idx="2">
                  <c:v>1304.8489999999999</c:v>
                </c:pt>
                <c:pt idx="3">
                  <c:v>0</c:v>
                </c:pt>
                <c:pt idx="4">
                  <c:v>925.88599999999997</c:v>
                </c:pt>
                <c:pt idx="5">
                  <c:v>907.78200000000004</c:v>
                </c:pt>
                <c:pt idx="6">
                  <c:v>783.82399999999996</c:v>
                </c:pt>
                <c:pt idx="7">
                  <c:v>707.98099999999999</c:v>
                </c:pt>
                <c:pt idx="8">
                  <c:v>508.15800000000002</c:v>
                </c:pt>
                <c:pt idx="9">
                  <c:v>503.72699999999998</c:v>
                </c:pt>
                <c:pt idx="10">
                  <c:v>372.49299999999999</c:v>
                </c:pt>
                <c:pt idx="11">
                  <c:v>319.25299999999999</c:v>
                </c:pt>
                <c:pt idx="12">
                  <c:v>301.63400000000001</c:v>
                </c:pt>
                <c:pt idx="13">
                  <c:v>160.13699999999997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81032"/>
        <c:axId val="174981424"/>
      </c:lineChart>
      <c:catAx>
        <c:axId val="17498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4981424"/>
        <c:crosses val="autoZero"/>
        <c:auto val="1"/>
        <c:lblAlgn val="ctr"/>
        <c:lblOffset val="100"/>
        <c:noMultiLvlLbl val="0"/>
      </c:catAx>
      <c:valAx>
        <c:axId val="174981424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498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13271652200081"/>
          <c:y val="0.22269199683372912"/>
          <c:w val="0.19799278416707639"/>
          <c:h val="0.1060045827604882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cs-CZ"/>
    </a:p>
  </c:txPr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800" cap="all" baseline="0"/>
              <a:t>Struktura výdajů statutárního města Brna v roce 2014</a:t>
            </a:r>
          </a:p>
          <a:p>
            <a:pPr>
              <a:defRPr sz="1800" cap="all"/>
            </a:pPr>
            <a:r>
              <a:rPr lang="cs-CZ" sz="12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921394211389106E-2"/>
          <c:y val="0.13528232189973616"/>
          <c:w val="0.94259482411114992"/>
          <c:h val="0.61739663017056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Data2!$I$4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Data2!$H$5:$H$17</c:f>
              <c:strCache>
                <c:ptCount val="13"/>
                <c:pt idx="0">
                  <c:v>Doprava</c:v>
                </c:pt>
                <c:pt idx="1">
                  <c:v>Státní správa a územ. samospráva</c:v>
                </c:pt>
                <c:pt idx="2">
                  <c:v>Bydlení, kom. služ. a územ. rozvoj</c:v>
                </c:pt>
                <c:pt idx="3">
                  <c:v>Vzdělávání</c:v>
                </c:pt>
                <c:pt idx="4">
                  <c:v>Kultura, církve a sděl. prostředky</c:v>
                </c:pt>
                <c:pt idx="5">
                  <c:v>Ochrana životního prostředí</c:v>
                </c:pt>
                <c:pt idx="6">
                  <c:v>Vodní hospodářství</c:v>
                </c:pt>
                <c:pt idx="7">
                  <c:v>Tělovýchova a zájmová činnost</c:v>
                </c:pt>
                <c:pt idx="8">
                  <c:v>Sociální péče a pomoc</c:v>
                </c:pt>
                <c:pt idx="9">
                  <c:v>Bezpečnost a veřejný pořádek</c:v>
                </c:pt>
                <c:pt idx="10">
                  <c:v>Finanční operace</c:v>
                </c:pt>
                <c:pt idx="11">
                  <c:v>Zdravotnictví</c:v>
                </c:pt>
                <c:pt idx="12">
                  <c:v>Jiné veřejné služby a činnosti</c:v>
                </c:pt>
              </c:strCache>
            </c:strRef>
          </c:cat>
          <c:val>
            <c:numRef>
              <c:f>Data2!$I$5:$I$17</c:f>
              <c:numCache>
                <c:formatCode>#\ ##0.000</c:formatCode>
                <c:ptCount val="13"/>
                <c:pt idx="0">
                  <c:v>2565.105</c:v>
                </c:pt>
                <c:pt idx="1">
                  <c:v>1452.8589999999999</c:v>
                </c:pt>
                <c:pt idx="2">
                  <c:v>650.78700000000003</c:v>
                </c:pt>
                <c:pt idx="3">
                  <c:v>510.29599999999999</c:v>
                </c:pt>
                <c:pt idx="4">
                  <c:v>859.37400000000002</c:v>
                </c:pt>
                <c:pt idx="5">
                  <c:v>561.12800000000004</c:v>
                </c:pt>
                <c:pt idx="6">
                  <c:v>7.601</c:v>
                </c:pt>
                <c:pt idx="7">
                  <c:v>269.36099999999999</c:v>
                </c:pt>
                <c:pt idx="8">
                  <c:v>485.916</c:v>
                </c:pt>
                <c:pt idx="9">
                  <c:v>334.834</c:v>
                </c:pt>
                <c:pt idx="10">
                  <c:v>319.238</c:v>
                </c:pt>
                <c:pt idx="11">
                  <c:v>151.08799999999999</c:v>
                </c:pt>
                <c:pt idx="12">
                  <c:v>122.599</c:v>
                </c:pt>
              </c:numCache>
            </c:numRef>
          </c:val>
        </c:ser>
        <c:ser>
          <c:idx val="1"/>
          <c:order val="1"/>
          <c:tx>
            <c:strRef>
              <c:f>Data2!$J$4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Data2!$H$5:$H$17</c:f>
              <c:strCache>
                <c:ptCount val="13"/>
                <c:pt idx="0">
                  <c:v>Doprava</c:v>
                </c:pt>
                <c:pt idx="1">
                  <c:v>Státní správa a územ. samospráva</c:v>
                </c:pt>
                <c:pt idx="2">
                  <c:v>Bydlení, kom. služ. a územ. rozvoj</c:v>
                </c:pt>
                <c:pt idx="3">
                  <c:v>Vzdělávání</c:v>
                </c:pt>
                <c:pt idx="4">
                  <c:v>Kultura, církve a sděl. prostředky</c:v>
                </c:pt>
                <c:pt idx="5">
                  <c:v>Ochrana životního prostředí</c:v>
                </c:pt>
                <c:pt idx="6">
                  <c:v>Vodní hospodářství</c:v>
                </c:pt>
                <c:pt idx="7">
                  <c:v>Tělovýchova a zájmová činnost</c:v>
                </c:pt>
                <c:pt idx="8">
                  <c:v>Sociální péče a pomoc</c:v>
                </c:pt>
                <c:pt idx="9">
                  <c:v>Bezpečnost a veřejný pořádek</c:v>
                </c:pt>
                <c:pt idx="10">
                  <c:v>Finanční operace</c:v>
                </c:pt>
                <c:pt idx="11">
                  <c:v>Zdravotnictví</c:v>
                </c:pt>
                <c:pt idx="12">
                  <c:v>Jiné veřejné služby a činnosti</c:v>
                </c:pt>
              </c:strCache>
            </c:strRef>
          </c:cat>
          <c:val>
            <c:numRef>
              <c:f>Data2!$J$5:$J$17</c:f>
              <c:numCache>
                <c:formatCode>#\ ##0.000</c:formatCode>
                <c:ptCount val="13"/>
                <c:pt idx="0">
                  <c:v>354.029</c:v>
                </c:pt>
                <c:pt idx="1">
                  <c:v>69.001999999999995</c:v>
                </c:pt>
                <c:pt idx="2">
                  <c:v>654.06200000000001</c:v>
                </c:pt>
                <c:pt idx="3">
                  <c:v>415.59</c:v>
                </c:pt>
                <c:pt idx="4">
                  <c:v>48.408000000000001</c:v>
                </c:pt>
                <c:pt idx="5">
                  <c:v>222.696</c:v>
                </c:pt>
                <c:pt idx="6">
                  <c:v>700.38</c:v>
                </c:pt>
                <c:pt idx="7">
                  <c:v>238.797</c:v>
                </c:pt>
                <c:pt idx="8">
                  <c:v>17.811</c:v>
                </c:pt>
                <c:pt idx="9">
                  <c:v>37.658999999999999</c:v>
                </c:pt>
                <c:pt idx="10">
                  <c:v>1.4999999999999999E-2</c:v>
                </c:pt>
                <c:pt idx="11">
                  <c:v>150.54599999999999</c:v>
                </c:pt>
                <c:pt idx="12">
                  <c:v>37.538000000000004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982208"/>
        <c:axId val="228896248"/>
      </c:barChart>
      <c:lineChart>
        <c:grouping val="standard"/>
        <c:varyColors val="0"/>
        <c:ser>
          <c:idx val="2"/>
          <c:order val="2"/>
          <c:tx>
            <c:strRef>
              <c:f>Data2!$K$4</c:f>
              <c:strCache>
                <c:ptCount val="1"/>
                <c:pt idx="0">
                  <c:v>CV</c:v>
                </c:pt>
              </c:strCache>
            </c:strRef>
          </c:tx>
          <c:spPr>
            <a:ln w="38100" cap="rnd">
              <a:solidFill>
                <a:srgbClr val="C00000">
                  <a:alpha val="0"/>
                </a:srgbClr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Data2!$H$5:$H$17</c:f>
              <c:strCache>
                <c:ptCount val="13"/>
                <c:pt idx="0">
                  <c:v>Doprava</c:v>
                </c:pt>
                <c:pt idx="1">
                  <c:v>Státní správa a územ. samospráva</c:v>
                </c:pt>
                <c:pt idx="2">
                  <c:v>Bydlení, kom. služ. a územ. rozvoj</c:v>
                </c:pt>
                <c:pt idx="3">
                  <c:v>Vzdělávání</c:v>
                </c:pt>
                <c:pt idx="4">
                  <c:v>Kultura, církve a sděl. prostředky</c:v>
                </c:pt>
                <c:pt idx="5">
                  <c:v>Ochrana životního prostředí</c:v>
                </c:pt>
                <c:pt idx="6">
                  <c:v>Vodní hospodářství</c:v>
                </c:pt>
                <c:pt idx="7">
                  <c:v>Tělovýchova a zájmová činnost</c:v>
                </c:pt>
                <c:pt idx="8">
                  <c:v>Sociální péče a pomoc</c:v>
                </c:pt>
                <c:pt idx="9">
                  <c:v>Bezpečnost a veřejný pořádek</c:v>
                </c:pt>
                <c:pt idx="10">
                  <c:v>Finanční operace</c:v>
                </c:pt>
                <c:pt idx="11">
                  <c:v>Zdravotnictví</c:v>
                </c:pt>
                <c:pt idx="12">
                  <c:v>Jiné veřejné služby a činnosti</c:v>
                </c:pt>
              </c:strCache>
            </c:strRef>
          </c:cat>
          <c:val>
            <c:numRef>
              <c:f>Data2!$K$5:$K$17</c:f>
              <c:numCache>
                <c:formatCode>#\ ##0.000</c:formatCode>
                <c:ptCount val="13"/>
                <c:pt idx="0">
                  <c:v>2919.134</c:v>
                </c:pt>
                <c:pt idx="1">
                  <c:v>1521.8610000000001</c:v>
                </c:pt>
                <c:pt idx="2">
                  <c:v>1304.8489999999999</c:v>
                </c:pt>
                <c:pt idx="3">
                  <c:v>925.88599999999997</c:v>
                </c:pt>
                <c:pt idx="4">
                  <c:v>907.78200000000004</c:v>
                </c:pt>
                <c:pt idx="5">
                  <c:v>783.82399999999996</c:v>
                </c:pt>
                <c:pt idx="6">
                  <c:v>707.98099999999999</c:v>
                </c:pt>
                <c:pt idx="7">
                  <c:v>508.15800000000002</c:v>
                </c:pt>
                <c:pt idx="8">
                  <c:v>503.72699999999998</c:v>
                </c:pt>
                <c:pt idx="9">
                  <c:v>372.49299999999999</c:v>
                </c:pt>
                <c:pt idx="10">
                  <c:v>319.25299999999999</c:v>
                </c:pt>
                <c:pt idx="11">
                  <c:v>301.63400000000001</c:v>
                </c:pt>
                <c:pt idx="12">
                  <c:v>160.137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82208"/>
        <c:axId val="228896248"/>
      </c:lineChart>
      <c:catAx>
        <c:axId val="1749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896248"/>
        <c:crosses val="autoZero"/>
        <c:auto val="1"/>
        <c:lblAlgn val="ctr"/>
        <c:lblOffset val="100"/>
        <c:noMultiLvlLbl val="0"/>
      </c:catAx>
      <c:valAx>
        <c:axId val="228896248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498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901022815834027"/>
          <c:y val="0.25620011218914257"/>
          <c:w val="0.12068913084943195"/>
          <c:h val="7.654143232095987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29629629629631E-2"/>
          <c:y val="6.2986330178759195E-2"/>
          <c:w val="0.97037037037037033"/>
          <c:h val="0.913880126182965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Data2!$N$7</c:f>
              <c:strCache>
                <c:ptCount val="1"/>
                <c:pt idx="0">
                  <c:v>Doprava - DPMB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Data2!$O$7</c:f>
              <c:numCache>
                <c:formatCode>#\ ##0.0</c:formatCode>
                <c:ptCount val="1"/>
                <c:pt idx="0">
                  <c:v>4632.4422263899041</c:v>
                </c:pt>
              </c:numCache>
            </c:numRef>
          </c:val>
        </c:ser>
        <c:ser>
          <c:idx val="1"/>
          <c:order val="1"/>
          <c:tx>
            <c:strRef>
              <c:f>Data2!$N$8</c:f>
              <c:strCache>
                <c:ptCount val="1"/>
                <c:pt idx="0">
                  <c:v>Doprava - ostatní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Data2!$O$8</c:f>
              <c:numCache>
                <c:formatCode>#\ ##0.0</c:formatCode>
                <c:ptCount val="1"/>
                <c:pt idx="0">
                  <c:v>3100.1992010765334</c:v>
                </c:pt>
              </c:numCache>
            </c:numRef>
          </c:val>
        </c:ser>
        <c:ser>
          <c:idx val="2"/>
          <c:order val="2"/>
          <c:tx>
            <c:strRef>
              <c:f>Data2!$N$9</c:f>
              <c:strCache>
                <c:ptCount val="1"/>
                <c:pt idx="0">
                  <c:v>Státní správa a územ. samospráva</c:v>
                </c:pt>
              </c:strCache>
            </c:strRef>
          </c:tx>
          <c:spPr>
            <a:solidFill>
              <a:schemeClr val="accent3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Data2!$O$9</c:f>
              <c:numCache>
                <c:formatCode>#\ ##0.0</c:formatCode>
                <c:ptCount val="1"/>
                <c:pt idx="0">
                  <c:v>4031.3344352967356</c:v>
                </c:pt>
              </c:numCache>
            </c:numRef>
          </c:val>
        </c:ser>
        <c:ser>
          <c:idx val="3"/>
          <c:order val="3"/>
          <c:tx>
            <c:strRef>
              <c:f>Data2!$N$10</c:f>
              <c:strCache>
                <c:ptCount val="1"/>
                <c:pt idx="0">
                  <c:v>Bydlení, kom. služ. a územ. rozvoj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Data2!$O$10</c:f>
              <c:numCache>
                <c:formatCode>#\ ##0.0</c:formatCode>
                <c:ptCount val="1"/>
                <c:pt idx="0">
                  <c:v>3456.4803924685039</c:v>
                </c:pt>
              </c:numCache>
            </c:numRef>
          </c:val>
        </c:ser>
        <c:ser>
          <c:idx val="4"/>
          <c:order val="4"/>
          <c:tx>
            <c:strRef>
              <c:f>Data2!$N$11</c:f>
              <c:strCache>
                <c:ptCount val="1"/>
                <c:pt idx="0">
                  <c:v>Vzdělávání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Data2!$O$11</c:f>
              <c:numCache>
                <c:formatCode>#\ ##0.0</c:formatCode>
                <c:ptCount val="1"/>
                <c:pt idx="0">
                  <c:v>2452.6261695116395</c:v>
                </c:pt>
              </c:numCache>
            </c:numRef>
          </c:val>
        </c:ser>
        <c:ser>
          <c:idx val="5"/>
          <c:order val="5"/>
          <c:tx>
            <c:strRef>
              <c:f>Data2!$N$12</c:f>
              <c:strCache>
                <c:ptCount val="1"/>
                <c:pt idx="0">
                  <c:v>Kultura, církve a sděl. prostředky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Data2!$O$12</c:f>
              <c:numCache>
                <c:formatCode>#\ ##0.0</c:formatCode>
                <c:ptCount val="1"/>
                <c:pt idx="0">
                  <c:v>2404.6695699163993</c:v>
                </c:pt>
              </c:numCache>
            </c:numRef>
          </c:val>
        </c:ser>
        <c:ser>
          <c:idx val="6"/>
          <c:order val="6"/>
          <c:tx>
            <c:strRef>
              <c:f>Data2!$N$13</c:f>
              <c:strCache>
                <c:ptCount val="1"/>
                <c:pt idx="0">
                  <c:v>Ochrana životního prostředí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Data2!$O$13</c:f>
              <c:numCache>
                <c:formatCode>#\ ##0.0</c:formatCode>
                <c:ptCount val="1"/>
                <c:pt idx="0">
                  <c:v>2076.3109655954308</c:v>
                </c:pt>
              </c:numCache>
            </c:numRef>
          </c:val>
        </c:ser>
        <c:ser>
          <c:idx val="7"/>
          <c:order val="7"/>
          <c:tx>
            <c:strRef>
              <c:f>Data2!$N$14</c:f>
              <c:strCache>
                <c:ptCount val="1"/>
                <c:pt idx="0">
                  <c:v>Vodní hospodářství</c:v>
                </c:pt>
              </c:strCache>
            </c:strRef>
          </c:tx>
          <c:spPr>
            <a:solidFill>
              <a:schemeClr val="bg2">
                <a:lumMod val="95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Data2!$O$14</c:f>
              <c:numCache>
                <c:formatCode>#\ ##0.0</c:formatCode>
                <c:ptCount val="1"/>
                <c:pt idx="0">
                  <c:v>1875.4066138995729</c:v>
                </c:pt>
              </c:numCache>
            </c:numRef>
          </c:val>
        </c:ser>
        <c:ser>
          <c:idx val="8"/>
          <c:order val="8"/>
          <c:tx>
            <c:strRef>
              <c:f>Data2!$N$15</c:f>
              <c:strCache>
                <c:ptCount val="1"/>
                <c:pt idx="0">
                  <c:v>Tělovýchova a zájmová činnost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Data2!$O$15</c:f>
              <c:numCache>
                <c:formatCode>#\ ##0.0</c:formatCode>
                <c:ptCount val="1"/>
                <c:pt idx="0">
                  <c:v>1346.0853809720588</c:v>
                </c:pt>
              </c:numCache>
            </c:numRef>
          </c:val>
        </c:ser>
        <c:ser>
          <c:idx val="9"/>
          <c:order val="9"/>
          <c:tx>
            <c:strRef>
              <c:f>Data2!$N$16</c:f>
              <c:strCache>
                <c:ptCount val="1"/>
                <c:pt idx="0">
                  <c:v>Sociální péče a pomoc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Data2!$O$16</c:f>
              <c:numCache>
                <c:formatCode>#\ ##0.0</c:formatCode>
                <c:ptCount val="1"/>
                <c:pt idx="0">
                  <c:v>1334.3478813694014</c:v>
                </c:pt>
              </c:numCache>
            </c:numRef>
          </c:val>
        </c:ser>
        <c:ser>
          <c:idx val="10"/>
          <c:order val="10"/>
          <c:tx>
            <c:strRef>
              <c:f>Data2!$N$17</c:f>
              <c:strCache>
                <c:ptCount val="1"/>
                <c:pt idx="0">
                  <c:v>Bezpečnost a veřejný pořádek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Data2!$O$17</c:f>
              <c:numCache>
                <c:formatCode>#\ ##0.0</c:formatCode>
                <c:ptCount val="1"/>
                <c:pt idx="0">
                  <c:v>986.71551331362514</c:v>
                </c:pt>
              </c:numCache>
            </c:numRef>
          </c:val>
        </c:ser>
        <c:ser>
          <c:idx val="11"/>
          <c:order val="11"/>
          <c:tx>
            <c:strRef>
              <c:f>Data2!$N$18</c:f>
              <c:strCache>
                <c:ptCount val="1"/>
                <c:pt idx="0">
                  <c:v>Finanční operace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Data2!$O$18</c:f>
              <c:numCache>
                <c:formatCode>#\ ##0.0</c:formatCode>
                <c:ptCount val="1"/>
                <c:pt idx="0">
                  <c:v>845.68538944870033</c:v>
                </c:pt>
              </c:numCache>
            </c:numRef>
          </c:val>
        </c:ser>
        <c:ser>
          <c:idx val="12"/>
          <c:order val="12"/>
          <c:tx>
            <c:strRef>
              <c:f>Data2!$N$19</c:f>
              <c:strCache>
                <c:ptCount val="1"/>
                <c:pt idx="0">
                  <c:v>Zdravotnictví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Data2!$O$19</c:f>
              <c:numCache>
                <c:formatCode>#\ ##0.0</c:formatCode>
                <c:ptCount val="1"/>
                <c:pt idx="0">
                  <c:v>799.01353083908157</c:v>
                </c:pt>
              </c:numCache>
            </c:numRef>
          </c:val>
        </c:ser>
        <c:ser>
          <c:idx val="13"/>
          <c:order val="13"/>
          <c:tx>
            <c:strRef>
              <c:f>Data2!$N$20</c:f>
              <c:strCache>
                <c:ptCount val="1"/>
                <c:pt idx="0">
                  <c:v>Jiné veřejné služby a činnosti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Data2!$O$20</c:f>
              <c:numCache>
                <c:formatCode>#\ ##0.0</c:formatCode>
                <c:ptCount val="1"/>
                <c:pt idx="0">
                  <c:v>424.19498394736007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28896640"/>
        <c:axId val="228898208"/>
      </c:barChart>
      <c:catAx>
        <c:axId val="228896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8898208"/>
        <c:crosses val="autoZero"/>
        <c:auto val="1"/>
        <c:lblAlgn val="ctr"/>
        <c:lblOffset val="100"/>
        <c:noMultiLvlLbl val="0"/>
      </c:catAx>
      <c:valAx>
        <c:axId val="228898208"/>
        <c:scaling>
          <c:orientation val="minMax"/>
          <c:max val="30000"/>
        </c:scaling>
        <c:delete val="1"/>
        <c:axPos val="l"/>
        <c:numFmt formatCode="#\ ##0.0" sourceLinked="1"/>
        <c:majorTickMark val="none"/>
        <c:minorTickMark val="none"/>
        <c:tickLblPos val="nextTo"/>
        <c:crossAx val="22889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VÝVOJ DAŇOVÝCH VÝNOSŮ</a:t>
            </a:r>
            <a:r>
              <a:rPr lang="cs-CZ" baseline="0"/>
              <a:t> NA 1 OBYVATELE</a:t>
            </a:r>
          </a:p>
          <a:p>
            <a:pPr>
              <a:defRPr/>
            </a:pPr>
            <a:r>
              <a:rPr lang="cs-CZ" sz="1200"/>
              <a:t>(KČ)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4176345704227247E-2"/>
          <c:y val="0.13174678495003428"/>
          <c:w val="0.93080658944935635"/>
          <c:h val="0.81928589533168517"/>
        </c:manualLayout>
      </c:layout>
      <c:lineChart>
        <c:grouping val="standard"/>
        <c:varyColors val="0"/>
        <c:ser>
          <c:idx val="0"/>
          <c:order val="0"/>
          <c:tx>
            <c:strRef>
              <c:f>Data!$A$10</c:f>
              <c:strCache>
                <c:ptCount val="1"/>
                <c:pt idx="0">
                  <c:v>Daňové výnosy na obyvatele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Data!$B$7:$R$7</c:f>
              <c:strCache>
                <c:ptCount val="1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SR 2015</c:v>
                </c:pt>
              </c:strCache>
            </c:strRef>
          </c:cat>
          <c:val>
            <c:numRef>
              <c:f>Data!$B$10:$R$10</c:f>
              <c:numCache>
                <c:formatCode>#,##0</c:formatCode>
                <c:ptCount val="17"/>
                <c:pt idx="0">
                  <c:v>10645.730608977276</c:v>
                </c:pt>
                <c:pt idx="1">
                  <c:v>10818.39251868634</c:v>
                </c:pt>
                <c:pt idx="2">
                  <c:v>11963.354163210382</c:v>
                </c:pt>
                <c:pt idx="3">
                  <c:v>13114.395788730799</c:v>
                </c:pt>
                <c:pt idx="4">
                  <c:v>14257.619108853598</c:v>
                </c:pt>
                <c:pt idx="5">
                  <c:v>15530.154788734295</c:v>
                </c:pt>
                <c:pt idx="6">
                  <c:v>17351.221320546923</c:v>
                </c:pt>
                <c:pt idx="7">
                  <c:v>17656.986588215408</c:v>
                </c:pt>
                <c:pt idx="8">
                  <c:v>19169.302934438747</c:v>
                </c:pt>
                <c:pt idx="9">
                  <c:v>20337.391766815999</c:v>
                </c:pt>
                <c:pt idx="10">
                  <c:v>17323.633537691047</c:v>
                </c:pt>
                <c:pt idx="11">
                  <c:v>18197.948836695843</c:v>
                </c:pt>
                <c:pt idx="12">
                  <c:v>18033.98757576655</c:v>
                </c:pt>
                <c:pt idx="13">
                  <c:v>18218.041243914347</c:v>
                </c:pt>
                <c:pt idx="14">
                  <c:v>18353.699313028148</c:v>
                </c:pt>
                <c:pt idx="15">
                  <c:v>19191.646269747926</c:v>
                </c:pt>
                <c:pt idx="16">
                  <c:v>18410.205876431759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>
              <a:solidFill>
                <a:schemeClr val="bg1">
                  <a:lumMod val="65000"/>
                </a:schemeClr>
              </a:solidFill>
              <a:prstDash val="solid"/>
            </a:ln>
            <a:effectLst/>
          </c:spPr>
        </c:dropLines>
        <c:smooth val="0"/>
        <c:axId val="122274632"/>
        <c:axId val="175359136"/>
      </c:lineChart>
      <c:catAx>
        <c:axId val="12227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359136"/>
        <c:crosses val="autoZero"/>
        <c:auto val="1"/>
        <c:lblAlgn val="ctr"/>
        <c:lblOffset val="100"/>
        <c:noMultiLvlLbl val="0"/>
      </c:catAx>
      <c:valAx>
        <c:axId val="17535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2274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cap="all" baseline="0">
                <a:latin typeface="+mj-lt"/>
              </a:rPr>
              <a:t>příjmy statutárního města brna v roce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7368374754704228E-2"/>
          <c:y val="0.28339940266087427"/>
          <c:w val="0.78126515682360576"/>
          <c:h val="0.6704779409205149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6.6953620797587154E-2"/>
                  <c:y val="-1.06100795755968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694408913251604E-2"/>
                  <c:y val="1.0610079575596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8259211884335473E-3"/>
                  <c:y val="-4.24403183023872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155908397204126"/>
                  <c:y val="0.12378426171529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28215635778908E-16"/>
                  <c:y val="5.3050397877984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5494980813155868"/>
                  <c:y val="-6.4838626162860438E-17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Přijaté transfery</a:t>
                    </a:r>
                  </a:p>
                  <a:p>
                    <a:fld id="{8EB046AA-A2D8-475B-9A19-8D6442578CDA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Data!$A$15:$A$20</c:f>
              <c:strCache>
                <c:ptCount val="6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 v rámci souhrnného dotačního vztahu</c:v>
                </c:pt>
                <c:pt idx="4">
                  <c:v>Ostatní transfery přijaté během roku</c:v>
                </c:pt>
                <c:pt idx="5">
                  <c:v>Převody z vlastních fondů</c:v>
                </c:pt>
              </c:strCache>
            </c:strRef>
          </c:cat>
          <c:val>
            <c:numRef>
              <c:f>Data!$Q$15:$Q$20</c:f>
              <c:numCache>
                <c:formatCode>#\ ##0.0</c:formatCode>
                <c:ptCount val="6"/>
                <c:pt idx="0">
                  <c:v>8218</c:v>
                </c:pt>
                <c:pt idx="1">
                  <c:v>735</c:v>
                </c:pt>
                <c:pt idx="2">
                  <c:v>852</c:v>
                </c:pt>
                <c:pt idx="3">
                  <c:v>328.40300000000002</c:v>
                </c:pt>
                <c:pt idx="4">
                  <c:v>830.09699999999998</c:v>
                </c:pt>
                <c:pt idx="5">
                  <c:v>1153.5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72"/>
        <c:splitType val="cust"/>
        <c:custSplit>
          <c:secondPiePt val="3"/>
          <c:secondPiePt val="4"/>
          <c:secondPiePt val="5"/>
        </c:custSplit>
        <c:secondPieSize val="48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b="0" i="0" cap="all" baseline="0">
                <a:effectLst/>
              </a:rPr>
              <a:t>příjmy statutárního města brna</a:t>
            </a:r>
          </a:p>
          <a:p>
            <a:pPr>
              <a:defRPr/>
            </a:pPr>
            <a:r>
              <a:rPr lang="cs-CZ" sz="1100" b="0" i="0" cap="all" baseline="0">
                <a:effectLst/>
              </a:rPr>
              <a:t>(mil. kč)</a:t>
            </a:r>
            <a:endParaRPr lang="cs-CZ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1047615829137234E-2"/>
          <c:y val="0.15862383964955032"/>
          <c:w val="0.89987751531058613"/>
          <c:h val="0.70101022533436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Data!$A$15</c:f>
              <c:strCache>
                <c:ptCount val="1"/>
                <c:pt idx="0">
                  <c:v>Daňové příjmy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Data!$B$12:$R$12</c15:sqref>
                  </c15:fullRef>
                </c:ext>
              </c:extLst>
              <c:f>Data!$B$12:$Q$12</c:f>
              <c:strCach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Data!$B$13:$R$13</c15:sqref>
                  </c15:fullRef>
                </c:ext>
              </c:extLst>
              <c:f>Data!$B$13:$Q$13</c:f>
              <c:numCache>
                <c:formatCode>#\ ##0.0</c:formatCode>
                <c:ptCount val="16"/>
                <c:pt idx="0">
                  <c:v>3752.8999999999996</c:v>
                </c:pt>
                <c:pt idx="1">
                  <c:v>4366.3320000000003</c:v>
                </c:pt>
                <c:pt idx="2">
                  <c:v>4783.8</c:v>
                </c:pt>
                <c:pt idx="3">
                  <c:v>5415</c:v>
                </c:pt>
                <c:pt idx="4">
                  <c:v>5821.9</c:v>
                </c:pt>
                <c:pt idx="5">
                  <c:v>6284.3670000000002</c:v>
                </c:pt>
                <c:pt idx="6">
                  <c:v>6956.7999999999993</c:v>
                </c:pt>
                <c:pt idx="7">
                  <c:v>7136.3</c:v>
                </c:pt>
                <c:pt idx="8">
                  <c:v>7641.04</c:v>
                </c:pt>
                <c:pt idx="9">
                  <c:v>8030.3</c:v>
                </c:pt>
                <c:pt idx="10">
                  <c:v>6936.6</c:v>
                </c:pt>
                <c:pt idx="11">
                  <c:v>7235</c:v>
                </c:pt>
                <c:pt idx="12">
                  <c:v>7242.1</c:v>
                </c:pt>
                <c:pt idx="13">
                  <c:v>7571.9</c:v>
                </c:pt>
                <c:pt idx="14">
                  <c:v>7762.2</c:v>
                </c:pt>
                <c:pt idx="15">
                  <c:v>7994</c:v>
                </c:pt>
              </c:numCache>
            </c:numRef>
          </c:val>
        </c:ser>
        <c:ser>
          <c:idx val="1"/>
          <c:order val="1"/>
          <c:tx>
            <c:strRef>
              <c:f>Data!$A$16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Data!$B$12:$R$12</c15:sqref>
                  </c15:fullRef>
                </c:ext>
              </c:extLst>
              <c:f>Data!$B$12:$Q$12</c:f>
              <c:strCach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Data!$B$16:$R$16</c15:sqref>
                  </c15:fullRef>
                </c:ext>
              </c:extLst>
              <c:f>Data!$B$16:$Q$16</c:f>
              <c:numCache>
                <c:formatCode>#\ ##0.0</c:formatCode>
                <c:ptCount val="16"/>
                <c:pt idx="0">
                  <c:v>1019.7</c:v>
                </c:pt>
                <c:pt idx="1">
                  <c:v>1061.384</c:v>
                </c:pt>
                <c:pt idx="2">
                  <c:v>887.28</c:v>
                </c:pt>
                <c:pt idx="3">
                  <c:v>743.7</c:v>
                </c:pt>
                <c:pt idx="4">
                  <c:v>856.4</c:v>
                </c:pt>
                <c:pt idx="5">
                  <c:v>1179.5619999999999</c:v>
                </c:pt>
                <c:pt idx="6">
                  <c:v>1002.7</c:v>
                </c:pt>
                <c:pt idx="7">
                  <c:v>681.3</c:v>
                </c:pt>
                <c:pt idx="8">
                  <c:v>685.21900000000005</c:v>
                </c:pt>
                <c:pt idx="9">
                  <c:v>713.9</c:v>
                </c:pt>
                <c:pt idx="10">
                  <c:v>923</c:v>
                </c:pt>
                <c:pt idx="11">
                  <c:v>805.9</c:v>
                </c:pt>
                <c:pt idx="12">
                  <c:v>1406.9</c:v>
                </c:pt>
                <c:pt idx="13">
                  <c:v>730.5</c:v>
                </c:pt>
                <c:pt idx="14">
                  <c:v>722.8</c:v>
                </c:pt>
                <c:pt idx="15">
                  <c:v>735</c:v>
                </c:pt>
              </c:numCache>
            </c:numRef>
          </c:val>
        </c:ser>
        <c:ser>
          <c:idx val="2"/>
          <c:order val="2"/>
          <c:tx>
            <c:strRef>
              <c:f>Data!$A$17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Data!$B$12:$R$12</c15:sqref>
                  </c15:fullRef>
                </c:ext>
              </c:extLst>
              <c:f>Data!$B$12:$Q$12</c:f>
              <c:strCach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Data!$B$17:$R$17</c15:sqref>
                  </c15:fullRef>
                </c:ext>
              </c:extLst>
              <c:f>Data!$B$17:$Q$17</c:f>
              <c:numCache>
                <c:formatCode>#\ ##0.0</c:formatCode>
                <c:ptCount val="16"/>
                <c:pt idx="0">
                  <c:v>2470.1</c:v>
                </c:pt>
                <c:pt idx="1">
                  <c:v>468.35700000000003</c:v>
                </c:pt>
                <c:pt idx="2">
                  <c:v>331.68</c:v>
                </c:pt>
                <c:pt idx="3">
                  <c:v>439.9</c:v>
                </c:pt>
                <c:pt idx="4">
                  <c:v>1135.5</c:v>
                </c:pt>
                <c:pt idx="5">
                  <c:v>679.29100000000005</c:v>
                </c:pt>
                <c:pt idx="6">
                  <c:v>941.9</c:v>
                </c:pt>
                <c:pt idx="7">
                  <c:v>1025.9000000000001</c:v>
                </c:pt>
                <c:pt idx="8">
                  <c:v>342.10599999999999</c:v>
                </c:pt>
                <c:pt idx="9">
                  <c:v>728.4</c:v>
                </c:pt>
                <c:pt idx="10">
                  <c:v>1077.8</c:v>
                </c:pt>
                <c:pt idx="11">
                  <c:v>1575.6</c:v>
                </c:pt>
                <c:pt idx="12">
                  <c:v>829.3</c:v>
                </c:pt>
                <c:pt idx="13">
                  <c:v>1391.3</c:v>
                </c:pt>
                <c:pt idx="14">
                  <c:v>913.1</c:v>
                </c:pt>
                <c:pt idx="15">
                  <c:v>852</c:v>
                </c:pt>
              </c:numCache>
            </c:numRef>
          </c:val>
        </c:ser>
        <c:ser>
          <c:idx val="3"/>
          <c:order val="3"/>
          <c:tx>
            <c:strRef>
              <c:f>Data!$A$21</c:f>
              <c:strCache>
                <c:ptCount val="1"/>
                <c:pt idx="0">
                  <c:v>Transfery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Data!$B$12:$R$12</c15:sqref>
                  </c15:fullRef>
                </c:ext>
              </c:extLst>
              <c:f>Data!$B$12:$Q$12</c:f>
              <c:strCach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Data!$B$21:$R$21</c15:sqref>
                  </c15:fullRef>
                </c:ext>
              </c:extLst>
              <c:f>Data!$B$21:$Q$21</c:f>
              <c:numCache>
                <c:formatCode>#\ ##0.0</c:formatCode>
                <c:ptCount val="16"/>
                <c:pt idx="0">
                  <c:v>687.4</c:v>
                </c:pt>
                <c:pt idx="1">
                  <c:v>1642.0129999999999</c:v>
                </c:pt>
                <c:pt idx="2">
                  <c:v>2928.0680000000002</c:v>
                </c:pt>
                <c:pt idx="3">
                  <c:v>2825.5</c:v>
                </c:pt>
                <c:pt idx="4">
                  <c:v>3909.8</c:v>
                </c:pt>
                <c:pt idx="5">
                  <c:v>3220.8939999999998</c:v>
                </c:pt>
                <c:pt idx="6">
                  <c:v>2138.1999999999998</c:v>
                </c:pt>
                <c:pt idx="7">
                  <c:v>2125.8000000000002</c:v>
                </c:pt>
                <c:pt idx="8">
                  <c:v>2059.87</c:v>
                </c:pt>
                <c:pt idx="9">
                  <c:v>2391.1</c:v>
                </c:pt>
                <c:pt idx="10">
                  <c:v>2399</c:v>
                </c:pt>
                <c:pt idx="11">
                  <c:v>2882.1</c:v>
                </c:pt>
                <c:pt idx="12">
                  <c:v>2869.7</c:v>
                </c:pt>
                <c:pt idx="13">
                  <c:v>2182.4</c:v>
                </c:pt>
                <c:pt idx="14">
                  <c:v>2374.4</c:v>
                </c:pt>
                <c:pt idx="15">
                  <c:v>2312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6258584"/>
        <c:axId val="175213488"/>
      </c:barChart>
      <c:catAx>
        <c:axId val="17625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213488"/>
        <c:crosses val="autoZero"/>
        <c:auto val="1"/>
        <c:lblAlgn val="ctr"/>
        <c:lblOffset val="100"/>
        <c:noMultiLvlLbl val="0"/>
      </c:catAx>
      <c:valAx>
        <c:axId val="17521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258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779794156631708"/>
          <c:y val="0.17285871218401966"/>
          <c:w val="0.15209714665495139"/>
          <c:h val="0.175269014842712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b="0" i="0" cap="all" baseline="0">
                <a:effectLst/>
              </a:rPr>
              <a:t>příjmy statutárního města brna</a:t>
            </a:r>
          </a:p>
          <a:p>
            <a:pPr>
              <a:defRPr/>
            </a:pPr>
            <a:r>
              <a:rPr lang="cs-CZ" sz="1100" b="0" i="0" cap="all" baseline="0">
                <a:effectLst/>
              </a:rPr>
              <a:t>(mil. kč)</a:t>
            </a:r>
            <a:endParaRPr lang="cs-CZ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1047615829137234E-2"/>
          <c:y val="0.12746512176127719"/>
          <c:w val="0.89987751531058613"/>
          <c:h val="0.732168943222641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Data!$K$12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(Data!$A$15,Data!$A$16:$A$17,Data!$A$21)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</c:v>
                </c:pt>
              </c:strCache>
            </c:strRef>
          </c:cat>
          <c:val>
            <c:numRef>
              <c:f>(Data!$K$13,Data!$K$16:$K$17,Data!$K$21)</c:f>
              <c:numCache>
                <c:formatCode>#\ ##0.0</c:formatCode>
                <c:ptCount val="4"/>
                <c:pt idx="0">
                  <c:v>8030.3</c:v>
                </c:pt>
                <c:pt idx="1">
                  <c:v>713.9</c:v>
                </c:pt>
                <c:pt idx="2">
                  <c:v>728.4</c:v>
                </c:pt>
                <c:pt idx="3">
                  <c:v>2391.1</c:v>
                </c:pt>
              </c:numCache>
            </c:numRef>
          </c:val>
        </c:ser>
        <c:ser>
          <c:idx val="1"/>
          <c:order val="1"/>
          <c:tx>
            <c:strRef>
              <c:f>Data!$L$12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(Data!$A$15,Data!$A$16:$A$17,Data!$A$21)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</c:v>
                </c:pt>
              </c:strCache>
            </c:strRef>
          </c:cat>
          <c:val>
            <c:numRef>
              <c:f>(Data!$L$13,Data!$L$16:$L$17,Data!$L$21)</c:f>
              <c:numCache>
                <c:formatCode>#\ ##0.0</c:formatCode>
                <c:ptCount val="4"/>
                <c:pt idx="0">
                  <c:v>6936.6</c:v>
                </c:pt>
                <c:pt idx="1">
                  <c:v>923</c:v>
                </c:pt>
                <c:pt idx="2">
                  <c:v>1077.8</c:v>
                </c:pt>
                <c:pt idx="3">
                  <c:v>2399</c:v>
                </c:pt>
              </c:numCache>
            </c:numRef>
          </c:val>
        </c:ser>
        <c:ser>
          <c:idx val="2"/>
          <c:order val="2"/>
          <c:tx>
            <c:strRef>
              <c:f>Data!$M$12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(Data!$A$15,Data!$A$16:$A$17,Data!$A$21)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</c:v>
                </c:pt>
              </c:strCache>
            </c:strRef>
          </c:cat>
          <c:val>
            <c:numRef>
              <c:f>(Data!$M$13,Data!$M$16:$M$17,Data!$M$21)</c:f>
              <c:numCache>
                <c:formatCode>#\ ##0.0</c:formatCode>
                <c:ptCount val="4"/>
                <c:pt idx="0">
                  <c:v>7235</c:v>
                </c:pt>
                <c:pt idx="1">
                  <c:v>805.9</c:v>
                </c:pt>
                <c:pt idx="2">
                  <c:v>1575.6</c:v>
                </c:pt>
                <c:pt idx="3">
                  <c:v>2882.1</c:v>
                </c:pt>
              </c:numCache>
            </c:numRef>
          </c:val>
        </c:ser>
        <c:ser>
          <c:idx val="3"/>
          <c:order val="3"/>
          <c:tx>
            <c:strRef>
              <c:f>Data!$N$12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(Data!$A$15,Data!$A$16:$A$17,Data!$A$21)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</c:v>
                </c:pt>
              </c:strCache>
            </c:strRef>
          </c:cat>
          <c:val>
            <c:numRef>
              <c:f>(Data!$N$13,Data!$N$16:$N$17,Data!$N$21)</c:f>
              <c:numCache>
                <c:formatCode>#\ ##0.0</c:formatCode>
                <c:ptCount val="4"/>
                <c:pt idx="0">
                  <c:v>7242.1</c:v>
                </c:pt>
                <c:pt idx="1">
                  <c:v>1406.9</c:v>
                </c:pt>
                <c:pt idx="2">
                  <c:v>829.3</c:v>
                </c:pt>
                <c:pt idx="3">
                  <c:v>2869.7</c:v>
                </c:pt>
              </c:numCache>
            </c:numRef>
          </c:val>
        </c:ser>
        <c:ser>
          <c:idx val="4"/>
          <c:order val="4"/>
          <c:tx>
            <c:strRef>
              <c:f>Data!$O$12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(Data!$A$15,Data!$A$16:$A$17,Data!$A$21)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</c:v>
                </c:pt>
              </c:strCache>
            </c:strRef>
          </c:cat>
          <c:val>
            <c:numRef>
              <c:f>(Data!$O$13,Data!$O$16:$O$17,Data!$O$21)</c:f>
              <c:numCache>
                <c:formatCode>#\ ##0.0</c:formatCode>
                <c:ptCount val="4"/>
                <c:pt idx="0">
                  <c:v>7571.9</c:v>
                </c:pt>
                <c:pt idx="1">
                  <c:v>730.5</c:v>
                </c:pt>
                <c:pt idx="2">
                  <c:v>1391.3</c:v>
                </c:pt>
                <c:pt idx="3">
                  <c:v>2182.4</c:v>
                </c:pt>
              </c:numCache>
            </c:numRef>
          </c:val>
        </c:ser>
        <c:ser>
          <c:idx val="5"/>
          <c:order val="5"/>
          <c:tx>
            <c:strRef>
              <c:f>Data!$P$12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(Data!$A$15,Data!$A$16:$A$17,Data!$A$21)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</c:v>
                </c:pt>
              </c:strCache>
            </c:strRef>
          </c:cat>
          <c:val>
            <c:numRef>
              <c:f>(Data!$P$13,Data!$P$16:$P$17,Data!$P$21)</c:f>
              <c:numCache>
                <c:formatCode>#\ ##0.0</c:formatCode>
                <c:ptCount val="4"/>
                <c:pt idx="0">
                  <c:v>7762.2</c:v>
                </c:pt>
                <c:pt idx="1">
                  <c:v>722.8</c:v>
                </c:pt>
                <c:pt idx="2">
                  <c:v>913.1</c:v>
                </c:pt>
                <c:pt idx="3">
                  <c:v>2374.4</c:v>
                </c:pt>
              </c:numCache>
            </c:numRef>
          </c:val>
        </c:ser>
        <c:ser>
          <c:idx val="6"/>
          <c:order val="6"/>
          <c:tx>
            <c:strRef>
              <c:f>Data!$Q$12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(Data!$A$15,Data!$A$16:$A$17,Data!$A$21)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</c:v>
                </c:pt>
              </c:strCache>
            </c:strRef>
          </c:cat>
          <c:val>
            <c:numRef>
              <c:f>(Data!$Q$13,Data!$Q$16:$Q$17,Data!$Q$21)</c:f>
              <c:numCache>
                <c:formatCode>#\ ##0.0</c:formatCode>
                <c:ptCount val="4"/>
                <c:pt idx="0">
                  <c:v>7994</c:v>
                </c:pt>
                <c:pt idx="1">
                  <c:v>735</c:v>
                </c:pt>
                <c:pt idx="2">
                  <c:v>852</c:v>
                </c:pt>
                <c:pt idx="3">
                  <c:v>2312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5569832"/>
        <c:axId val="17633197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Data!$R$12</c15:sqref>
                        </c15:formulaRef>
                      </c:ext>
                    </c:extLst>
                    <c:strCache>
                      <c:ptCount val="1"/>
                      <c:pt idx="0">
                        <c:v>SR 2015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(Data!$A$15,Data!$A$16:$A$17,Data!$A$21)</c15:sqref>
                        </c15:formulaRef>
                      </c:ext>
                    </c:extLst>
                    <c:strCache>
                      <c:ptCount val="4"/>
                      <c:pt idx="0">
                        <c:v>Daňové příjmy</c:v>
                      </c:pt>
                      <c:pt idx="1">
                        <c:v>Nedaňové příjmy</c:v>
                      </c:pt>
                      <c:pt idx="2">
                        <c:v>Kapitálové příjmy</c:v>
                      </c:pt>
                      <c:pt idx="3">
                        <c:v>Transfery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(Data!$R$13,Data!$R$16:$R$17,Data!$R$21)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755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6331976"/>
        <c:crosses val="autoZero"/>
        <c:auto val="1"/>
        <c:lblAlgn val="ctr"/>
        <c:lblOffset val="100"/>
        <c:noMultiLvlLbl val="0"/>
      </c:catAx>
      <c:valAx>
        <c:axId val="176331976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5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812059973190049"/>
          <c:y val="0.1582603212741871"/>
          <c:w val="0.65213371933658504"/>
          <c:h val="4.695336639892114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cap="all" baseline="0">
                <a:latin typeface="+mj-lt"/>
              </a:rPr>
              <a:t>příjmy statutárního města brna v roce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7368374754704228E-2"/>
          <c:y val="0.28339940266087427"/>
          <c:w val="0.78126515682360576"/>
          <c:h val="0.6704779409205149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6.6953620797587154E-2"/>
                  <c:y val="-1.06100795755968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694408913251604E-2"/>
                  <c:y val="1.0610079575596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8259211884335473E-3"/>
                  <c:y val="-4.24403183023872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155908397204126"/>
                  <c:y val="0.12378426171529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28215635778908E-16"/>
                  <c:y val="5.3050397877984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5494980813155868"/>
                  <c:y val="-6.4838626162860438E-17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Přijaté transfery</a:t>
                    </a:r>
                  </a:p>
                  <a:p>
                    <a:fld id="{8EB046AA-A2D8-475B-9A19-8D6442578CDA}" type="PERCENTAGE">
                      <a:rPr lang="en-US" baseline="0"/>
                      <a:pPr/>
                      <a:t>[PROCENTO]</a:t>
                    </a:fld>
                    <a:endParaRPr lang="cs-CZ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Data!$A$15:$A$20</c:f>
              <c:strCache>
                <c:ptCount val="6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Transfery v rámci souhrnného dotačního vztahu</c:v>
                </c:pt>
                <c:pt idx="4">
                  <c:v>Ostatní transfery přijaté během roku</c:v>
                </c:pt>
                <c:pt idx="5">
                  <c:v>Převody z vlastních fondů</c:v>
                </c:pt>
              </c:strCache>
            </c:strRef>
          </c:cat>
          <c:val>
            <c:numRef>
              <c:f>Data!$Q$15:$Q$20</c:f>
              <c:numCache>
                <c:formatCode>#\ ##0.0</c:formatCode>
                <c:ptCount val="6"/>
                <c:pt idx="0">
                  <c:v>8218</c:v>
                </c:pt>
                <c:pt idx="1">
                  <c:v>735</c:v>
                </c:pt>
                <c:pt idx="2">
                  <c:v>852</c:v>
                </c:pt>
                <c:pt idx="3">
                  <c:v>328.40300000000002</c:v>
                </c:pt>
                <c:pt idx="4">
                  <c:v>830.09699999999998</c:v>
                </c:pt>
                <c:pt idx="5">
                  <c:v>1153.5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72"/>
        <c:splitType val="cust"/>
        <c:custSplit>
          <c:secondPiePt val="3"/>
          <c:secondPiePt val="4"/>
          <c:secondPiePt val="5"/>
        </c:custSplit>
        <c:secondPieSize val="48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cap="all" baseline="0"/>
              <a:t>místní poplatky statutárního města brna</a:t>
            </a:r>
          </a:p>
          <a:p>
            <a:pPr>
              <a:defRPr sz="1400" cap="all"/>
            </a:pPr>
            <a:r>
              <a:rPr lang="cs-CZ" sz="11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9189735953492917E-2"/>
          <c:y val="0.14721196332764169"/>
          <c:w val="0.92337657649527338"/>
          <c:h val="0.71126345337403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Data!$K$24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(Data!$A$25:$A$26,Data!$A$28:$A$30)</c:f>
              <c:strCache>
                <c:ptCount val="5"/>
                <c:pt idx="0">
                  <c:v>Poplatek ze psů</c:v>
                </c:pt>
                <c:pt idx="1">
                  <c:v>Pobytové poplatky</c:v>
                </c:pt>
                <c:pt idx="2">
                  <c:v>Poplatek ze vstupného</c:v>
                </c:pt>
                <c:pt idx="3">
                  <c:v>Popl. z ubytovací kapacity</c:v>
                </c:pt>
                <c:pt idx="4">
                  <c:v>Popl. za povolení k vjezdu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Data!$K$25:$K$32</c15:sqref>
                  </c15:fullRef>
                </c:ext>
              </c:extLst>
              <c:f>(Data!$K$25:$K$26,Data!$K$28:$K$30)</c:f>
              <c:numCache>
                <c:formatCode>#\ ##0.0</c:formatCode>
                <c:ptCount val="5"/>
                <c:pt idx="0">
                  <c:v>12.2</c:v>
                </c:pt>
                <c:pt idx="1">
                  <c:v>1</c:v>
                </c:pt>
                <c:pt idx="2">
                  <c:v>9.3000000000000007</c:v>
                </c:pt>
                <c:pt idx="3">
                  <c:v>3.7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Data!$L$24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(Data!$A$25:$A$26,Data!$A$28:$A$30)</c:f>
              <c:strCache>
                <c:ptCount val="5"/>
                <c:pt idx="0">
                  <c:v>Poplatek ze psů</c:v>
                </c:pt>
                <c:pt idx="1">
                  <c:v>Pobytové poplatky</c:v>
                </c:pt>
                <c:pt idx="2">
                  <c:v>Poplatek ze vstupného</c:v>
                </c:pt>
                <c:pt idx="3">
                  <c:v>Popl. z ubytovací kapacity</c:v>
                </c:pt>
                <c:pt idx="4">
                  <c:v>Popl. za povolení k vjezdu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Data!$L$25:$L$32</c15:sqref>
                  </c15:fullRef>
                </c:ext>
              </c:extLst>
              <c:f>(Data!$L$25:$L$26,Data!$L$28:$L$30)</c:f>
              <c:numCache>
                <c:formatCode>#\ ##0.0</c:formatCode>
                <c:ptCount val="5"/>
                <c:pt idx="0">
                  <c:v>12</c:v>
                </c:pt>
                <c:pt idx="1">
                  <c:v>0.8</c:v>
                </c:pt>
                <c:pt idx="2">
                  <c:v>5.3</c:v>
                </c:pt>
                <c:pt idx="3">
                  <c:v>3.4</c:v>
                </c:pt>
                <c:pt idx="4">
                  <c:v>5.4</c:v>
                </c:pt>
              </c:numCache>
            </c:numRef>
          </c:val>
        </c:ser>
        <c:ser>
          <c:idx val="2"/>
          <c:order val="2"/>
          <c:tx>
            <c:strRef>
              <c:f>Data!$M$24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(Data!$A$25:$A$26,Data!$A$28:$A$30)</c:f>
              <c:strCache>
                <c:ptCount val="5"/>
                <c:pt idx="0">
                  <c:v>Poplatek ze psů</c:v>
                </c:pt>
                <c:pt idx="1">
                  <c:v>Pobytové poplatky</c:v>
                </c:pt>
                <c:pt idx="2">
                  <c:v>Poplatek ze vstupného</c:v>
                </c:pt>
                <c:pt idx="3">
                  <c:v>Popl. z ubytovací kapacity</c:v>
                </c:pt>
                <c:pt idx="4">
                  <c:v>Popl. za povolení k vjezdu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Data!$M$25:$M$32</c15:sqref>
                  </c15:fullRef>
                </c:ext>
              </c:extLst>
              <c:f>(Data!$M$25:$M$26,Data!$M$28:$M$30)</c:f>
              <c:numCache>
                <c:formatCode>#\ ##0.0</c:formatCode>
                <c:ptCount val="5"/>
                <c:pt idx="0">
                  <c:v>11.6</c:v>
                </c:pt>
                <c:pt idx="1">
                  <c:v>1.3</c:v>
                </c:pt>
                <c:pt idx="2">
                  <c:v>4.7</c:v>
                </c:pt>
                <c:pt idx="3">
                  <c:v>3.4</c:v>
                </c:pt>
                <c:pt idx="4">
                  <c:v>4.8</c:v>
                </c:pt>
              </c:numCache>
            </c:numRef>
          </c:val>
        </c:ser>
        <c:ser>
          <c:idx val="3"/>
          <c:order val="3"/>
          <c:tx>
            <c:strRef>
              <c:f>Data!$N$24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(Data!$A$25:$A$26,Data!$A$28:$A$30)</c:f>
              <c:strCache>
                <c:ptCount val="5"/>
                <c:pt idx="0">
                  <c:v>Poplatek ze psů</c:v>
                </c:pt>
                <c:pt idx="1">
                  <c:v>Pobytové poplatky</c:v>
                </c:pt>
                <c:pt idx="2">
                  <c:v>Poplatek ze vstupného</c:v>
                </c:pt>
                <c:pt idx="3">
                  <c:v>Popl. z ubytovací kapacity</c:v>
                </c:pt>
                <c:pt idx="4">
                  <c:v>Popl. za povolení k vjezdu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Data!$N$25:$N$32</c15:sqref>
                  </c15:fullRef>
                </c:ext>
              </c:extLst>
              <c:f>(Data!$N$25:$N$26,Data!$N$28:$N$30)</c:f>
              <c:numCache>
                <c:formatCode>#\ ##0.0</c:formatCode>
                <c:ptCount val="5"/>
                <c:pt idx="0">
                  <c:v>11.9</c:v>
                </c:pt>
                <c:pt idx="1">
                  <c:v>1</c:v>
                </c:pt>
                <c:pt idx="2">
                  <c:v>7</c:v>
                </c:pt>
                <c:pt idx="3">
                  <c:v>5.6</c:v>
                </c:pt>
                <c:pt idx="4">
                  <c:v>4.5</c:v>
                </c:pt>
              </c:numCache>
            </c:numRef>
          </c:val>
        </c:ser>
        <c:ser>
          <c:idx val="4"/>
          <c:order val="4"/>
          <c:tx>
            <c:strRef>
              <c:f>Data!$O$24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(Data!$A$25:$A$26,Data!$A$28:$A$30)</c:f>
              <c:strCache>
                <c:ptCount val="5"/>
                <c:pt idx="0">
                  <c:v>Poplatek ze psů</c:v>
                </c:pt>
                <c:pt idx="1">
                  <c:v>Pobytové poplatky</c:v>
                </c:pt>
                <c:pt idx="2">
                  <c:v>Poplatek ze vstupného</c:v>
                </c:pt>
                <c:pt idx="3">
                  <c:v>Popl. z ubytovací kapacity</c:v>
                </c:pt>
                <c:pt idx="4">
                  <c:v>Popl. za povolení k vjezdu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Data!$O$25:$O$32</c15:sqref>
                  </c15:fullRef>
                </c:ext>
              </c:extLst>
              <c:f>(Data!$O$25:$O$26,Data!$O$28:$O$30)</c:f>
              <c:numCache>
                <c:formatCode>#\ ##0.0</c:formatCode>
                <c:ptCount val="5"/>
                <c:pt idx="0">
                  <c:v>11.3</c:v>
                </c:pt>
                <c:pt idx="1">
                  <c:v>1.3</c:v>
                </c:pt>
                <c:pt idx="2">
                  <c:v>6.1</c:v>
                </c:pt>
                <c:pt idx="3">
                  <c:v>6.2</c:v>
                </c:pt>
                <c:pt idx="4">
                  <c:v>4.2</c:v>
                </c:pt>
              </c:numCache>
            </c:numRef>
          </c:val>
        </c:ser>
        <c:ser>
          <c:idx val="5"/>
          <c:order val="5"/>
          <c:tx>
            <c:strRef>
              <c:f>Data!$P$24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(Data!$A$25:$A$26,Data!$A$28:$A$30)</c:f>
              <c:strCache>
                <c:ptCount val="5"/>
                <c:pt idx="0">
                  <c:v>Poplatek ze psů</c:v>
                </c:pt>
                <c:pt idx="1">
                  <c:v>Pobytové poplatky</c:v>
                </c:pt>
                <c:pt idx="2">
                  <c:v>Poplatek ze vstupného</c:v>
                </c:pt>
                <c:pt idx="3">
                  <c:v>Popl. z ubytovací kapacity</c:v>
                </c:pt>
                <c:pt idx="4">
                  <c:v>Popl. za povolení k vjezdu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Data!$P$25:$P$32</c15:sqref>
                  </c15:fullRef>
                </c:ext>
              </c:extLst>
              <c:f>(Data!$P$25:$P$26,Data!$P$28:$P$30)</c:f>
              <c:numCache>
                <c:formatCode>#\ ##0.0</c:formatCode>
                <c:ptCount val="5"/>
                <c:pt idx="0">
                  <c:v>10.6</c:v>
                </c:pt>
                <c:pt idx="1">
                  <c:v>2</c:v>
                </c:pt>
                <c:pt idx="2">
                  <c:v>4.9000000000000004</c:v>
                </c:pt>
                <c:pt idx="3">
                  <c:v>6.2</c:v>
                </c:pt>
                <c:pt idx="4">
                  <c:v>4</c:v>
                </c:pt>
              </c:numCache>
            </c:numRef>
          </c:val>
        </c:ser>
        <c:ser>
          <c:idx val="6"/>
          <c:order val="6"/>
          <c:tx>
            <c:strRef>
              <c:f>Data!$Q$24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(Data!$A$25:$A$26,Data!$A$28:$A$30)</c:f>
              <c:strCache>
                <c:ptCount val="5"/>
                <c:pt idx="0">
                  <c:v>Poplatek ze psů</c:v>
                </c:pt>
                <c:pt idx="1">
                  <c:v>Pobytové poplatky</c:v>
                </c:pt>
                <c:pt idx="2">
                  <c:v>Poplatek ze vstupného</c:v>
                </c:pt>
                <c:pt idx="3">
                  <c:v>Popl. z ubytovací kapacity</c:v>
                </c:pt>
                <c:pt idx="4">
                  <c:v>Popl. za povolení k vjezdu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Data!$Q$25:$Q$32</c15:sqref>
                  </c15:fullRef>
                </c:ext>
              </c:extLst>
              <c:f>(Data!$Q$25:$Q$26,Data!$Q$28:$Q$30)</c:f>
              <c:numCache>
                <c:formatCode>#\ ##0.0</c:formatCode>
                <c:ptCount val="5"/>
                <c:pt idx="0">
                  <c:v>10.3</c:v>
                </c:pt>
                <c:pt idx="1">
                  <c:v>2.2000000000000002</c:v>
                </c:pt>
                <c:pt idx="2">
                  <c:v>5.7</c:v>
                </c:pt>
                <c:pt idx="3">
                  <c:v>6.3</c:v>
                </c:pt>
                <c:pt idx="4">
                  <c:v>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387944"/>
        <c:axId val="12338833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Data!$R$24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Data!$A$25:$A$32</c15:sqref>
                        </c15:fullRef>
                        <c15:formulaRef>
                          <c15:sqref>(Data!$A$25:$A$26,Data!$A$28:$A$30)</c15:sqref>
                        </c15:formulaRef>
                      </c:ext>
                    </c:extLst>
                    <c:strCache>
                      <c:ptCount val="5"/>
                      <c:pt idx="0">
                        <c:v>Poplatek ze psů</c:v>
                      </c:pt>
                      <c:pt idx="1">
                        <c:v>Pobytové poplatky</c:v>
                      </c:pt>
                      <c:pt idx="2">
                        <c:v>Poplatek ze vstupného</c:v>
                      </c:pt>
                      <c:pt idx="3">
                        <c:v>Popl. z ubytovací kapacity</c:v>
                      </c:pt>
                      <c:pt idx="4">
                        <c:v>Popl. za povolení k vjezdu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Data!$R$25:$R$32</c15:sqref>
                        </c15:fullRef>
                        <c15:formulaRef>
                          <c15:sqref>(Data!$R$25:$R$26,Data!$R$28:$R$30)</c15:sqref>
                        </c15:formulaRef>
                      </c:ext>
                    </c:extLst>
                    <c:numCache>
                      <c:formatCode>#\ ##0.0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12338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8336"/>
        <c:crosses val="autoZero"/>
        <c:auto val="1"/>
        <c:lblAlgn val="ctr"/>
        <c:lblOffset val="100"/>
        <c:noMultiLvlLbl val="0"/>
      </c:catAx>
      <c:valAx>
        <c:axId val="123388336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533613097789712"/>
          <c:y val="0.17923536131624446"/>
          <c:w val="0.57521783272792903"/>
          <c:h val="4.980247127859346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cap="all" baseline="0"/>
              <a:t>místní poplatky statutárního města brna</a:t>
            </a:r>
          </a:p>
          <a:p>
            <a:pPr>
              <a:defRPr sz="1400" cap="all"/>
            </a:pPr>
            <a:r>
              <a:rPr lang="cs-CZ" sz="11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9189735953492917E-2"/>
          <c:y val="0.12103966534263384"/>
          <c:w val="0.92337657649527338"/>
          <c:h val="0.78978034732906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Data!$K$24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(Data!$A$27,Data!$A$31:$A$32)</c:f>
              <c:strCache>
                <c:ptCount val="3"/>
                <c:pt idx="0">
                  <c:v>Poplatek za veř. prostranství</c:v>
                </c:pt>
                <c:pt idx="1">
                  <c:v>Popl. za výherní hrací přístroj - zrušený</c:v>
                </c:pt>
                <c:pt idx="2">
                  <c:v>Poplatek za komunální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Data!$K$25:$K$32</c15:sqref>
                  </c15:fullRef>
                </c:ext>
              </c:extLst>
              <c:f>(Data!$K$27,Data!$K$31:$K$32)</c:f>
              <c:numCache>
                <c:formatCode>#\ ##0.0</c:formatCode>
                <c:ptCount val="3"/>
                <c:pt idx="0">
                  <c:v>46.6</c:v>
                </c:pt>
                <c:pt idx="1">
                  <c:v>51.1</c:v>
                </c:pt>
                <c:pt idx="2">
                  <c:v>181.05500000000001</c:v>
                </c:pt>
              </c:numCache>
            </c:numRef>
          </c:val>
        </c:ser>
        <c:ser>
          <c:idx val="1"/>
          <c:order val="1"/>
          <c:tx>
            <c:strRef>
              <c:f>Data!$L$24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(Data!$A$27,Data!$A$31:$A$32)</c:f>
              <c:strCache>
                <c:ptCount val="3"/>
                <c:pt idx="0">
                  <c:v>Poplatek za veř. prostranství</c:v>
                </c:pt>
                <c:pt idx="1">
                  <c:v>Popl. za výherní hrací přístroj - zrušený</c:v>
                </c:pt>
                <c:pt idx="2">
                  <c:v>Poplatek za komunální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Data!$L$25:$L$32</c15:sqref>
                  </c15:fullRef>
                </c:ext>
              </c:extLst>
              <c:f>(Data!$L$27,Data!$L$31:$L$32)</c:f>
              <c:numCache>
                <c:formatCode>#\ ##0.0</c:formatCode>
                <c:ptCount val="3"/>
                <c:pt idx="0">
                  <c:v>47.6</c:v>
                </c:pt>
                <c:pt idx="1">
                  <c:v>39.9</c:v>
                </c:pt>
                <c:pt idx="2">
                  <c:v>183.13399999999999</c:v>
                </c:pt>
              </c:numCache>
            </c:numRef>
          </c:val>
        </c:ser>
        <c:ser>
          <c:idx val="2"/>
          <c:order val="2"/>
          <c:tx>
            <c:strRef>
              <c:f>Data!$M$24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(Data!$A$27,Data!$A$31:$A$32)</c:f>
              <c:strCache>
                <c:ptCount val="3"/>
                <c:pt idx="0">
                  <c:v>Poplatek za veř. prostranství</c:v>
                </c:pt>
                <c:pt idx="1">
                  <c:v>Popl. za výherní hrací přístroj - zrušený</c:v>
                </c:pt>
                <c:pt idx="2">
                  <c:v>Poplatek za komunální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Data!$M$25:$M$32</c15:sqref>
                  </c15:fullRef>
                </c:ext>
              </c:extLst>
              <c:f>(Data!$M$27,Data!$M$31:$M$32)</c:f>
              <c:numCache>
                <c:formatCode>#\ ##0.0</c:formatCode>
                <c:ptCount val="3"/>
                <c:pt idx="0">
                  <c:v>51.4</c:v>
                </c:pt>
                <c:pt idx="1">
                  <c:v>49.4</c:v>
                </c:pt>
                <c:pt idx="2">
                  <c:v>179.56700000000001</c:v>
                </c:pt>
              </c:numCache>
            </c:numRef>
          </c:val>
        </c:ser>
        <c:ser>
          <c:idx val="3"/>
          <c:order val="3"/>
          <c:tx>
            <c:strRef>
              <c:f>Data!$N$24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(Data!$A$27,Data!$A$31:$A$32)</c:f>
              <c:strCache>
                <c:ptCount val="3"/>
                <c:pt idx="0">
                  <c:v>Poplatek za veř. prostranství</c:v>
                </c:pt>
                <c:pt idx="1">
                  <c:v>Popl. za výherní hrací přístroj - zrušený</c:v>
                </c:pt>
                <c:pt idx="2">
                  <c:v>Poplatek za komunální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Data!$N$25:$N$32</c15:sqref>
                  </c15:fullRef>
                </c:ext>
              </c:extLst>
              <c:f>(Data!$N$27,Data!$N$31:$N$32)</c:f>
              <c:numCache>
                <c:formatCode>#\ ##0.0</c:formatCode>
                <c:ptCount val="3"/>
                <c:pt idx="0">
                  <c:v>53.1</c:v>
                </c:pt>
                <c:pt idx="1">
                  <c:v>103.4</c:v>
                </c:pt>
                <c:pt idx="2">
                  <c:v>179.22200000000001</c:v>
                </c:pt>
              </c:numCache>
            </c:numRef>
          </c:val>
        </c:ser>
        <c:ser>
          <c:idx val="4"/>
          <c:order val="4"/>
          <c:tx>
            <c:strRef>
              <c:f>Data!$O$24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(Data!$A$27,Data!$A$31:$A$32)</c:f>
              <c:strCache>
                <c:ptCount val="3"/>
                <c:pt idx="0">
                  <c:v>Poplatek za veř. prostranství</c:v>
                </c:pt>
                <c:pt idx="1">
                  <c:v>Popl. za výherní hrací přístroj - zrušený</c:v>
                </c:pt>
                <c:pt idx="2">
                  <c:v>Poplatek za komunální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Data!$O$25:$O$32</c15:sqref>
                  </c15:fullRef>
                </c:ext>
              </c:extLst>
              <c:f>(Data!$O$27,Data!$O$31:$O$32)</c:f>
              <c:numCache>
                <c:formatCode>#\ ##0.0</c:formatCode>
                <c:ptCount val="3"/>
                <c:pt idx="0">
                  <c:v>48</c:v>
                </c:pt>
                <c:pt idx="1">
                  <c:v>21.6</c:v>
                </c:pt>
                <c:pt idx="2">
                  <c:v>180.892</c:v>
                </c:pt>
              </c:numCache>
            </c:numRef>
          </c:val>
        </c:ser>
        <c:ser>
          <c:idx val="5"/>
          <c:order val="5"/>
          <c:tx>
            <c:strRef>
              <c:f>Data!$P$24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(Data!$A$27,Data!$A$31:$A$32)</c:f>
              <c:strCache>
                <c:ptCount val="3"/>
                <c:pt idx="0">
                  <c:v>Poplatek za veř. prostranství</c:v>
                </c:pt>
                <c:pt idx="1">
                  <c:v>Popl. za výherní hrací přístroj - zrušený</c:v>
                </c:pt>
                <c:pt idx="2">
                  <c:v>Poplatek za komunální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Data!$P$25:$P$32</c15:sqref>
                  </c15:fullRef>
                </c:ext>
              </c:extLst>
              <c:f>(Data!$P$27,Data!$P$31:$P$32)</c:f>
              <c:numCache>
                <c:formatCode>#\ ##0.0</c:formatCode>
                <c:ptCount val="3"/>
                <c:pt idx="0">
                  <c:v>46.5</c:v>
                </c:pt>
                <c:pt idx="1">
                  <c:v>18.2</c:v>
                </c:pt>
                <c:pt idx="2">
                  <c:v>248.4</c:v>
                </c:pt>
              </c:numCache>
            </c:numRef>
          </c:val>
        </c:ser>
        <c:ser>
          <c:idx val="6"/>
          <c:order val="6"/>
          <c:tx>
            <c:strRef>
              <c:f>Data!$Q$24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Data!$A$25:$A$32</c15:sqref>
                  </c15:fullRef>
                </c:ext>
              </c:extLst>
              <c:f>(Data!$A$27,Data!$A$31:$A$32)</c:f>
              <c:strCache>
                <c:ptCount val="3"/>
                <c:pt idx="0">
                  <c:v>Poplatek za veř. prostranství</c:v>
                </c:pt>
                <c:pt idx="1">
                  <c:v>Popl. za výherní hrací přístroj - zrušený</c:v>
                </c:pt>
                <c:pt idx="2">
                  <c:v>Poplatek za komunální odpad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Data!$Q$25:$Q$32</c15:sqref>
                  </c15:fullRef>
                </c:ext>
              </c:extLst>
              <c:f>(Data!$Q$27,Data!$Q$31:$Q$32)</c:f>
              <c:numCache>
                <c:formatCode>#\ ##0.0</c:formatCode>
                <c:ptCount val="3"/>
                <c:pt idx="0">
                  <c:v>44.2</c:v>
                </c:pt>
                <c:pt idx="1">
                  <c:v>4</c:v>
                </c:pt>
                <c:pt idx="2">
                  <c:v>243.9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1"/>
        <c:axId val="123389120"/>
        <c:axId val="123389512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Data!$R$24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Data!$A$25:$A$32</c15:sqref>
                        </c15:fullRef>
                        <c15:formulaRef>
                          <c15:sqref>(Data!$A$27,Data!$A$31:$A$32)</c15:sqref>
                        </c15:formulaRef>
                      </c:ext>
                    </c:extLst>
                    <c:strCache>
                      <c:ptCount val="3"/>
                      <c:pt idx="0">
                        <c:v>Poplatek za veř. prostranství</c:v>
                      </c:pt>
                      <c:pt idx="1">
                        <c:v>Popl. za výherní hrací přístroj - zrušený</c:v>
                      </c:pt>
                      <c:pt idx="2">
                        <c:v>Poplatek za komunální odpad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Data!$R$25:$R$32</c15:sqref>
                        </c15:fullRef>
                        <c15:formulaRef>
                          <c15:sqref>(Data!$R$27,Data!$R$31:$R$32)</c15:sqref>
                        </c15:formulaRef>
                      </c:ext>
                    </c:extLst>
                    <c:numCache>
                      <c:formatCode>#\ ##0.0</c:formatCode>
                      <c:ptCount val="3"/>
                    </c:numCache>
                  </c:numRef>
                </c:val>
              </c15:ser>
            </c15:filteredBarSeries>
          </c:ext>
        </c:extLst>
      </c:barChart>
      <c:catAx>
        <c:axId val="1233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9512"/>
        <c:crosses val="autoZero"/>
        <c:auto val="1"/>
        <c:lblAlgn val="ctr"/>
        <c:lblOffset val="100"/>
        <c:noMultiLvlLbl val="0"/>
      </c:catAx>
      <c:valAx>
        <c:axId val="12338951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891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8583504425843618E-2"/>
          <c:y val="0.18795946064458041"/>
          <c:w val="0.57521783272792903"/>
          <c:h val="4.980247127859346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all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800" cap="all" baseline="0"/>
              <a:t>místní poplatky statutárního města brna</a:t>
            </a:r>
          </a:p>
          <a:p>
            <a:pPr>
              <a:defRPr cap="all"/>
            </a:pPr>
            <a:r>
              <a:rPr lang="cs-CZ" sz="1200" cap="all" baseline="0"/>
              <a:t>(mil. kč)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all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Data!$K$24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Data!$A$25:$A$32</c:f>
              <c:strCache>
                <c:ptCount val="8"/>
                <c:pt idx="0">
                  <c:v>Poplatek ze psů</c:v>
                </c:pt>
                <c:pt idx="1">
                  <c:v>Pobytové poplatky</c:v>
                </c:pt>
                <c:pt idx="2">
                  <c:v>Poplatek za veř. prostranství</c:v>
                </c:pt>
                <c:pt idx="3">
                  <c:v>Poplatek ze vstupného</c:v>
                </c:pt>
                <c:pt idx="4">
                  <c:v>Popl. z ubytovací kapacity</c:v>
                </c:pt>
                <c:pt idx="5">
                  <c:v>Popl. za povolení k vjezdu</c:v>
                </c:pt>
                <c:pt idx="6">
                  <c:v>Popl. za výherní hrací přístroj - zrušený</c:v>
                </c:pt>
                <c:pt idx="7">
                  <c:v>Poplatek za komunální odpad</c:v>
                </c:pt>
              </c:strCache>
            </c:strRef>
          </c:cat>
          <c:val>
            <c:numRef>
              <c:f>Data!$K$25:$K$32</c:f>
              <c:numCache>
                <c:formatCode>#\ ##0.0</c:formatCode>
                <c:ptCount val="8"/>
                <c:pt idx="0">
                  <c:v>12.2</c:v>
                </c:pt>
                <c:pt idx="1">
                  <c:v>1</c:v>
                </c:pt>
                <c:pt idx="2">
                  <c:v>46.6</c:v>
                </c:pt>
                <c:pt idx="3">
                  <c:v>9.3000000000000007</c:v>
                </c:pt>
                <c:pt idx="4">
                  <c:v>3.7</c:v>
                </c:pt>
                <c:pt idx="5">
                  <c:v>6</c:v>
                </c:pt>
                <c:pt idx="6">
                  <c:v>51.1</c:v>
                </c:pt>
                <c:pt idx="7">
                  <c:v>181.05500000000001</c:v>
                </c:pt>
              </c:numCache>
            </c:numRef>
          </c:val>
        </c:ser>
        <c:ser>
          <c:idx val="1"/>
          <c:order val="1"/>
          <c:tx>
            <c:strRef>
              <c:f>Data!$L$24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Data!$A$25:$A$32</c:f>
              <c:strCache>
                <c:ptCount val="8"/>
                <c:pt idx="0">
                  <c:v>Poplatek ze psů</c:v>
                </c:pt>
                <c:pt idx="1">
                  <c:v>Pobytové poplatky</c:v>
                </c:pt>
                <c:pt idx="2">
                  <c:v>Poplatek za veř. prostranství</c:v>
                </c:pt>
                <c:pt idx="3">
                  <c:v>Poplatek ze vstupného</c:v>
                </c:pt>
                <c:pt idx="4">
                  <c:v>Popl. z ubytovací kapacity</c:v>
                </c:pt>
                <c:pt idx="5">
                  <c:v>Popl. za povolení k vjezdu</c:v>
                </c:pt>
                <c:pt idx="6">
                  <c:v>Popl. za výherní hrací přístroj - zrušený</c:v>
                </c:pt>
                <c:pt idx="7">
                  <c:v>Poplatek za komunální odpad</c:v>
                </c:pt>
              </c:strCache>
            </c:strRef>
          </c:cat>
          <c:val>
            <c:numRef>
              <c:f>Data!$L$25:$L$32</c:f>
              <c:numCache>
                <c:formatCode>#\ ##0.0</c:formatCode>
                <c:ptCount val="8"/>
                <c:pt idx="0">
                  <c:v>12</c:v>
                </c:pt>
                <c:pt idx="1">
                  <c:v>0.8</c:v>
                </c:pt>
                <c:pt idx="2">
                  <c:v>47.6</c:v>
                </c:pt>
                <c:pt idx="3">
                  <c:v>5.3</c:v>
                </c:pt>
                <c:pt idx="4">
                  <c:v>3.4</c:v>
                </c:pt>
                <c:pt idx="5">
                  <c:v>5.4</c:v>
                </c:pt>
                <c:pt idx="6">
                  <c:v>39.9</c:v>
                </c:pt>
                <c:pt idx="7">
                  <c:v>183.13399999999999</c:v>
                </c:pt>
              </c:numCache>
            </c:numRef>
          </c:val>
        </c:ser>
        <c:ser>
          <c:idx val="2"/>
          <c:order val="2"/>
          <c:tx>
            <c:strRef>
              <c:f>Data!$M$24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Data!$A$25:$A$32</c:f>
              <c:strCache>
                <c:ptCount val="8"/>
                <c:pt idx="0">
                  <c:v>Poplatek ze psů</c:v>
                </c:pt>
                <c:pt idx="1">
                  <c:v>Pobytové poplatky</c:v>
                </c:pt>
                <c:pt idx="2">
                  <c:v>Poplatek za veř. prostranství</c:v>
                </c:pt>
                <c:pt idx="3">
                  <c:v>Poplatek ze vstupného</c:v>
                </c:pt>
                <c:pt idx="4">
                  <c:v>Popl. z ubytovací kapacity</c:v>
                </c:pt>
                <c:pt idx="5">
                  <c:v>Popl. za povolení k vjezdu</c:v>
                </c:pt>
                <c:pt idx="6">
                  <c:v>Popl. za výherní hrací přístroj - zrušený</c:v>
                </c:pt>
                <c:pt idx="7">
                  <c:v>Poplatek za komunální odpad</c:v>
                </c:pt>
              </c:strCache>
            </c:strRef>
          </c:cat>
          <c:val>
            <c:numRef>
              <c:f>Data!$M$25:$M$32</c:f>
              <c:numCache>
                <c:formatCode>#\ ##0.0</c:formatCode>
                <c:ptCount val="8"/>
                <c:pt idx="0">
                  <c:v>11.6</c:v>
                </c:pt>
                <c:pt idx="1">
                  <c:v>1.3</c:v>
                </c:pt>
                <c:pt idx="2">
                  <c:v>51.4</c:v>
                </c:pt>
                <c:pt idx="3">
                  <c:v>4.7</c:v>
                </c:pt>
                <c:pt idx="4">
                  <c:v>3.4</c:v>
                </c:pt>
                <c:pt idx="5">
                  <c:v>4.8</c:v>
                </c:pt>
                <c:pt idx="6">
                  <c:v>49.4</c:v>
                </c:pt>
                <c:pt idx="7">
                  <c:v>179.56700000000001</c:v>
                </c:pt>
              </c:numCache>
            </c:numRef>
          </c:val>
        </c:ser>
        <c:ser>
          <c:idx val="3"/>
          <c:order val="3"/>
          <c:tx>
            <c:strRef>
              <c:f>Data!$N$24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Data!$A$25:$A$32</c:f>
              <c:strCache>
                <c:ptCount val="8"/>
                <c:pt idx="0">
                  <c:v>Poplatek ze psů</c:v>
                </c:pt>
                <c:pt idx="1">
                  <c:v>Pobytové poplatky</c:v>
                </c:pt>
                <c:pt idx="2">
                  <c:v>Poplatek za veř. prostranství</c:v>
                </c:pt>
                <c:pt idx="3">
                  <c:v>Poplatek ze vstupného</c:v>
                </c:pt>
                <c:pt idx="4">
                  <c:v>Popl. z ubytovací kapacity</c:v>
                </c:pt>
                <c:pt idx="5">
                  <c:v>Popl. za povolení k vjezdu</c:v>
                </c:pt>
                <c:pt idx="6">
                  <c:v>Popl. za výherní hrací přístroj - zrušený</c:v>
                </c:pt>
                <c:pt idx="7">
                  <c:v>Poplatek za komunální odpad</c:v>
                </c:pt>
              </c:strCache>
            </c:strRef>
          </c:cat>
          <c:val>
            <c:numRef>
              <c:f>Data!$N$25:$N$32</c:f>
              <c:numCache>
                <c:formatCode>#\ ##0.0</c:formatCode>
                <c:ptCount val="8"/>
                <c:pt idx="0">
                  <c:v>11.9</c:v>
                </c:pt>
                <c:pt idx="1">
                  <c:v>1</c:v>
                </c:pt>
                <c:pt idx="2">
                  <c:v>53.1</c:v>
                </c:pt>
                <c:pt idx="3">
                  <c:v>7</c:v>
                </c:pt>
                <c:pt idx="4">
                  <c:v>5.6</c:v>
                </c:pt>
                <c:pt idx="5">
                  <c:v>4.5</c:v>
                </c:pt>
                <c:pt idx="6">
                  <c:v>103.4</c:v>
                </c:pt>
                <c:pt idx="7">
                  <c:v>179.22200000000001</c:v>
                </c:pt>
              </c:numCache>
            </c:numRef>
          </c:val>
        </c:ser>
        <c:ser>
          <c:idx val="4"/>
          <c:order val="4"/>
          <c:tx>
            <c:strRef>
              <c:f>Data!$O$24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Data!$A$25:$A$32</c:f>
              <c:strCache>
                <c:ptCount val="8"/>
                <c:pt idx="0">
                  <c:v>Poplatek ze psů</c:v>
                </c:pt>
                <c:pt idx="1">
                  <c:v>Pobytové poplatky</c:v>
                </c:pt>
                <c:pt idx="2">
                  <c:v>Poplatek za veř. prostranství</c:v>
                </c:pt>
                <c:pt idx="3">
                  <c:v>Poplatek ze vstupného</c:v>
                </c:pt>
                <c:pt idx="4">
                  <c:v>Popl. z ubytovací kapacity</c:v>
                </c:pt>
                <c:pt idx="5">
                  <c:v>Popl. za povolení k vjezdu</c:v>
                </c:pt>
                <c:pt idx="6">
                  <c:v>Popl. za výherní hrací přístroj - zrušený</c:v>
                </c:pt>
                <c:pt idx="7">
                  <c:v>Poplatek za komunální odpad</c:v>
                </c:pt>
              </c:strCache>
            </c:strRef>
          </c:cat>
          <c:val>
            <c:numRef>
              <c:f>Data!$O$25:$O$32</c:f>
              <c:numCache>
                <c:formatCode>#\ ##0.0</c:formatCode>
                <c:ptCount val="8"/>
                <c:pt idx="0">
                  <c:v>11.3</c:v>
                </c:pt>
                <c:pt idx="1">
                  <c:v>1.3</c:v>
                </c:pt>
                <c:pt idx="2">
                  <c:v>48</c:v>
                </c:pt>
                <c:pt idx="3">
                  <c:v>6.1</c:v>
                </c:pt>
                <c:pt idx="4">
                  <c:v>6.2</c:v>
                </c:pt>
                <c:pt idx="5">
                  <c:v>4.2</c:v>
                </c:pt>
                <c:pt idx="6">
                  <c:v>21.6</c:v>
                </c:pt>
                <c:pt idx="7">
                  <c:v>180.892</c:v>
                </c:pt>
              </c:numCache>
            </c:numRef>
          </c:val>
        </c:ser>
        <c:ser>
          <c:idx val="5"/>
          <c:order val="5"/>
          <c:tx>
            <c:strRef>
              <c:f>Data!$P$24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Data!$A$25:$A$32</c:f>
              <c:strCache>
                <c:ptCount val="8"/>
                <c:pt idx="0">
                  <c:v>Poplatek ze psů</c:v>
                </c:pt>
                <c:pt idx="1">
                  <c:v>Pobytové poplatky</c:v>
                </c:pt>
                <c:pt idx="2">
                  <c:v>Poplatek za veř. prostranství</c:v>
                </c:pt>
                <c:pt idx="3">
                  <c:v>Poplatek ze vstupného</c:v>
                </c:pt>
                <c:pt idx="4">
                  <c:v>Popl. z ubytovací kapacity</c:v>
                </c:pt>
                <c:pt idx="5">
                  <c:v>Popl. za povolení k vjezdu</c:v>
                </c:pt>
                <c:pt idx="6">
                  <c:v>Popl. za výherní hrací přístroj - zrušený</c:v>
                </c:pt>
                <c:pt idx="7">
                  <c:v>Poplatek za komunální odpad</c:v>
                </c:pt>
              </c:strCache>
            </c:strRef>
          </c:cat>
          <c:val>
            <c:numRef>
              <c:f>Data!$P$25:$P$32</c:f>
              <c:numCache>
                <c:formatCode>#\ ##0.0</c:formatCode>
                <c:ptCount val="8"/>
                <c:pt idx="0">
                  <c:v>10.6</c:v>
                </c:pt>
                <c:pt idx="1">
                  <c:v>2</c:v>
                </c:pt>
                <c:pt idx="2">
                  <c:v>46.5</c:v>
                </c:pt>
                <c:pt idx="3">
                  <c:v>4.9000000000000004</c:v>
                </c:pt>
                <c:pt idx="4">
                  <c:v>6.2</c:v>
                </c:pt>
                <c:pt idx="5">
                  <c:v>4</c:v>
                </c:pt>
                <c:pt idx="6">
                  <c:v>18.2</c:v>
                </c:pt>
                <c:pt idx="7">
                  <c:v>248.4</c:v>
                </c:pt>
              </c:numCache>
            </c:numRef>
          </c:val>
        </c:ser>
        <c:ser>
          <c:idx val="6"/>
          <c:order val="6"/>
          <c:tx>
            <c:strRef>
              <c:f>Data!$Q$24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Data!$A$25:$A$32</c:f>
              <c:strCache>
                <c:ptCount val="8"/>
                <c:pt idx="0">
                  <c:v>Poplatek ze psů</c:v>
                </c:pt>
                <c:pt idx="1">
                  <c:v>Pobytové poplatky</c:v>
                </c:pt>
                <c:pt idx="2">
                  <c:v>Poplatek za veř. prostranství</c:v>
                </c:pt>
                <c:pt idx="3">
                  <c:v>Poplatek ze vstupného</c:v>
                </c:pt>
                <c:pt idx="4">
                  <c:v>Popl. z ubytovací kapacity</c:v>
                </c:pt>
                <c:pt idx="5">
                  <c:v>Popl. za povolení k vjezdu</c:v>
                </c:pt>
                <c:pt idx="6">
                  <c:v>Popl. za výherní hrací přístroj - zrušený</c:v>
                </c:pt>
                <c:pt idx="7">
                  <c:v>Poplatek za komunální odpad</c:v>
                </c:pt>
              </c:strCache>
            </c:strRef>
          </c:cat>
          <c:val>
            <c:numRef>
              <c:f>Data!$Q$25:$Q$32</c:f>
              <c:numCache>
                <c:formatCode>#\ ##0.0</c:formatCode>
                <c:ptCount val="8"/>
                <c:pt idx="0">
                  <c:v>10.3</c:v>
                </c:pt>
                <c:pt idx="1">
                  <c:v>2.2000000000000002</c:v>
                </c:pt>
                <c:pt idx="2">
                  <c:v>44.2</c:v>
                </c:pt>
                <c:pt idx="3">
                  <c:v>5.7</c:v>
                </c:pt>
                <c:pt idx="4">
                  <c:v>6.3</c:v>
                </c:pt>
                <c:pt idx="5">
                  <c:v>3.7</c:v>
                </c:pt>
                <c:pt idx="6">
                  <c:v>4</c:v>
                </c:pt>
                <c:pt idx="7">
                  <c:v>243.9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390296"/>
        <c:axId val="123390688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Data!$R$24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Data!$A$25:$A$32</c15:sqref>
                        </c15:formulaRef>
                      </c:ext>
                    </c:extLst>
                    <c:strCache>
                      <c:ptCount val="8"/>
                      <c:pt idx="0">
                        <c:v>Poplatek ze psů</c:v>
                      </c:pt>
                      <c:pt idx="1">
                        <c:v>Pobytové poplatky</c:v>
                      </c:pt>
                      <c:pt idx="2">
                        <c:v>Poplatek za veř. prostranství</c:v>
                      </c:pt>
                      <c:pt idx="3">
                        <c:v>Poplatek ze vstupného</c:v>
                      </c:pt>
                      <c:pt idx="4">
                        <c:v>Popl. z ubytovací kapacity</c:v>
                      </c:pt>
                      <c:pt idx="5">
                        <c:v>Popl. za povolení k vjezdu</c:v>
                      </c:pt>
                      <c:pt idx="6">
                        <c:v>Popl. za výherní hrací přístroj - zrušený</c:v>
                      </c:pt>
                      <c:pt idx="7">
                        <c:v>Poplatek za komunální odpad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Data!$R$25:$R$32</c15:sqref>
                        </c15:formulaRef>
                      </c:ext>
                    </c:extLst>
                    <c:numCache>
                      <c:formatCode>#\ ##0.0</c:formatCode>
                      <c:ptCount val="8"/>
                    </c:numCache>
                  </c:numRef>
                </c:val>
              </c15:ser>
            </c15:filteredBarSeries>
          </c:ext>
        </c:extLst>
      </c:barChart>
      <c:catAx>
        <c:axId val="123390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90688"/>
        <c:crosses val="autoZero"/>
        <c:auto val="1"/>
        <c:lblAlgn val="ctr"/>
        <c:lblOffset val="100"/>
        <c:noMultiLvlLbl val="0"/>
      </c:catAx>
      <c:valAx>
        <c:axId val="12339068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90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006721524190237"/>
          <c:y val="0.11741433112417676"/>
          <c:w val="0.55440668176457464"/>
          <c:h val="3.8169738017576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5">
  <dgm:title val=""/>
  <dgm:desc val=""/>
  <dgm:catLst>
    <dgm:cat type="accent6" pri="11500"/>
  </dgm:catLst>
  <dgm:styleLbl name="node0">
    <dgm:fillClrLst meth="cycle">
      <a:schemeClr val="accent6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6">
        <a:alpha val="90000"/>
      </a:schemeClr>
      <a:schemeClr val="accent6">
        <a:alpha val="50000"/>
      </a:schemeClr>
    </dgm:fillClrLst>
    <dgm:linClrLst>
      <a:schemeClr val="accent6">
        <a:alpha val="90000"/>
      </a:schemeClr>
      <a:schemeClr val="accent6">
        <a:alpha val="50000"/>
      </a:schemeClr>
    </dgm:linClrLst>
    <dgm:effectClrLst/>
    <dgm:txLinClrLst/>
    <dgm:txFillClrLst/>
    <dgm:txEffectClrLst/>
  </dgm:styleLbl>
  <dgm:styleLbl name="node1">
    <dgm:fillClrLst>
      <a:schemeClr val="accent6">
        <a:alpha val="9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lnNode1">
    <dgm:fillClrLst>
      <a:schemeClr val="accent6">
        <a:shade val="90000"/>
      </a:schemeClr>
      <a:schemeClr val="accent6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6">
        <a:shade val="80000"/>
        <a:alpha val="50000"/>
      </a:schemeClr>
      <a:schemeClr val="accent6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6">
        <a:tint val="50000"/>
        <a:alpha val="90000"/>
      </a:schemeClr>
      <a:schemeClr val="accent6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6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6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6">
        <a:shade val="90000"/>
      </a:schemeClr>
      <a:schemeClr val="accent6">
        <a:tint val="50000"/>
      </a:schemeClr>
    </dgm:fillClrLst>
    <dgm:linClrLst>
      <a:schemeClr val="accent6">
        <a:shade val="90000"/>
      </a:schemeClr>
      <a:schemeClr val="accent6">
        <a:tint val="50000"/>
      </a:schemeClr>
    </dgm:linClrLst>
    <dgm:effectClrLst/>
    <dgm:txLinClrLst/>
    <dgm:txFillClrLst/>
    <dgm:txEffectClrLst/>
  </dgm:styleLbl>
  <dgm:styleLbl name="fgSibTrans2D1">
    <dgm:fillClrLst>
      <a:schemeClr val="accent6">
        <a:shade val="90000"/>
      </a:schemeClr>
      <a:schemeClr val="accent6">
        <a:tint val="50000"/>
      </a:schemeClr>
    </dgm:fillClrLst>
    <dgm:linClrLst>
      <a:schemeClr val="accent6">
        <a:shade val="90000"/>
      </a:schemeClr>
      <a:schemeClr val="accent6">
        <a:tint val="50000"/>
      </a:schemeClr>
    </dgm:linClrLst>
    <dgm:effectClrLst/>
    <dgm:txLinClrLst/>
    <dgm:txFillClrLst/>
    <dgm:txEffectClrLst/>
  </dgm:styleLbl>
  <dgm:styleLbl name="bgSibTrans2D1">
    <dgm:fillClrLst>
      <a:schemeClr val="accent6">
        <a:shade val="90000"/>
      </a:schemeClr>
      <a:schemeClr val="accent6">
        <a:tint val="50000"/>
      </a:schemeClr>
    </dgm:fillClrLst>
    <dgm:linClrLst>
      <a:schemeClr val="accent6">
        <a:shade val="90000"/>
      </a:schemeClr>
      <a:schemeClr val="accent6">
        <a:tint val="50000"/>
      </a:schemeClr>
    </dgm:linClrLst>
    <dgm:effectClrLst/>
    <dgm:txLinClrLst/>
    <dgm:txFillClrLst/>
    <dgm:txEffectClrLst/>
  </dgm:styleLbl>
  <dgm:styleLbl name="sibTrans1D1">
    <dgm:fillClrLst>
      <a:schemeClr val="accent6">
        <a:shade val="90000"/>
      </a:schemeClr>
      <a:schemeClr val="accent6">
        <a:tint val="50000"/>
      </a:schemeClr>
    </dgm:fillClrLst>
    <dgm:linClrLst>
      <a:schemeClr val="accent6">
        <a:shade val="90000"/>
      </a:schemeClr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6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shade val="8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6">
        <a:tint val="90000"/>
      </a:schemeClr>
    </dgm:fillClrLst>
    <dgm:linClrLst meth="repeat">
      <a:schemeClr val="accent6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6">
        <a:tint val="70000"/>
      </a:schemeClr>
    </dgm:fillClrLst>
    <dgm:linClrLst meth="repeat">
      <a:schemeClr val="accent6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6">
        <a:tint val="50000"/>
      </a:schemeClr>
    </dgm:fillClrLst>
    <dgm:linClrLst meth="repeat">
      <a:schemeClr val="accent6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6">
        <a:shade val="8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6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6">
        <a:alpha val="90000"/>
      </a:schemeClr>
      <a:schemeClr val="accent6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6">
        <a:alpha val="90000"/>
      </a:schemeClr>
      <a:schemeClr val="accent6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6">
        <a:alpha val="90000"/>
      </a:schemeClr>
      <a:schemeClr val="accent6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6">
        <a:alpha val="90000"/>
      </a:schemeClr>
      <a:schemeClr val="accent6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6">
        <a:alpha val="90000"/>
      </a:schemeClr>
      <a:schemeClr val="accent6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6">
        <a:alpha val="90000"/>
      </a:schemeClr>
      <a:schemeClr val="accent6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6">
        <a:alpha val="90000"/>
        <a:tint val="40000"/>
      </a:schemeClr>
      <a:schemeClr val="accent6">
        <a:alpha val="5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FDDEA56-F249-479E-9CC0-62FD2C9F970B}" type="doc">
      <dgm:prSet loTypeId="urn:microsoft.com/office/officeart/2008/layout/HorizontalMultiLevelHierarchy" loCatId="hierarchy" qsTypeId="urn:microsoft.com/office/officeart/2005/8/quickstyle/simple3" qsCatId="simple" csTypeId="urn:microsoft.com/office/officeart/2005/8/colors/accent6_5" csCatId="accent6" phldr="1"/>
      <dgm:spPr/>
      <dgm:t>
        <a:bodyPr/>
        <a:lstStyle/>
        <a:p>
          <a:endParaRPr lang="cs-CZ"/>
        </a:p>
      </dgm:t>
    </dgm:pt>
    <dgm:pt modelId="{E387B25A-93F6-4EE4-8D89-8742021B124D}">
      <dgm:prSet phldrT="[Text]" custT="1"/>
      <dgm:spPr/>
      <dgm:t>
        <a:bodyPr/>
        <a:lstStyle/>
        <a:p>
          <a:r>
            <a:rPr lang="cs-CZ" sz="1800" cap="all" baseline="0">
              <a:latin typeface="+mj-lt"/>
            </a:rPr>
            <a:t>Výdaje statutárního města Brna na 1 obyvatele   29.765 Kč</a:t>
          </a:r>
        </a:p>
      </dgm:t>
    </dgm:pt>
    <dgm:pt modelId="{7183E6A4-1287-4501-9B48-70C29DBFF753}" type="parTrans" cxnId="{2E1829E5-89B2-4E01-B782-833C6495811A}">
      <dgm:prSet/>
      <dgm:spPr/>
      <dgm:t>
        <a:bodyPr/>
        <a:lstStyle/>
        <a:p>
          <a:endParaRPr lang="cs-CZ"/>
        </a:p>
      </dgm:t>
    </dgm:pt>
    <dgm:pt modelId="{5951D3D7-20E2-4321-94DF-4ECF5E11230E}" type="sibTrans" cxnId="{2E1829E5-89B2-4E01-B782-833C6495811A}">
      <dgm:prSet/>
      <dgm:spPr/>
      <dgm:t>
        <a:bodyPr/>
        <a:lstStyle/>
        <a:p>
          <a:endParaRPr lang="cs-CZ"/>
        </a:p>
      </dgm:t>
    </dgm:pt>
    <dgm:pt modelId="{A5A65CDE-AF9C-415B-BE78-EC82D689D24D}">
      <dgm:prSet phldrT="[Text]" custT="1"/>
      <dgm:spPr/>
      <dgm:t>
        <a:bodyPr/>
        <a:lstStyle/>
        <a:p>
          <a:r>
            <a:rPr lang="cs-CZ" sz="1200">
              <a:latin typeface="+mj-lt"/>
            </a:rPr>
            <a:t>Doprava - MHD</a:t>
          </a:r>
        </a:p>
      </dgm:t>
    </dgm:pt>
    <dgm:pt modelId="{9F39FB0F-912B-4900-AA71-A69D6AEAEE94}" type="parTrans" cxnId="{80C83449-76CF-4105-BA54-B33EC3F49E34}">
      <dgm:prSet/>
      <dgm:spPr/>
      <dgm:t>
        <a:bodyPr/>
        <a:lstStyle/>
        <a:p>
          <a:endParaRPr lang="cs-CZ"/>
        </a:p>
      </dgm:t>
    </dgm:pt>
    <dgm:pt modelId="{2D5F152D-E0B9-4849-8889-392C40794F65}" type="sibTrans" cxnId="{80C83449-76CF-4105-BA54-B33EC3F49E34}">
      <dgm:prSet/>
      <dgm:spPr/>
      <dgm:t>
        <a:bodyPr/>
        <a:lstStyle/>
        <a:p>
          <a:endParaRPr lang="cs-CZ"/>
        </a:p>
      </dgm:t>
    </dgm:pt>
    <dgm:pt modelId="{A25123B5-01F7-448D-84EC-280A8BBA1C62}">
      <dgm:prSet phldrT="[Text]" custT="1"/>
      <dgm:spPr/>
      <dgm:t>
        <a:bodyPr/>
        <a:lstStyle/>
        <a:p>
          <a:r>
            <a:rPr lang="cs-CZ" sz="1200">
              <a:latin typeface="+mj-lt"/>
            </a:rPr>
            <a:t>Doprava - ostatní</a:t>
          </a:r>
        </a:p>
      </dgm:t>
    </dgm:pt>
    <dgm:pt modelId="{F5FA5220-A9BD-43A4-A2C1-FD6D674E5391}" type="parTrans" cxnId="{F5148292-D0BD-42E8-B207-07D2DA15B407}">
      <dgm:prSet/>
      <dgm:spPr/>
      <dgm:t>
        <a:bodyPr/>
        <a:lstStyle/>
        <a:p>
          <a:endParaRPr lang="cs-CZ"/>
        </a:p>
      </dgm:t>
    </dgm:pt>
    <dgm:pt modelId="{5272023D-E627-4C7E-8689-162EC53256B8}" type="sibTrans" cxnId="{F5148292-D0BD-42E8-B207-07D2DA15B407}">
      <dgm:prSet/>
      <dgm:spPr/>
      <dgm:t>
        <a:bodyPr/>
        <a:lstStyle/>
        <a:p>
          <a:endParaRPr lang="cs-CZ"/>
        </a:p>
      </dgm:t>
    </dgm:pt>
    <dgm:pt modelId="{96E053C7-27B7-4F61-A5E4-BB597AF3DE49}">
      <dgm:prSet phldrT="[Text]" custT="1"/>
      <dgm:spPr/>
      <dgm:t>
        <a:bodyPr/>
        <a:lstStyle/>
        <a:p>
          <a:r>
            <a:rPr lang="cs-CZ" sz="1200">
              <a:latin typeface="+mj-lt"/>
            </a:rPr>
            <a:t>Bydlení, komun. služby a územní rozvoj</a:t>
          </a:r>
        </a:p>
      </dgm:t>
    </dgm:pt>
    <dgm:pt modelId="{92B2F1AF-9B36-41EC-B7D2-2568CD74F76C}" type="parTrans" cxnId="{10F9CBDE-A793-4AF1-9660-98A99D240528}">
      <dgm:prSet/>
      <dgm:spPr/>
      <dgm:t>
        <a:bodyPr/>
        <a:lstStyle/>
        <a:p>
          <a:endParaRPr lang="cs-CZ"/>
        </a:p>
      </dgm:t>
    </dgm:pt>
    <dgm:pt modelId="{FA6B01CF-8133-4E30-B47F-35F5FC132889}" type="sibTrans" cxnId="{10F9CBDE-A793-4AF1-9660-98A99D240528}">
      <dgm:prSet/>
      <dgm:spPr/>
      <dgm:t>
        <a:bodyPr/>
        <a:lstStyle/>
        <a:p>
          <a:endParaRPr lang="cs-CZ"/>
        </a:p>
      </dgm:t>
    </dgm:pt>
    <dgm:pt modelId="{0675673A-C2B4-47A6-9357-47DAE0ADB98B}">
      <dgm:prSet phldrT="[Text]" custT="1"/>
      <dgm:spPr/>
      <dgm:t>
        <a:bodyPr/>
        <a:lstStyle/>
        <a:p>
          <a:r>
            <a:rPr lang="cs-CZ" sz="1200">
              <a:latin typeface="+mj-lt"/>
            </a:rPr>
            <a:t>Státní správa a územní samospráva</a:t>
          </a:r>
        </a:p>
      </dgm:t>
    </dgm:pt>
    <dgm:pt modelId="{A7ABFFDA-0803-4C85-9736-09098EC93648}" type="parTrans" cxnId="{90EC42E5-9B44-4132-A95E-0D69C330E31A}">
      <dgm:prSet/>
      <dgm:spPr/>
      <dgm:t>
        <a:bodyPr/>
        <a:lstStyle/>
        <a:p>
          <a:endParaRPr lang="cs-CZ"/>
        </a:p>
      </dgm:t>
    </dgm:pt>
    <dgm:pt modelId="{4D478E31-AA85-4F5E-B06B-672B9F873FAF}" type="sibTrans" cxnId="{90EC42E5-9B44-4132-A95E-0D69C330E31A}">
      <dgm:prSet/>
      <dgm:spPr/>
      <dgm:t>
        <a:bodyPr/>
        <a:lstStyle/>
        <a:p>
          <a:endParaRPr lang="cs-CZ"/>
        </a:p>
      </dgm:t>
    </dgm:pt>
    <dgm:pt modelId="{F9F246E9-4D8C-4FB0-AB4E-E8E58F498E01}">
      <dgm:prSet phldrT="[Text]" custT="1"/>
      <dgm:spPr/>
      <dgm:t>
        <a:bodyPr/>
        <a:lstStyle/>
        <a:p>
          <a:r>
            <a:rPr lang="cs-CZ" sz="1400">
              <a:latin typeface="+mj-lt"/>
            </a:rPr>
            <a:t>4.633 Kč</a:t>
          </a:r>
        </a:p>
      </dgm:t>
    </dgm:pt>
    <dgm:pt modelId="{A4F7724B-CC71-435B-9AFA-03F8BA5941C3}" type="parTrans" cxnId="{06E4886D-66B7-4965-8393-8A6ABDD51072}">
      <dgm:prSet/>
      <dgm:spPr/>
      <dgm:t>
        <a:bodyPr/>
        <a:lstStyle/>
        <a:p>
          <a:endParaRPr lang="cs-CZ"/>
        </a:p>
      </dgm:t>
    </dgm:pt>
    <dgm:pt modelId="{BD968ECF-8473-46CB-AD0B-ADFB29089386}" type="sibTrans" cxnId="{06E4886D-66B7-4965-8393-8A6ABDD51072}">
      <dgm:prSet/>
      <dgm:spPr/>
      <dgm:t>
        <a:bodyPr/>
        <a:lstStyle/>
        <a:p>
          <a:endParaRPr lang="cs-CZ"/>
        </a:p>
      </dgm:t>
    </dgm:pt>
    <dgm:pt modelId="{3D95C2AB-E8D3-409F-ABE6-71FFC504A604}">
      <dgm:prSet phldrT="[Text]" custT="1"/>
      <dgm:spPr/>
      <dgm:t>
        <a:bodyPr/>
        <a:lstStyle/>
        <a:p>
          <a:r>
            <a:rPr lang="cs-CZ" sz="1400">
              <a:latin typeface="+mj-lt"/>
            </a:rPr>
            <a:t>3.100 Kč</a:t>
          </a:r>
        </a:p>
      </dgm:t>
    </dgm:pt>
    <dgm:pt modelId="{431D375B-C151-44F7-A9D4-F0745DFAE1C3}" type="parTrans" cxnId="{725DC8FD-2BD3-48E5-B0BF-E73926B2C7E8}">
      <dgm:prSet/>
      <dgm:spPr/>
      <dgm:t>
        <a:bodyPr/>
        <a:lstStyle/>
        <a:p>
          <a:endParaRPr lang="cs-CZ"/>
        </a:p>
      </dgm:t>
    </dgm:pt>
    <dgm:pt modelId="{7E8BCD00-F6C9-4AAB-96C6-1EB0C1734181}" type="sibTrans" cxnId="{725DC8FD-2BD3-48E5-B0BF-E73926B2C7E8}">
      <dgm:prSet/>
      <dgm:spPr/>
      <dgm:t>
        <a:bodyPr/>
        <a:lstStyle/>
        <a:p>
          <a:endParaRPr lang="cs-CZ"/>
        </a:p>
      </dgm:t>
    </dgm:pt>
    <dgm:pt modelId="{F6C2D9D2-1AFA-409B-A924-0F2254AC26C3}">
      <dgm:prSet phldrT="[Text]" custT="1"/>
      <dgm:spPr/>
      <dgm:t>
        <a:bodyPr/>
        <a:lstStyle/>
        <a:p>
          <a:r>
            <a:rPr lang="cs-CZ" sz="1400">
              <a:latin typeface="+mj-lt"/>
            </a:rPr>
            <a:t>3.457 Kč</a:t>
          </a:r>
        </a:p>
      </dgm:t>
    </dgm:pt>
    <dgm:pt modelId="{72E419B3-3F87-4597-990C-DDB880317BD1}" type="parTrans" cxnId="{879B118C-D82B-42D5-B500-2C08E8272CFD}">
      <dgm:prSet/>
      <dgm:spPr/>
      <dgm:t>
        <a:bodyPr/>
        <a:lstStyle/>
        <a:p>
          <a:endParaRPr lang="cs-CZ"/>
        </a:p>
      </dgm:t>
    </dgm:pt>
    <dgm:pt modelId="{40421BC2-B3EE-489E-8EE4-3DFBADB0C8A2}" type="sibTrans" cxnId="{879B118C-D82B-42D5-B500-2C08E8272CFD}">
      <dgm:prSet/>
      <dgm:spPr/>
      <dgm:t>
        <a:bodyPr/>
        <a:lstStyle/>
        <a:p>
          <a:endParaRPr lang="cs-CZ"/>
        </a:p>
      </dgm:t>
    </dgm:pt>
    <dgm:pt modelId="{1810F9E5-EEDE-4927-9202-FC9E745BFCD5}">
      <dgm:prSet phldrT="[Text]" custT="1"/>
      <dgm:spPr/>
      <dgm:t>
        <a:bodyPr/>
        <a:lstStyle/>
        <a:p>
          <a:r>
            <a:rPr lang="cs-CZ" sz="1400">
              <a:latin typeface="+mj-lt"/>
            </a:rPr>
            <a:t>4.031. Kč</a:t>
          </a:r>
        </a:p>
      </dgm:t>
    </dgm:pt>
    <dgm:pt modelId="{E3528CF9-0D5B-48B9-81C1-8794779BC041}" type="parTrans" cxnId="{E293EA7A-A80A-48CB-B079-A30B51124419}">
      <dgm:prSet/>
      <dgm:spPr/>
      <dgm:t>
        <a:bodyPr/>
        <a:lstStyle/>
        <a:p>
          <a:endParaRPr lang="cs-CZ"/>
        </a:p>
      </dgm:t>
    </dgm:pt>
    <dgm:pt modelId="{9CFCF8A4-17EB-4AC2-A204-90EA40163F1D}" type="sibTrans" cxnId="{E293EA7A-A80A-48CB-B079-A30B51124419}">
      <dgm:prSet/>
      <dgm:spPr/>
      <dgm:t>
        <a:bodyPr/>
        <a:lstStyle/>
        <a:p>
          <a:endParaRPr lang="cs-CZ"/>
        </a:p>
      </dgm:t>
    </dgm:pt>
    <dgm:pt modelId="{8A4D954E-679C-4018-83BF-18462352E639}">
      <dgm:prSet phldrT="[Text]" custT="1"/>
      <dgm:spPr/>
      <dgm:t>
        <a:bodyPr/>
        <a:lstStyle/>
        <a:p>
          <a:r>
            <a:rPr lang="cs-CZ" sz="1200">
              <a:latin typeface="+mj-lt"/>
            </a:rPr>
            <a:t>Kultura</a:t>
          </a:r>
        </a:p>
      </dgm:t>
    </dgm:pt>
    <dgm:pt modelId="{49F61B90-975B-491C-BAA0-F0DFD01E6DCB}" type="parTrans" cxnId="{DD3BB413-7E42-4D36-8135-468F3A4D1FA7}">
      <dgm:prSet/>
      <dgm:spPr/>
      <dgm:t>
        <a:bodyPr/>
        <a:lstStyle/>
        <a:p>
          <a:endParaRPr lang="cs-CZ"/>
        </a:p>
      </dgm:t>
    </dgm:pt>
    <dgm:pt modelId="{7E01B127-BA85-451D-AEF6-934A7E18A56D}" type="sibTrans" cxnId="{DD3BB413-7E42-4D36-8135-468F3A4D1FA7}">
      <dgm:prSet/>
      <dgm:spPr/>
      <dgm:t>
        <a:bodyPr/>
        <a:lstStyle/>
        <a:p>
          <a:endParaRPr lang="cs-CZ"/>
        </a:p>
      </dgm:t>
    </dgm:pt>
    <dgm:pt modelId="{B9937A9A-2CE9-403A-B25A-3B4E320265CF}">
      <dgm:prSet phldrT="[Text]" custT="1"/>
      <dgm:spPr/>
      <dgm:t>
        <a:bodyPr/>
        <a:lstStyle/>
        <a:p>
          <a:r>
            <a:rPr lang="cs-CZ" sz="1200">
              <a:latin typeface="+mj-lt"/>
            </a:rPr>
            <a:t>Vzdělávání</a:t>
          </a:r>
        </a:p>
      </dgm:t>
    </dgm:pt>
    <dgm:pt modelId="{61114566-E8A3-40BA-9F30-13AFF9AA8DE1}" type="parTrans" cxnId="{27BD187E-7B4F-4B9E-A453-AB120492C470}">
      <dgm:prSet/>
      <dgm:spPr/>
      <dgm:t>
        <a:bodyPr/>
        <a:lstStyle/>
        <a:p>
          <a:endParaRPr lang="cs-CZ"/>
        </a:p>
      </dgm:t>
    </dgm:pt>
    <dgm:pt modelId="{0D0A99AF-810B-4D70-9627-5314E6AAC727}" type="sibTrans" cxnId="{27BD187E-7B4F-4B9E-A453-AB120492C470}">
      <dgm:prSet/>
      <dgm:spPr/>
      <dgm:t>
        <a:bodyPr/>
        <a:lstStyle/>
        <a:p>
          <a:endParaRPr lang="cs-CZ"/>
        </a:p>
      </dgm:t>
    </dgm:pt>
    <dgm:pt modelId="{1A798FA4-E609-4C21-AC46-B8AE1A15A856}">
      <dgm:prSet phldrT="[Text]" custT="1"/>
      <dgm:spPr/>
      <dgm:t>
        <a:bodyPr/>
        <a:lstStyle/>
        <a:p>
          <a:r>
            <a:rPr lang="cs-CZ" sz="1200">
              <a:latin typeface="+mj-lt"/>
            </a:rPr>
            <a:t>Životní prostředí</a:t>
          </a:r>
        </a:p>
      </dgm:t>
    </dgm:pt>
    <dgm:pt modelId="{D906F57F-93BE-484D-98EC-AFB05998547F}" type="parTrans" cxnId="{D1369AAF-90AC-4472-A8EC-14FB3C535702}">
      <dgm:prSet/>
      <dgm:spPr/>
      <dgm:t>
        <a:bodyPr/>
        <a:lstStyle/>
        <a:p>
          <a:endParaRPr lang="cs-CZ"/>
        </a:p>
      </dgm:t>
    </dgm:pt>
    <dgm:pt modelId="{1E8940D0-6179-4C29-87D7-C62AA9545A34}" type="sibTrans" cxnId="{D1369AAF-90AC-4472-A8EC-14FB3C535702}">
      <dgm:prSet/>
      <dgm:spPr/>
      <dgm:t>
        <a:bodyPr/>
        <a:lstStyle/>
        <a:p>
          <a:endParaRPr lang="cs-CZ"/>
        </a:p>
      </dgm:t>
    </dgm:pt>
    <dgm:pt modelId="{D3979A7A-370B-459F-A7D3-3A0AB8B5E81B}">
      <dgm:prSet phldrT="[Text]" custT="1"/>
      <dgm:spPr/>
      <dgm:t>
        <a:bodyPr/>
        <a:lstStyle/>
        <a:p>
          <a:r>
            <a:rPr lang="cs-CZ" sz="1200">
              <a:latin typeface="+mj-lt"/>
            </a:rPr>
            <a:t>Vodní hospodářství</a:t>
          </a:r>
        </a:p>
      </dgm:t>
    </dgm:pt>
    <dgm:pt modelId="{E54DC846-A949-4430-BE4A-7369B5538133}" type="parTrans" cxnId="{3134F63F-20A8-47F5-AD6D-63F3AA28FDED}">
      <dgm:prSet/>
      <dgm:spPr/>
      <dgm:t>
        <a:bodyPr/>
        <a:lstStyle/>
        <a:p>
          <a:endParaRPr lang="cs-CZ"/>
        </a:p>
      </dgm:t>
    </dgm:pt>
    <dgm:pt modelId="{6A4D63EF-1320-468E-8235-A0DE8B337F34}" type="sibTrans" cxnId="{3134F63F-20A8-47F5-AD6D-63F3AA28FDED}">
      <dgm:prSet/>
      <dgm:spPr/>
      <dgm:t>
        <a:bodyPr/>
        <a:lstStyle/>
        <a:p>
          <a:endParaRPr lang="cs-CZ"/>
        </a:p>
      </dgm:t>
    </dgm:pt>
    <dgm:pt modelId="{0334A6E2-DB5B-4337-B8DB-4BDF47271931}">
      <dgm:prSet phldrT="[Text]" custT="1"/>
      <dgm:spPr/>
      <dgm:t>
        <a:bodyPr/>
        <a:lstStyle/>
        <a:p>
          <a:r>
            <a:rPr lang="cs-CZ" sz="1200">
              <a:latin typeface="+mj-lt"/>
            </a:rPr>
            <a:t>Sociální péče a pomoc</a:t>
          </a:r>
        </a:p>
      </dgm:t>
    </dgm:pt>
    <dgm:pt modelId="{EEC4F5CA-050F-4CCA-B48D-E984A628B462}" type="parTrans" cxnId="{1BF040DB-CD57-46BA-B430-56845EBA9A7F}">
      <dgm:prSet/>
      <dgm:spPr/>
      <dgm:t>
        <a:bodyPr/>
        <a:lstStyle/>
        <a:p>
          <a:endParaRPr lang="cs-CZ"/>
        </a:p>
      </dgm:t>
    </dgm:pt>
    <dgm:pt modelId="{51F0BAD6-DCB0-47C2-827E-A82109AFA821}" type="sibTrans" cxnId="{1BF040DB-CD57-46BA-B430-56845EBA9A7F}">
      <dgm:prSet/>
      <dgm:spPr/>
      <dgm:t>
        <a:bodyPr/>
        <a:lstStyle/>
        <a:p>
          <a:endParaRPr lang="cs-CZ"/>
        </a:p>
      </dgm:t>
    </dgm:pt>
    <dgm:pt modelId="{950514FE-361B-476E-82D0-63343D00D1AD}">
      <dgm:prSet phldrT="[Text]" custT="1"/>
      <dgm:spPr/>
      <dgm:t>
        <a:bodyPr/>
        <a:lstStyle/>
        <a:p>
          <a:r>
            <a:rPr lang="cs-CZ" sz="1200">
              <a:latin typeface="+mj-lt"/>
            </a:rPr>
            <a:t>Tělovýchova a zájmová čin. dětí a mládeže</a:t>
          </a:r>
        </a:p>
      </dgm:t>
    </dgm:pt>
    <dgm:pt modelId="{605CD72C-B207-47F1-8A58-759AD39EAB7A}" type="parTrans" cxnId="{D3DD7887-6593-4E76-9DDA-35956A771DA8}">
      <dgm:prSet/>
      <dgm:spPr/>
      <dgm:t>
        <a:bodyPr/>
        <a:lstStyle/>
        <a:p>
          <a:endParaRPr lang="cs-CZ"/>
        </a:p>
      </dgm:t>
    </dgm:pt>
    <dgm:pt modelId="{74F7A343-B33B-4914-BD4D-3F284BF5568E}" type="sibTrans" cxnId="{D3DD7887-6593-4E76-9DDA-35956A771DA8}">
      <dgm:prSet/>
      <dgm:spPr/>
      <dgm:t>
        <a:bodyPr/>
        <a:lstStyle/>
        <a:p>
          <a:endParaRPr lang="cs-CZ"/>
        </a:p>
      </dgm:t>
    </dgm:pt>
    <dgm:pt modelId="{CF848318-AA8D-4C70-AE4B-3CAA92145343}">
      <dgm:prSet phldrT="[Text]" custT="1"/>
      <dgm:spPr/>
      <dgm:t>
        <a:bodyPr/>
        <a:lstStyle/>
        <a:p>
          <a:r>
            <a:rPr lang="cs-CZ" sz="1200">
              <a:latin typeface="+mj-lt"/>
            </a:rPr>
            <a:t>Bezpečnost a veřejný pořádek</a:t>
          </a:r>
        </a:p>
      </dgm:t>
    </dgm:pt>
    <dgm:pt modelId="{1B0195F5-AE40-4536-AA6F-1733B2EA62D8}" type="parTrans" cxnId="{20DAF883-8F77-41AF-981A-145C87891466}">
      <dgm:prSet/>
      <dgm:spPr/>
      <dgm:t>
        <a:bodyPr/>
        <a:lstStyle/>
        <a:p>
          <a:endParaRPr lang="cs-CZ"/>
        </a:p>
      </dgm:t>
    </dgm:pt>
    <dgm:pt modelId="{B5EA0A6E-6E9E-4C11-A4CB-14819A6E1970}" type="sibTrans" cxnId="{20DAF883-8F77-41AF-981A-145C87891466}">
      <dgm:prSet/>
      <dgm:spPr/>
      <dgm:t>
        <a:bodyPr/>
        <a:lstStyle/>
        <a:p>
          <a:endParaRPr lang="cs-CZ"/>
        </a:p>
      </dgm:t>
    </dgm:pt>
    <dgm:pt modelId="{7FA5C267-A1FB-4F90-A236-6EF9E6C08128}">
      <dgm:prSet phldrT="[Text]" custT="1"/>
      <dgm:spPr/>
      <dgm:t>
        <a:bodyPr/>
        <a:lstStyle/>
        <a:p>
          <a:r>
            <a:rPr lang="cs-CZ" sz="1200">
              <a:latin typeface="+mj-lt"/>
            </a:rPr>
            <a:t>Finanční operace</a:t>
          </a:r>
        </a:p>
      </dgm:t>
    </dgm:pt>
    <dgm:pt modelId="{E3D8056E-2E4F-4D30-9B51-6F3F58D48939}" type="parTrans" cxnId="{FE59FDF9-D39B-4416-A97B-EE1647F9066A}">
      <dgm:prSet/>
      <dgm:spPr/>
      <dgm:t>
        <a:bodyPr/>
        <a:lstStyle/>
        <a:p>
          <a:endParaRPr lang="cs-CZ"/>
        </a:p>
      </dgm:t>
    </dgm:pt>
    <dgm:pt modelId="{8291B173-ABDD-40D1-8B90-5E11284C198D}" type="sibTrans" cxnId="{FE59FDF9-D39B-4416-A97B-EE1647F9066A}">
      <dgm:prSet/>
      <dgm:spPr/>
      <dgm:t>
        <a:bodyPr/>
        <a:lstStyle/>
        <a:p>
          <a:endParaRPr lang="cs-CZ"/>
        </a:p>
      </dgm:t>
    </dgm:pt>
    <dgm:pt modelId="{DB266DC7-9B47-4A9B-8A71-6858369A366F}">
      <dgm:prSet phldrT="[Text]" custT="1"/>
      <dgm:spPr/>
      <dgm:t>
        <a:bodyPr/>
        <a:lstStyle/>
        <a:p>
          <a:r>
            <a:rPr lang="cs-CZ" sz="1200">
              <a:latin typeface="+mj-lt"/>
            </a:rPr>
            <a:t>Zdravotnictví</a:t>
          </a:r>
        </a:p>
      </dgm:t>
    </dgm:pt>
    <dgm:pt modelId="{4951EFD7-AA27-4393-9B85-44A707B84BD6}" type="parTrans" cxnId="{F4CC9874-6F19-4DC7-88D1-8306FE1FDD70}">
      <dgm:prSet/>
      <dgm:spPr/>
      <dgm:t>
        <a:bodyPr/>
        <a:lstStyle/>
        <a:p>
          <a:endParaRPr lang="cs-CZ"/>
        </a:p>
      </dgm:t>
    </dgm:pt>
    <dgm:pt modelId="{084CEC77-456C-4AA5-9C8B-10D1A9294209}" type="sibTrans" cxnId="{F4CC9874-6F19-4DC7-88D1-8306FE1FDD70}">
      <dgm:prSet/>
      <dgm:spPr/>
      <dgm:t>
        <a:bodyPr/>
        <a:lstStyle/>
        <a:p>
          <a:endParaRPr lang="cs-CZ"/>
        </a:p>
      </dgm:t>
    </dgm:pt>
    <dgm:pt modelId="{11DFC55E-4E22-48EE-920A-1EFBE78B5833}">
      <dgm:prSet phldrT="[Text]" custT="1"/>
      <dgm:spPr/>
      <dgm:t>
        <a:bodyPr/>
        <a:lstStyle/>
        <a:p>
          <a:r>
            <a:rPr lang="cs-CZ" sz="1200">
              <a:latin typeface="+mj-lt"/>
            </a:rPr>
            <a:t>Ostatní služby a činnosti</a:t>
          </a:r>
        </a:p>
      </dgm:t>
    </dgm:pt>
    <dgm:pt modelId="{FBB5F969-CD1B-4C51-BFBB-7CFE78F4E15C}" type="parTrans" cxnId="{E238319C-FB52-4196-A6F8-FDE3C24A7AC8}">
      <dgm:prSet/>
      <dgm:spPr/>
      <dgm:t>
        <a:bodyPr/>
        <a:lstStyle/>
        <a:p>
          <a:endParaRPr lang="cs-CZ"/>
        </a:p>
      </dgm:t>
    </dgm:pt>
    <dgm:pt modelId="{B6F3D684-C950-429F-8808-C8B456D4A084}" type="sibTrans" cxnId="{E238319C-FB52-4196-A6F8-FDE3C24A7AC8}">
      <dgm:prSet/>
      <dgm:spPr/>
      <dgm:t>
        <a:bodyPr/>
        <a:lstStyle/>
        <a:p>
          <a:endParaRPr lang="cs-CZ"/>
        </a:p>
      </dgm:t>
    </dgm:pt>
    <dgm:pt modelId="{A29AFF99-5E69-4C2F-A019-C19AE821D355}">
      <dgm:prSet phldrT="[Text]" custT="1"/>
      <dgm:spPr/>
      <dgm:t>
        <a:bodyPr/>
        <a:lstStyle/>
        <a:p>
          <a:r>
            <a:rPr lang="cs-CZ" sz="1400">
              <a:latin typeface="+mj-lt"/>
            </a:rPr>
            <a:t>424 Kč</a:t>
          </a:r>
        </a:p>
      </dgm:t>
    </dgm:pt>
    <dgm:pt modelId="{0E6903C4-3FD9-4C4A-A891-A32112C44171}" type="parTrans" cxnId="{6722D9B2-A7AF-4B82-80CC-6E6BC419F7AF}">
      <dgm:prSet/>
      <dgm:spPr/>
      <dgm:t>
        <a:bodyPr/>
        <a:lstStyle/>
        <a:p>
          <a:endParaRPr lang="cs-CZ"/>
        </a:p>
      </dgm:t>
    </dgm:pt>
    <dgm:pt modelId="{053A77AC-48E7-42B7-BE51-E0EC90D1AFBE}" type="sibTrans" cxnId="{6722D9B2-A7AF-4B82-80CC-6E6BC419F7AF}">
      <dgm:prSet/>
      <dgm:spPr/>
      <dgm:t>
        <a:bodyPr/>
        <a:lstStyle/>
        <a:p>
          <a:endParaRPr lang="cs-CZ"/>
        </a:p>
      </dgm:t>
    </dgm:pt>
    <dgm:pt modelId="{89818383-7B66-4E86-A518-EC617B0CBA09}">
      <dgm:prSet phldrT="[Text]" custT="1"/>
      <dgm:spPr/>
      <dgm:t>
        <a:bodyPr/>
        <a:lstStyle/>
        <a:p>
          <a:r>
            <a:rPr lang="cs-CZ" sz="1400">
              <a:latin typeface="+mj-lt"/>
            </a:rPr>
            <a:t>799 Kč</a:t>
          </a:r>
        </a:p>
      </dgm:t>
    </dgm:pt>
    <dgm:pt modelId="{204699A0-8F1E-46AD-B7C6-FF6C5EC2E715}" type="parTrans" cxnId="{8175B4F9-CA5B-4D65-A361-72433C5E7CFA}">
      <dgm:prSet/>
      <dgm:spPr/>
      <dgm:t>
        <a:bodyPr/>
        <a:lstStyle/>
        <a:p>
          <a:endParaRPr lang="cs-CZ"/>
        </a:p>
      </dgm:t>
    </dgm:pt>
    <dgm:pt modelId="{B0C3DD0C-E803-413C-8251-9C81EA6D5011}" type="sibTrans" cxnId="{8175B4F9-CA5B-4D65-A361-72433C5E7CFA}">
      <dgm:prSet/>
      <dgm:spPr/>
      <dgm:t>
        <a:bodyPr/>
        <a:lstStyle/>
        <a:p>
          <a:endParaRPr lang="cs-CZ"/>
        </a:p>
      </dgm:t>
    </dgm:pt>
    <dgm:pt modelId="{FB19A94A-1E94-4422-8467-69667D1C1A97}">
      <dgm:prSet phldrT="[Text]" custT="1"/>
      <dgm:spPr/>
      <dgm:t>
        <a:bodyPr/>
        <a:lstStyle/>
        <a:p>
          <a:r>
            <a:rPr lang="cs-CZ" sz="1400">
              <a:latin typeface="+mj-lt"/>
            </a:rPr>
            <a:t>846 Kč</a:t>
          </a:r>
        </a:p>
      </dgm:t>
    </dgm:pt>
    <dgm:pt modelId="{685F2580-A5BA-4326-8CE8-37EBAF27B85E}" type="parTrans" cxnId="{F34D2256-BA99-4B41-8974-A1A274A493B5}">
      <dgm:prSet/>
      <dgm:spPr/>
      <dgm:t>
        <a:bodyPr/>
        <a:lstStyle/>
        <a:p>
          <a:endParaRPr lang="cs-CZ"/>
        </a:p>
      </dgm:t>
    </dgm:pt>
    <dgm:pt modelId="{8F861D1C-4C9E-4E20-B082-FF6EE77B3843}" type="sibTrans" cxnId="{F34D2256-BA99-4B41-8974-A1A274A493B5}">
      <dgm:prSet/>
      <dgm:spPr/>
      <dgm:t>
        <a:bodyPr/>
        <a:lstStyle/>
        <a:p>
          <a:endParaRPr lang="cs-CZ"/>
        </a:p>
      </dgm:t>
    </dgm:pt>
    <dgm:pt modelId="{EC862CF8-ED45-445B-85C7-DE86B3EA1E18}">
      <dgm:prSet phldrT="[Text]" custT="1"/>
      <dgm:spPr/>
      <dgm:t>
        <a:bodyPr/>
        <a:lstStyle/>
        <a:p>
          <a:r>
            <a:rPr lang="cs-CZ" sz="1400">
              <a:latin typeface="+mj-lt"/>
            </a:rPr>
            <a:t>987 Kč</a:t>
          </a:r>
        </a:p>
      </dgm:t>
    </dgm:pt>
    <dgm:pt modelId="{3ACA1E74-4748-4CC8-8A02-32D37B873490}" type="parTrans" cxnId="{09BA765D-7196-4E67-815F-F7DB6751EF1A}">
      <dgm:prSet/>
      <dgm:spPr/>
      <dgm:t>
        <a:bodyPr/>
        <a:lstStyle/>
        <a:p>
          <a:endParaRPr lang="cs-CZ"/>
        </a:p>
      </dgm:t>
    </dgm:pt>
    <dgm:pt modelId="{CF86687A-EB0C-4330-AEFE-F387B07B2483}" type="sibTrans" cxnId="{09BA765D-7196-4E67-815F-F7DB6751EF1A}">
      <dgm:prSet/>
      <dgm:spPr/>
      <dgm:t>
        <a:bodyPr/>
        <a:lstStyle/>
        <a:p>
          <a:endParaRPr lang="cs-CZ"/>
        </a:p>
      </dgm:t>
    </dgm:pt>
    <dgm:pt modelId="{7E0CA5A1-08A4-4D2D-B225-0A018E939BD9}">
      <dgm:prSet phldrT="[Text]" custT="1"/>
      <dgm:spPr/>
      <dgm:t>
        <a:bodyPr/>
        <a:lstStyle/>
        <a:p>
          <a:r>
            <a:rPr lang="cs-CZ" sz="1400">
              <a:latin typeface="+mj-lt"/>
            </a:rPr>
            <a:t>1.346 Kč</a:t>
          </a:r>
        </a:p>
      </dgm:t>
    </dgm:pt>
    <dgm:pt modelId="{00313C87-F60A-4C64-8031-2AD308667FB3}" type="parTrans" cxnId="{69AA97C2-8F06-4114-95FD-537B7C10B097}">
      <dgm:prSet/>
      <dgm:spPr/>
      <dgm:t>
        <a:bodyPr/>
        <a:lstStyle/>
        <a:p>
          <a:endParaRPr lang="cs-CZ"/>
        </a:p>
      </dgm:t>
    </dgm:pt>
    <dgm:pt modelId="{D162DC4A-1F40-4430-852C-860050D3C04A}" type="sibTrans" cxnId="{69AA97C2-8F06-4114-95FD-537B7C10B097}">
      <dgm:prSet/>
      <dgm:spPr/>
      <dgm:t>
        <a:bodyPr/>
        <a:lstStyle/>
        <a:p>
          <a:endParaRPr lang="cs-CZ"/>
        </a:p>
      </dgm:t>
    </dgm:pt>
    <dgm:pt modelId="{10BF9259-8A10-4726-ABA3-266153A1D9F9}">
      <dgm:prSet phldrT="[Text]" custT="1"/>
      <dgm:spPr/>
      <dgm:t>
        <a:bodyPr/>
        <a:lstStyle/>
        <a:p>
          <a:r>
            <a:rPr lang="cs-CZ" sz="1400">
              <a:latin typeface="+mj-lt"/>
            </a:rPr>
            <a:t>1.334 Kč</a:t>
          </a:r>
        </a:p>
      </dgm:t>
    </dgm:pt>
    <dgm:pt modelId="{8F4216EE-5ABB-47DA-8ADE-92AFF6120BCE}" type="parTrans" cxnId="{0D3EBEAA-2E58-402F-B9EB-6DF853B671D8}">
      <dgm:prSet/>
      <dgm:spPr/>
      <dgm:t>
        <a:bodyPr/>
        <a:lstStyle/>
        <a:p>
          <a:endParaRPr lang="cs-CZ"/>
        </a:p>
      </dgm:t>
    </dgm:pt>
    <dgm:pt modelId="{3A25507F-C071-4FA9-A707-5D9B6652532B}" type="sibTrans" cxnId="{0D3EBEAA-2E58-402F-B9EB-6DF853B671D8}">
      <dgm:prSet/>
      <dgm:spPr/>
      <dgm:t>
        <a:bodyPr/>
        <a:lstStyle/>
        <a:p>
          <a:endParaRPr lang="cs-CZ"/>
        </a:p>
      </dgm:t>
    </dgm:pt>
    <dgm:pt modelId="{8E4DCFEB-299A-4719-A6B2-568477DFB5AB}">
      <dgm:prSet phldrT="[Text]" custT="1"/>
      <dgm:spPr/>
      <dgm:t>
        <a:bodyPr/>
        <a:lstStyle/>
        <a:p>
          <a:r>
            <a:rPr lang="cs-CZ" sz="1400">
              <a:latin typeface="+mj-lt"/>
            </a:rPr>
            <a:t>1.875 Kč</a:t>
          </a:r>
        </a:p>
      </dgm:t>
    </dgm:pt>
    <dgm:pt modelId="{A6353C4C-5753-4E3D-9DCC-E9F98E0BA4F1}" type="parTrans" cxnId="{72722D3C-AB05-4810-AF6D-F539EC46B747}">
      <dgm:prSet/>
      <dgm:spPr/>
      <dgm:t>
        <a:bodyPr/>
        <a:lstStyle/>
        <a:p>
          <a:endParaRPr lang="cs-CZ"/>
        </a:p>
      </dgm:t>
    </dgm:pt>
    <dgm:pt modelId="{B5D9C830-A5CF-4EEC-892C-E24562F9DD19}" type="sibTrans" cxnId="{72722D3C-AB05-4810-AF6D-F539EC46B747}">
      <dgm:prSet/>
      <dgm:spPr/>
      <dgm:t>
        <a:bodyPr/>
        <a:lstStyle/>
        <a:p>
          <a:endParaRPr lang="cs-CZ"/>
        </a:p>
      </dgm:t>
    </dgm:pt>
    <dgm:pt modelId="{56EA8B67-9EB7-43C6-B6B5-F12CD0A1FA16}">
      <dgm:prSet phldrT="[Text]" custT="1"/>
      <dgm:spPr/>
      <dgm:t>
        <a:bodyPr/>
        <a:lstStyle/>
        <a:p>
          <a:r>
            <a:rPr lang="cs-CZ" sz="1400">
              <a:latin typeface="+mj-lt"/>
            </a:rPr>
            <a:t>2.076 Kč</a:t>
          </a:r>
        </a:p>
      </dgm:t>
    </dgm:pt>
    <dgm:pt modelId="{2D2F494D-3B28-4F3E-91B1-EB14F81152EF}" type="parTrans" cxnId="{EF3E2C48-5D93-46AA-8656-F90D2C0123BA}">
      <dgm:prSet/>
      <dgm:spPr/>
      <dgm:t>
        <a:bodyPr/>
        <a:lstStyle/>
        <a:p>
          <a:endParaRPr lang="cs-CZ"/>
        </a:p>
      </dgm:t>
    </dgm:pt>
    <dgm:pt modelId="{1DD8CCB9-192D-4507-9778-5370951B2768}" type="sibTrans" cxnId="{EF3E2C48-5D93-46AA-8656-F90D2C0123BA}">
      <dgm:prSet/>
      <dgm:spPr/>
      <dgm:t>
        <a:bodyPr/>
        <a:lstStyle/>
        <a:p>
          <a:endParaRPr lang="cs-CZ"/>
        </a:p>
      </dgm:t>
    </dgm:pt>
    <dgm:pt modelId="{4321DC83-028F-4F24-859C-3EE344EEE7AF}">
      <dgm:prSet phldrT="[Text]" custT="1"/>
      <dgm:spPr/>
      <dgm:t>
        <a:bodyPr/>
        <a:lstStyle/>
        <a:p>
          <a:r>
            <a:rPr lang="cs-CZ" sz="1400">
              <a:latin typeface="+mj-lt"/>
            </a:rPr>
            <a:t>2.453 Kč</a:t>
          </a:r>
        </a:p>
      </dgm:t>
    </dgm:pt>
    <dgm:pt modelId="{067B206E-25BD-44AC-B59B-F0C13055989E}" type="parTrans" cxnId="{3CA0E9E6-A9CE-4D51-8FF8-34450EF8FE85}">
      <dgm:prSet/>
      <dgm:spPr/>
      <dgm:t>
        <a:bodyPr/>
        <a:lstStyle/>
        <a:p>
          <a:endParaRPr lang="cs-CZ"/>
        </a:p>
      </dgm:t>
    </dgm:pt>
    <dgm:pt modelId="{D71863E1-1465-450C-B940-B1E9B95B08CB}" type="sibTrans" cxnId="{3CA0E9E6-A9CE-4D51-8FF8-34450EF8FE85}">
      <dgm:prSet/>
      <dgm:spPr/>
      <dgm:t>
        <a:bodyPr/>
        <a:lstStyle/>
        <a:p>
          <a:endParaRPr lang="cs-CZ"/>
        </a:p>
      </dgm:t>
    </dgm:pt>
    <dgm:pt modelId="{0C442003-439F-4C65-907F-696EBCA2AC6A}">
      <dgm:prSet phldrT="[Text]" custT="1"/>
      <dgm:spPr/>
      <dgm:t>
        <a:bodyPr/>
        <a:lstStyle/>
        <a:p>
          <a:r>
            <a:rPr lang="cs-CZ" sz="1400">
              <a:latin typeface="+mj-lt"/>
            </a:rPr>
            <a:t>2.404. Kč</a:t>
          </a:r>
        </a:p>
      </dgm:t>
    </dgm:pt>
    <dgm:pt modelId="{7562198E-6AA4-4EC6-9B43-3029BFDBC2BA}" type="parTrans" cxnId="{76D14689-C53E-4476-A115-C11C73D9B85B}">
      <dgm:prSet/>
      <dgm:spPr/>
      <dgm:t>
        <a:bodyPr/>
        <a:lstStyle/>
        <a:p>
          <a:endParaRPr lang="cs-CZ"/>
        </a:p>
      </dgm:t>
    </dgm:pt>
    <dgm:pt modelId="{8123FAEF-CB7C-4BBE-9894-DF4F09C82254}" type="sibTrans" cxnId="{76D14689-C53E-4476-A115-C11C73D9B85B}">
      <dgm:prSet/>
      <dgm:spPr/>
      <dgm:t>
        <a:bodyPr/>
        <a:lstStyle/>
        <a:p>
          <a:endParaRPr lang="cs-CZ"/>
        </a:p>
      </dgm:t>
    </dgm:pt>
    <dgm:pt modelId="{60F1A5F9-BB9E-4C21-BF31-E88BB9B8992C}" type="pres">
      <dgm:prSet presAssocID="{EFDDEA56-F249-479E-9CC0-62FD2C9F970B}" presName="Name0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cs-CZ"/>
        </a:p>
      </dgm:t>
    </dgm:pt>
    <dgm:pt modelId="{7A57B624-D123-4C83-8F13-0700ADB323F9}" type="pres">
      <dgm:prSet presAssocID="{E387B25A-93F6-4EE4-8D89-8742021B124D}" presName="root1" presStyleCnt="0"/>
      <dgm:spPr/>
    </dgm:pt>
    <dgm:pt modelId="{6A55F526-5AF3-4E61-9258-B00B96C92631}" type="pres">
      <dgm:prSet presAssocID="{E387B25A-93F6-4EE4-8D89-8742021B124D}" presName="LevelOneTextNode" presStyleLbl="node0" presStyleIdx="0" presStyleCnt="1" custScaleX="201899" custScaleY="325891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31FA0B6-7960-4CBC-A1DA-4BA3675831C0}" type="pres">
      <dgm:prSet presAssocID="{E387B25A-93F6-4EE4-8D89-8742021B124D}" presName="level2hierChild" presStyleCnt="0"/>
      <dgm:spPr/>
    </dgm:pt>
    <dgm:pt modelId="{973BA59C-28E1-4A78-906C-6B009AE49CB6}" type="pres">
      <dgm:prSet presAssocID="{9F39FB0F-912B-4900-AA71-A69D6AEAEE94}" presName="conn2-1" presStyleLbl="parChTrans1D2" presStyleIdx="0" presStyleCnt="14"/>
      <dgm:spPr/>
      <dgm:t>
        <a:bodyPr/>
        <a:lstStyle/>
        <a:p>
          <a:endParaRPr lang="cs-CZ"/>
        </a:p>
      </dgm:t>
    </dgm:pt>
    <dgm:pt modelId="{0D73FDD9-02B7-4CF0-B9FD-190DE08FC222}" type="pres">
      <dgm:prSet presAssocID="{9F39FB0F-912B-4900-AA71-A69D6AEAEE94}" presName="connTx" presStyleLbl="parChTrans1D2" presStyleIdx="0" presStyleCnt="14"/>
      <dgm:spPr/>
      <dgm:t>
        <a:bodyPr/>
        <a:lstStyle/>
        <a:p>
          <a:endParaRPr lang="cs-CZ"/>
        </a:p>
      </dgm:t>
    </dgm:pt>
    <dgm:pt modelId="{10BB9B1B-DECD-4E82-B503-569F8E64FE2E}" type="pres">
      <dgm:prSet presAssocID="{A5A65CDE-AF9C-415B-BE78-EC82D689D24D}" presName="root2" presStyleCnt="0"/>
      <dgm:spPr/>
    </dgm:pt>
    <dgm:pt modelId="{DDC3A12A-180C-4452-A2BA-93E9125F213A}" type="pres">
      <dgm:prSet presAssocID="{A5A65CDE-AF9C-415B-BE78-EC82D689D24D}" presName="LevelTwoTextNode" presStyleLbl="node2" presStyleIdx="0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760F6622-1E85-40B3-9714-2015A0B48E65}" type="pres">
      <dgm:prSet presAssocID="{A5A65CDE-AF9C-415B-BE78-EC82D689D24D}" presName="level3hierChild" presStyleCnt="0"/>
      <dgm:spPr/>
    </dgm:pt>
    <dgm:pt modelId="{A2879657-94CE-456F-BAEE-32460A344D98}" type="pres">
      <dgm:prSet presAssocID="{A4F7724B-CC71-435B-9AFA-03F8BA5941C3}" presName="conn2-1" presStyleLbl="parChTrans1D3" presStyleIdx="0" presStyleCnt="14"/>
      <dgm:spPr/>
      <dgm:t>
        <a:bodyPr/>
        <a:lstStyle/>
        <a:p>
          <a:endParaRPr lang="cs-CZ"/>
        </a:p>
      </dgm:t>
    </dgm:pt>
    <dgm:pt modelId="{F6385BD4-7BD3-47C8-84F6-632AC8594FB2}" type="pres">
      <dgm:prSet presAssocID="{A4F7724B-CC71-435B-9AFA-03F8BA5941C3}" presName="connTx" presStyleLbl="parChTrans1D3" presStyleIdx="0" presStyleCnt="14"/>
      <dgm:spPr/>
      <dgm:t>
        <a:bodyPr/>
        <a:lstStyle/>
        <a:p>
          <a:endParaRPr lang="cs-CZ"/>
        </a:p>
      </dgm:t>
    </dgm:pt>
    <dgm:pt modelId="{A2A77E2B-9476-4BE8-94E6-28F16BC059EC}" type="pres">
      <dgm:prSet presAssocID="{F9F246E9-4D8C-4FB0-AB4E-E8E58F498E01}" presName="root2" presStyleCnt="0"/>
      <dgm:spPr/>
    </dgm:pt>
    <dgm:pt modelId="{A0D0E075-3C23-487B-AE70-7AF22DED84B1}" type="pres">
      <dgm:prSet presAssocID="{F9F246E9-4D8C-4FB0-AB4E-E8E58F498E01}" presName="LevelTwoTextNode" presStyleLbl="node3" presStyleIdx="0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59EA0228-9631-49E8-9273-5AF13812F398}" type="pres">
      <dgm:prSet presAssocID="{F9F246E9-4D8C-4FB0-AB4E-E8E58F498E01}" presName="level3hierChild" presStyleCnt="0"/>
      <dgm:spPr/>
    </dgm:pt>
    <dgm:pt modelId="{38949F51-E369-47D7-A76B-D5AD95354FF9}" type="pres">
      <dgm:prSet presAssocID="{F5FA5220-A9BD-43A4-A2C1-FD6D674E5391}" presName="conn2-1" presStyleLbl="parChTrans1D2" presStyleIdx="1" presStyleCnt="14"/>
      <dgm:spPr/>
      <dgm:t>
        <a:bodyPr/>
        <a:lstStyle/>
        <a:p>
          <a:endParaRPr lang="cs-CZ"/>
        </a:p>
      </dgm:t>
    </dgm:pt>
    <dgm:pt modelId="{793C28D3-81FC-446D-8691-9169E5032EE9}" type="pres">
      <dgm:prSet presAssocID="{F5FA5220-A9BD-43A4-A2C1-FD6D674E5391}" presName="connTx" presStyleLbl="parChTrans1D2" presStyleIdx="1" presStyleCnt="14"/>
      <dgm:spPr/>
      <dgm:t>
        <a:bodyPr/>
        <a:lstStyle/>
        <a:p>
          <a:endParaRPr lang="cs-CZ"/>
        </a:p>
      </dgm:t>
    </dgm:pt>
    <dgm:pt modelId="{E4F3AF92-4CA4-4333-A520-74729D9F250A}" type="pres">
      <dgm:prSet presAssocID="{A25123B5-01F7-448D-84EC-280A8BBA1C62}" presName="root2" presStyleCnt="0"/>
      <dgm:spPr/>
    </dgm:pt>
    <dgm:pt modelId="{69AFF706-0706-487B-9F0A-FA9A4CD1585E}" type="pres">
      <dgm:prSet presAssocID="{A25123B5-01F7-448D-84EC-280A8BBA1C62}" presName="LevelTwoTextNode" presStyleLbl="node2" presStyleIdx="1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605AF1AE-B1CE-4CA4-950D-AD349BB80E46}" type="pres">
      <dgm:prSet presAssocID="{A25123B5-01F7-448D-84EC-280A8BBA1C62}" presName="level3hierChild" presStyleCnt="0"/>
      <dgm:spPr/>
    </dgm:pt>
    <dgm:pt modelId="{4D298FF0-1008-4779-BC13-839F49814715}" type="pres">
      <dgm:prSet presAssocID="{431D375B-C151-44F7-A9D4-F0745DFAE1C3}" presName="conn2-1" presStyleLbl="parChTrans1D3" presStyleIdx="1" presStyleCnt="14"/>
      <dgm:spPr/>
      <dgm:t>
        <a:bodyPr/>
        <a:lstStyle/>
        <a:p>
          <a:endParaRPr lang="cs-CZ"/>
        </a:p>
      </dgm:t>
    </dgm:pt>
    <dgm:pt modelId="{64E44338-758A-4C9D-BC5D-BB7E78EDC2F2}" type="pres">
      <dgm:prSet presAssocID="{431D375B-C151-44F7-A9D4-F0745DFAE1C3}" presName="connTx" presStyleLbl="parChTrans1D3" presStyleIdx="1" presStyleCnt="14"/>
      <dgm:spPr/>
      <dgm:t>
        <a:bodyPr/>
        <a:lstStyle/>
        <a:p>
          <a:endParaRPr lang="cs-CZ"/>
        </a:p>
      </dgm:t>
    </dgm:pt>
    <dgm:pt modelId="{1F32A385-1EC4-4F49-BD53-1BE6E476E59E}" type="pres">
      <dgm:prSet presAssocID="{3D95C2AB-E8D3-409F-ABE6-71FFC504A604}" presName="root2" presStyleCnt="0"/>
      <dgm:spPr/>
    </dgm:pt>
    <dgm:pt modelId="{4A239853-79E4-42BA-A34A-E240FD6A99D7}" type="pres">
      <dgm:prSet presAssocID="{3D95C2AB-E8D3-409F-ABE6-71FFC504A604}" presName="LevelTwoTextNode" presStyleLbl="node3" presStyleIdx="1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A729E785-93AA-47E8-8BF7-8D953BFC865D}" type="pres">
      <dgm:prSet presAssocID="{3D95C2AB-E8D3-409F-ABE6-71FFC504A604}" presName="level3hierChild" presStyleCnt="0"/>
      <dgm:spPr/>
    </dgm:pt>
    <dgm:pt modelId="{2BF0C505-D7DC-4DF5-8299-D98FF45A1CA2}" type="pres">
      <dgm:prSet presAssocID="{A7ABFFDA-0803-4C85-9736-09098EC93648}" presName="conn2-1" presStyleLbl="parChTrans1D2" presStyleIdx="2" presStyleCnt="14"/>
      <dgm:spPr/>
      <dgm:t>
        <a:bodyPr/>
        <a:lstStyle/>
        <a:p>
          <a:endParaRPr lang="cs-CZ"/>
        </a:p>
      </dgm:t>
    </dgm:pt>
    <dgm:pt modelId="{0787F019-11C5-4BBB-AA69-DDBBABC96499}" type="pres">
      <dgm:prSet presAssocID="{A7ABFFDA-0803-4C85-9736-09098EC93648}" presName="connTx" presStyleLbl="parChTrans1D2" presStyleIdx="2" presStyleCnt="14"/>
      <dgm:spPr/>
      <dgm:t>
        <a:bodyPr/>
        <a:lstStyle/>
        <a:p>
          <a:endParaRPr lang="cs-CZ"/>
        </a:p>
      </dgm:t>
    </dgm:pt>
    <dgm:pt modelId="{8BF3BE58-D66C-4598-9AA9-8C75876F955E}" type="pres">
      <dgm:prSet presAssocID="{0675673A-C2B4-47A6-9357-47DAE0ADB98B}" presName="root2" presStyleCnt="0"/>
      <dgm:spPr/>
    </dgm:pt>
    <dgm:pt modelId="{D8841C56-41DD-4ECD-BD99-8DEF401F62A2}" type="pres">
      <dgm:prSet presAssocID="{0675673A-C2B4-47A6-9357-47DAE0ADB98B}" presName="LevelTwoTextNode" presStyleLbl="node2" presStyleIdx="2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980AAEB1-019B-4E0A-9CBC-19E212B369EB}" type="pres">
      <dgm:prSet presAssocID="{0675673A-C2B4-47A6-9357-47DAE0ADB98B}" presName="level3hierChild" presStyleCnt="0"/>
      <dgm:spPr/>
    </dgm:pt>
    <dgm:pt modelId="{E930C5CC-F677-4BF4-9489-1E642ABC5FAA}" type="pres">
      <dgm:prSet presAssocID="{E3528CF9-0D5B-48B9-81C1-8794779BC041}" presName="conn2-1" presStyleLbl="parChTrans1D3" presStyleIdx="2" presStyleCnt="14"/>
      <dgm:spPr/>
      <dgm:t>
        <a:bodyPr/>
        <a:lstStyle/>
        <a:p>
          <a:endParaRPr lang="cs-CZ"/>
        </a:p>
      </dgm:t>
    </dgm:pt>
    <dgm:pt modelId="{03DC6730-8F65-44EC-9284-D8E9875EC889}" type="pres">
      <dgm:prSet presAssocID="{E3528CF9-0D5B-48B9-81C1-8794779BC041}" presName="connTx" presStyleLbl="parChTrans1D3" presStyleIdx="2" presStyleCnt="14"/>
      <dgm:spPr/>
      <dgm:t>
        <a:bodyPr/>
        <a:lstStyle/>
        <a:p>
          <a:endParaRPr lang="cs-CZ"/>
        </a:p>
      </dgm:t>
    </dgm:pt>
    <dgm:pt modelId="{84657515-4875-42ED-85D0-B33D78493007}" type="pres">
      <dgm:prSet presAssocID="{1810F9E5-EEDE-4927-9202-FC9E745BFCD5}" presName="root2" presStyleCnt="0"/>
      <dgm:spPr/>
    </dgm:pt>
    <dgm:pt modelId="{0FF4E9C9-1B9A-4DAB-B21B-F09F9976525A}" type="pres">
      <dgm:prSet presAssocID="{1810F9E5-EEDE-4927-9202-FC9E745BFCD5}" presName="LevelTwoTextNode" presStyleLbl="node3" presStyleIdx="2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1F28AB89-023D-42F4-8E93-3E5B61E79623}" type="pres">
      <dgm:prSet presAssocID="{1810F9E5-EEDE-4927-9202-FC9E745BFCD5}" presName="level3hierChild" presStyleCnt="0"/>
      <dgm:spPr/>
    </dgm:pt>
    <dgm:pt modelId="{28CE46B5-B59A-4E86-AA32-C918F302A517}" type="pres">
      <dgm:prSet presAssocID="{92B2F1AF-9B36-41EC-B7D2-2568CD74F76C}" presName="conn2-1" presStyleLbl="parChTrans1D2" presStyleIdx="3" presStyleCnt="14"/>
      <dgm:spPr/>
      <dgm:t>
        <a:bodyPr/>
        <a:lstStyle/>
        <a:p>
          <a:endParaRPr lang="cs-CZ"/>
        </a:p>
      </dgm:t>
    </dgm:pt>
    <dgm:pt modelId="{EF5100A9-C257-4AE9-B5AF-A1A62F3046AA}" type="pres">
      <dgm:prSet presAssocID="{92B2F1AF-9B36-41EC-B7D2-2568CD74F76C}" presName="connTx" presStyleLbl="parChTrans1D2" presStyleIdx="3" presStyleCnt="14"/>
      <dgm:spPr/>
      <dgm:t>
        <a:bodyPr/>
        <a:lstStyle/>
        <a:p>
          <a:endParaRPr lang="cs-CZ"/>
        </a:p>
      </dgm:t>
    </dgm:pt>
    <dgm:pt modelId="{B67322DB-7FC6-4CAE-9855-8DAC3717315F}" type="pres">
      <dgm:prSet presAssocID="{96E053C7-27B7-4F61-A5E4-BB597AF3DE49}" presName="root2" presStyleCnt="0"/>
      <dgm:spPr/>
    </dgm:pt>
    <dgm:pt modelId="{739BF6C1-C18B-4C9A-88DC-59089B686B1A}" type="pres">
      <dgm:prSet presAssocID="{96E053C7-27B7-4F61-A5E4-BB597AF3DE49}" presName="LevelTwoTextNode" presStyleLbl="node2" presStyleIdx="3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F46C4E7A-363D-4FEE-953B-2542240B5EE6}" type="pres">
      <dgm:prSet presAssocID="{96E053C7-27B7-4F61-A5E4-BB597AF3DE49}" presName="level3hierChild" presStyleCnt="0"/>
      <dgm:spPr/>
    </dgm:pt>
    <dgm:pt modelId="{8A906167-C835-4BD4-98EA-AA423A66F567}" type="pres">
      <dgm:prSet presAssocID="{72E419B3-3F87-4597-990C-DDB880317BD1}" presName="conn2-1" presStyleLbl="parChTrans1D3" presStyleIdx="3" presStyleCnt="14"/>
      <dgm:spPr/>
      <dgm:t>
        <a:bodyPr/>
        <a:lstStyle/>
        <a:p>
          <a:endParaRPr lang="cs-CZ"/>
        </a:p>
      </dgm:t>
    </dgm:pt>
    <dgm:pt modelId="{1E51F6FA-6EBC-4AE0-B048-D0F9834D44A7}" type="pres">
      <dgm:prSet presAssocID="{72E419B3-3F87-4597-990C-DDB880317BD1}" presName="connTx" presStyleLbl="parChTrans1D3" presStyleIdx="3" presStyleCnt="14"/>
      <dgm:spPr/>
      <dgm:t>
        <a:bodyPr/>
        <a:lstStyle/>
        <a:p>
          <a:endParaRPr lang="cs-CZ"/>
        </a:p>
      </dgm:t>
    </dgm:pt>
    <dgm:pt modelId="{95CB4ABC-B0CB-4CA0-8D6B-AF83CD92D20B}" type="pres">
      <dgm:prSet presAssocID="{F6C2D9D2-1AFA-409B-A924-0F2254AC26C3}" presName="root2" presStyleCnt="0"/>
      <dgm:spPr/>
    </dgm:pt>
    <dgm:pt modelId="{DF22CD39-66AA-4B79-8752-64A4B5202386}" type="pres">
      <dgm:prSet presAssocID="{F6C2D9D2-1AFA-409B-A924-0F2254AC26C3}" presName="LevelTwoTextNode" presStyleLbl="node3" presStyleIdx="3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F32AC688-F3D6-426D-916B-953E696DB03B}" type="pres">
      <dgm:prSet presAssocID="{F6C2D9D2-1AFA-409B-A924-0F2254AC26C3}" presName="level3hierChild" presStyleCnt="0"/>
      <dgm:spPr/>
    </dgm:pt>
    <dgm:pt modelId="{C19B7238-78B9-4859-83E5-AF786C19EBF4}" type="pres">
      <dgm:prSet presAssocID="{49F61B90-975B-491C-BAA0-F0DFD01E6DCB}" presName="conn2-1" presStyleLbl="parChTrans1D2" presStyleIdx="4" presStyleCnt="14"/>
      <dgm:spPr/>
      <dgm:t>
        <a:bodyPr/>
        <a:lstStyle/>
        <a:p>
          <a:endParaRPr lang="cs-CZ"/>
        </a:p>
      </dgm:t>
    </dgm:pt>
    <dgm:pt modelId="{03DE63A9-C48C-46FD-B219-5BAE5798EE7B}" type="pres">
      <dgm:prSet presAssocID="{49F61B90-975B-491C-BAA0-F0DFD01E6DCB}" presName="connTx" presStyleLbl="parChTrans1D2" presStyleIdx="4" presStyleCnt="14"/>
      <dgm:spPr/>
      <dgm:t>
        <a:bodyPr/>
        <a:lstStyle/>
        <a:p>
          <a:endParaRPr lang="cs-CZ"/>
        </a:p>
      </dgm:t>
    </dgm:pt>
    <dgm:pt modelId="{292F656D-37B9-47D8-9099-7CEFB5E3AA92}" type="pres">
      <dgm:prSet presAssocID="{8A4D954E-679C-4018-83BF-18462352E639}" presName="root2" presStyleCnt="0"/>
      <dgm:spPr/>
    </dgm:pt>
    <dgm:pt modelId="{71A992BF-9968-421C-B1EC-6EF8870B1957}" type="pres">
      <dgm:prSet presAssocID="{8A4D954E-679C-4018-83BF-18462352E639}" presName="LevelTwoTextNode" presStyleLbl="node2" presStyleIdx="4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0CC5E750-E54E-4B12-AB84-36AC2CFD203F}" type="pres">
      <dgm:prSet presAssocID="{8A4D954E-679C-4018-83BF-18462352E639}" presName="level3hierChild" presStyleCnt="0"/>
      <dgm:spPr/>
    </dgm:pt>
    <dgm:pt modelId="{077D40F8-ED4A-495D-85AA-DDC3D59B473C}" type="pres">
      <dgm:prSet presAssocID="{7562198E-6AA4-4EC6-9B43-3029BFDBC2BA}" presName="conn2-1" presStyleLbl="parChTrans1D3" presStyleIdx="4" presStyleCnt="14"/>
      <dgm:spPr/>
      <dgm:t>
        <a:bodyPr/>
        <a:lstStyle/>
        <a:p>
          <a:endParaRPr lang="cs-CZ"/>
        </a:p>
      </dgm:t>
    </dgm:pt>
    <dgm:pt modelId="{83AAB7F1-E6D5-4FB2-948B-BF7308FA2A23}" type="pres">
      <dgm:prSet presAssocID="{7562198E-6AA4-4EC6-9B43-3029BFDBC2BA}" presName="connTx" presStyleLbl="parChTrans1D3" presStyleIdx="4" presStyleCnt="14"/>
      <dgm:spPr/>
      <dgm:t>
        <a:bodyPr/>
        <a:lstStyle/>
        <a:p>
          <a:endParaRPr lang="cs-CZ"/>
        </a:p>
      </dgm:t>
    </dgm:pt>
    <dgm:pt modelId="{42FD48B2-F341-447C-8EBB-DF4E2FD0F594}" type="pres">
      <dgm:prSet presAssocID="{0C442003-439F-4C65-907F-696EBCA2AC6A}" presName="root2" presStyleCnt="0"/>
      <dgm:spPr/>
    </dgm:pt>
    <dgm:pt modelId="{52418341-919D-4B69-9258-5BDF3395E0F2}" type="pres">
      <dgm:prSet presAssocID="{0C442003-439F-4C65-907F-696EBCA2AC6A}" presName="LevelTwoTextNode" presStyleLbl="node3" presStyleIdx="4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5C3E6E8F-3385-4440-B28E-E83D90555BA2}" type="pres">
      <dgm:prSet presAssocID="{0C442003-439F-4C65-907F-696EBCA2AC6A}" presName="level3hierChild" presStyleCnt="0"/>
      <dgm:spPr/>
    </dgm:pt>
    <dgm:pt modelId="{E935C5FC-041F-4DDA-976A-020EEBE1A108}" type="pres">
      <dgm:prSet presAssocID="{61114566-E8A3-40BA-9F30-13AFF9AA8DE1}" presName="conn2-1" presStyleLbl="parChTrans1D2" presStyleIdx="5" presStyleCnt="14"/>
      <dgm:spPr/>
      <dgm:t>
        <a:bodyPr/>
        <a:lstStyle/>
        <a:p>
          <a:endParaRPr lang="cs-CZ"/>
        </a:p>
      </dgm:t>
    </dgm:pt>
    <dgm:pt modelId="{1ECF3448-6252-4FCB-BB3F-57CEDA5EC12F}" type="pres">
      <dgm:prSet presAssocID="{61114566-E8A3-40BA-9F30-13AFF9AA8DE1}" presName="connTx" presStyleLbl="parChTrans1D2" presStyleIdx="5" presStyleCnt="14"/>
      <dgm:spPr/>
      <dgm:t>
        <a:bodyPr/>
        <a:lstStyle/>
        <a:p>
          <a:endParaRPr lang="cs-CZ"/>
        </a:p>
      </dgm:t>
    </dgm:pt>
    <dgm:pt modelId="{5EA4795F-7F85-4BAF-BB9A-9BA9CF16258A}" type="pres">
      <dgm:prSet presAssocID="{B9937A9A-2CE9-403A-B25A-3B4E320265CF}" presName="root2" presStyleCnt="0"/>
      <dgm:spPr/>
    </dgm:pt>
    <dgm:pt modelId="{20842A73-F10C-409A-B419-7346655647F0}" type="pres">
      <dgm:prSet presAssocID="{B9937A9A-2CE9-403A-B25A-3B4E320265CF}" presName="LevelTwoTextNode" presStyleLbl="node2" presStyleIdx="5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D5302097-2527-4EE6-949B-7CCB0EA5DD72}" type="pres">
      <dgm:prSet presAssocID="{B9937A9A-2CE9-403A-B25A-3B4E320265CF}" presName="level3hierChild" presStyleCnt="0"/>
      <dgm:spPr/>
    </dgm:pt>
    <dgm:pt modelId="{221A0833-86F9-4A95-BA0A-0E5ADB894F3F}" type="pres">
      <dgm:prSet presAssocID="{067B206E-25BD-44AC-B59B-F0C13055989E}" presName="conn2-1" presStyleLbl="parChTrans1D3" presStyleIdx="5" presStyleCnt="14"/>
      <dgm:spPr/>
      <dgm:t>
        <a:bodyPr/>
        <a:lstStyle/>
        <a:p>
          <a:endParaRPr lang="cs-CZ"/>
        </a:p>
      </dgm:t>
    </dgm:pt>
    <dgm:pt modelId="{DD738BF2-B4E1-46C8-BBA9-1248677FBA43}" type="pres">
      <dgm:prSet presAssocID="{067B206E-25BD-44AC-B59B-F0C13055989E}" presName="connTx" presStyleLbl="parChTrans1D3" presStyleIdx="5" presStyleCnt="14"/>
      <dgm:spPr/>
      <dgm:t>
        <a:bodyPr/>
        <a:lstStyle/>
        <a:p>
          <a:endParaRPr lang="cs-CZ"/>
        </a:p>
      </dgm:t>
    </dgm:pt>
    <dgm:pt modelId="{BAA8C2D0-A7EB-4A7F-9587-2F00C88151C7}" type="pres">
      <dgm:prSet presAssocID="{4321DC83-028F-4F24-859C-3EE344EEE7AF}" presName="root2" presStyleCnt="0"/>
      <dgm:spPr/>
    </dgm:pt>
    <dgm:pt modelId="{B440B2A6-B1C1-4BB3-93A1-4BD7D13885B0}" type="pres">
      <dgm:prSet presAssocID="{4321DC83-028F-4F24-859C-3EE344EEE7AF}" presName="LevelTwoTextNode" presStyleLbl="node3" presStyleIdx="5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91954C7C-DE14-4B95-9A85-A4DC7A924E60}" type="pres">
      <dgm:prSet presAssocID="{4321DC83-028F-4F24-859C-3EE344EEE7AF}" presName="level3hierChild" presStyleCnt="0"/>
      <dgm:spPr/>
    </dgm:pt>
    <dgm:pt modelId="{11C4D1D7-A812-45D0-A57C-8E5331B8E33F}" type="pres">
      <dgm:prSet presAssocID="{D906F57F-93BE-484D-98EC-AFB05998547F}" presName="conn2-1" presStyleLbl="parChTrans1D2" presStyleIdx="6" presStyleCnt="14"/>
      <dgm:spPr/>
      <dgm:t>
        <a:bodyPr/>
        <a:lstStyle/>
        <a:p>
          <a:endParaRPr lang="cs-CZ"/>
        </a:p>
      </dgm:t>
    </dgm:pt>
    <dgm:pt modelId="{E4910649-37C1-4B9E-B8AA-9E7D23AEE8E5}" type="pres">
      <dgm:prSet presAssocID="{D906F57F-93BE-484D-98EC-AFB05998547F}" presName="connTx" presStyleLbl="parChTrans1D2" presStyleIdx="6" presStyleCnt="14"/>
      <dgm:spPr/>
      <dgm:t>
        <a:bodyPr/>
        <a:lstStyle/>
        <a:p>
          <a:endParaRPr lang="cs-CZ"/>
        </a:p>
      </dgm:t>
    </dgm:pt>
    <dgm:pt modelId="{1F43899A-0ECF-4A5F-A3E2-C95D9529E53F}" type="pres">
      <dgm:prSet presAssocID="{1A798FA4-E609-4C21-AC46-B8AE1A15A856}" presName="root2" presStyleCnt="0"/>
      <dgm:spPr/>
    </dgm:pt>
    <dgm:pt modelId="{3C983710-4EE1-45A5-9710-C515EB8137C2}" type="pres">
      <dgm:prSet presAssocID="{1A798FA4-E609-4C21-AC46-B8AE1A15A856}" presName="LevelTwoTextNode" presStyleLbl="node2" presStyleIdx="6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388D02EF-50B1-4237-A519-9BA7FFAFE8E0}" type="pres">
      <dgm:prSet presAssocID="{1A798FA4-E609-4C21-AC46-B8AE1A15A856}" presName="level3hierChild" presStyleCnt="0"/>
      <dgm:spPr/>
    </dgm:pt>
    <dgm:pt modelId="{7E8A1CB2-AF43-4BCA-B636-4AC3991B7044}" type="pres">
      <dgm:prSet presAssocID="{2D2F494D-3B28-4F3E-91B1-EB14F81152EF}" presName="conn2-1" presStyleLbl="parChTrans1D3" presStyleIdx="6" presStyleCnt="14"/>
      <dgm:spPr/>
      <dgm:t>
        <a:bodyPr/>
        <a:lstStyle/>
        <a:p>
          <a:endParaRPr lang="cs-CZ"/>
        </a:p>
      </dgm:t>
    </dgm:pt>
    <dgm:pt modelId="{BAAE0160-13C4-4BC7-8A3B-9E66F585C89D}" type="pres">
      <dgm:prSet presAssocID="{2D2F494D-3B28-4F3E-91B1-EB14F81152EF}" presName="connTx" presStyleLbl="parChTrans1D3" presStyleIdx="6" presStyleCnt="14"/>
      <dgm:spPr/>
      <dgm:t>
        <a:bodyPr/>
        <a:lstStyle/>
        <a:p>
          <a:endParaRPr lang="cs-CZ"/>
        </a:p>
      </dgm:t>
    </dgm:pt>
    <dgm:pt modelId="{857FD84D-7EE8-4B4C-A12A-3B0081825043}" type="pres">
      <dgm:prSet presAssocID="{56EA8B67-9EB7-43C6-B6B5-F12CD0A1FA16}" presName="root2" presStyleCnt="0"/>
      <dgm:spPr/>
    </dgm:pt>
    <dgm:pt modelId="{7AB9C053-9B9B-458C-A21A-7EC60C4C9F9B}" type="pres">
      <dgm:prSet presAssocID="{56EA8B67-9EB7-43C6-B6B5-F12CD0A1FA16}" presName="LevelTwoTextNode" presStyleLbl="node3" presStyleIdx="6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81351094-75D0-4784-9A96-923A2F7B0682}" type="pres">
      <dgm:prSet presAssocID="{56EA8B67-9EB7-43C6-B6B5-F12CD0A1FA16}" presName="level3hierChild" presStyleCnt="0"/>
      <dgm:spPr/>
    </dgm:pt>
    <dgm:pt modelId="{682B2066-3E6D-4042-A5CE-E0DA6B96817F}" type="pres">
      <dgm:prSet presAssocID="{E54DC846-A949-4430-BE4A-7369B5538133}" presName="conn2-1" presStyleLbl="parChTrans1D2" presStyleIdx="7" presStyleCnt="14"/>
      <dgm:spPr/>
      <dgm:t>
        <a:bodyPr/>
        <a:lstStyle/>
        <a:p>
          <a:endParaRPr lang="cs-CZ"/>
        </a:p>
      </dgm:t>
    </dgm:pt>
    <dgm:pt modelId="{1D5ED0BD-56E2-4A92-993C-E827B44F605A}" type="pres">
      <dgm:prSet presAssocID="{E54DC846-A949-4430-BE4A-7369B5538133}" presName="connTx" presStyleLbl="parChTrans1D2" presStyleIdx="7" presStyleCnt="14"/>
      <dgm:spPr/>
      <dgm:t>
        <a:bodyPr/>
        <a:lstStyle/>
        <a:p>
          <a:endParaRPr lang="cs-CZ"/>
        </a:p>
      </dgm:t>
    </dgm:pt>
    <dgm:pt modelId="{97F7D6EE-DABC-438B-B29C-70E9D017E894}" type="pres">
      <dgm:prSet presAssocID="{D3979A7A-370B-459F-A7D3-3A0AB8B5E81B}" presName="root2" presStyleCnt="0"/>
      <dgm:spPr/>
    </dgm:pt>
    <dgm:pt modelId="{87BF0842-7218-4E8A-A1C0-567413ED9334}" type="pres">
      <dgm:prSet presAssocID="{D3979A7A-370B-459F-A7D3-3A0AB8B5E81B}" presName="LevelTwoTextNode" presStyleLbl="node2" presStyleIdx="7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FA3C404-121F-4B5A-BA8D-F767DEBA1483}" type="pres">
      <dgm:prSet presAssocID="{D3979A7A-370B-459F-A7D3-3A0AB8B5E81B}" presName="level3hierChild" presStyleCnt="0"/>
      <dgm:spPr/>
    </dgm:pt>
    <dgm:pt modelId="{2CC46141-267E-49E9-9BDC-2AA77D61A80C}" type="pres">
      <dgm:prSet presAssocID="{A6353C4C-5753-4E3D-9DCC-E9F98E0BA4F1}" presName="conn2-1" presStyleLbl="parChTrans1D3" presStyleIdx="7" presStyleCnt="14"/>
      <dgm:spPr/>
      <dgm:t>
        <a:bodyPr/>
        <a:lstStyle/>
        <a:p>
          <a:endParaRPr lang="cs-CZ"/>
        </a:p>
      </dgm:t>
    </dgm:pt>
    <dgm:pt modelId="{30794D84-44F8-4D26-8D2E-4BB33829393D}" type="pres">
      <dgm:prSet presAssocID="{A6353C4C-5753-4E3D-9DCC-E9F98E0BA4F1}" presName="connTx" presStyleLbl="parChTrans1D3" presStyleIdx="7" presStyleCnt="14"/>
      <dgm:spPr/>
      <dgm:t>
        <a:bodyPr/>
        <a:lstStyle/>
        <a:p>
          <a:endParaRPr lang="cs-CZ"/>
        </a:p>
      </dgm:t>
    </dgm:pt>
    <dgm:pt modelId="{73E8B4DE-70C2-40C4-A6F5-0D66ADEADBCD}" type="pres">
      <dgm:prSet presAssocID="{8E4DCFEB-299A-4719-A6B2-568477DFB5AB}" presName="root2" presStyleCnt="0"/>
      <dgm:spPr/>
    </dgm:pt>
    <dgm:pt modelId="{CFFB5103-9421-43FA-8775-74DFD054BE0C}" type="pres">
      <dgm:prSet presAssocID="{8E4DCFEB-299A-4719-A6B2-568477DFB5AB}" presName="LevelTwoTextNode" presStyleLbl="node3" presStyleIdx="7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576CEE03-A98E-4628-BF57-1CEE2693F214}" type="pres">
      <dgm:prSet presAssocID="{8E4DCFEB-299A-4719-A6B2-568477DFB5AB}" presName="level3hierChild" presStyleCnt="0"/>
      <dgm:spPr/>
    </dgm:pt>
    <dgm:pt modelId="{8D51C320-B324-4213-AEA7-9C4487E283B8}" type="pres">
      <dgm:prSet presAssocID="{EEC4F5CA-050F-4CCA-B48D-E984A628B462}" presName="conn2-1" presStyleLbl="parChTrans1D2" presStyleIdx="8" presStyleCnt="14"/>
      <dgm:spPr/>
      <dgm:t>
        <a:bodyPr/>
        <a:lstStyle/>
        <a:p>
          <a:endParaRPr lang="cs-CZ"/>
        </a:p>
      </dgm:t>
    </dgm:pt>
    <dgm:pt modelId="{A802864A-9F87-43B8-8CEA-7A030922E5F9}" type="pres">
      <dgm:prSet presAssocID="{EEC4F5CA-050F-4CCA-B48D-E984A628B462}" presName="connTx" presStyleLbl="parChTrans1D2" presStyleIdx="8" presStyleCnt="14"/>
      <dgm:spPr/>
      <dgm:t>
        <a:bodyPr/>
        <a:lstStyle/>
        <a:p>
          <a:endParaRPr lang="cs-CZ"/>
        </a:p>
      </dgm:t>
    </dgm:pt>
    <dgm:pt modelId="{6A477105-7601-4F83-9529-C94BFAB6AD66}" type="pres">
      <dgm:prSet presAssocID="{0334A6E2-DB5B-4337-B8DB-4BDF47271931}" presName="root2" presStyleCnt="0"/>
      <dgm:spPr/>
    </dgm:pt>
    <dgm:pt modelId="{5C8639E4-8509-4B7C-9EAC-97D0D24F51A4}" type="pres">
      <dgm:prSet presAssocID="{0334A6E2-DB5B-4337-B8DB-4BDF47271931}" presName="LevelTwoTextNode" presStyleLbl="node2" presStyleIdx="8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3E6002A2-C898-436C-8AFB-E7E991DDC0A1}" type="pres">
      <dgm:prSet presAssocID="{0334A6E2-DB5B-4337-B8DB-4BDF47271931}" presName="level3hierChild" presStyleCnt="0"/>
      <dgm:spPr/>
    </dgm:pt>
    <dgm:pt modelId="{0E86DCED-1A8E-4825-85A3-CF4A98795FE9}" type="pres">
      <dgm:prSet presAssocID="{8F4216EE-5ABB-47DA-8ADE-92AFF6120BCE}" presName="conn2-1" presStyleLbl="parChTrans1D3" presStyleIdx="8" presStyleCnt="14"/>
      <dgm:spPr/>
      <dgm:t>
        <a:bodyPr/>
        <a:lstStyle/>
        <a:p>
          <a:endParaRPr lang="cs-CZ"/>
        </a:p>
      </dgm:t>
    </dgm:pt>
    <dgm:pt modelId="{56DC5E2C-5E8D-4604-93FA-7E9326976246}" type="pres">
      <dgm:prSet presAssocID="{8F4216EE-5ABB-47DA-8ADE-92AFF6120BCE}" presName="connTx" presStyleLbl="parChTrans1D3" presStyleIdx="8" presStyleCnt="14"/>
      <dgm:spPr/>
      <dgm:t>
        <a:bodyPr/>
        <a:lstStyle/>
        <a:p>
          <a:endParaRPr lang="cs-CZ"/>
        </a:p>
      </dgm:t>
    </dgm:pt>
    <dgm:pt modelId="{1A973369-8483-439E-AF89-3FB53C1C9681}" type="pres">
      <dgm:prSet presAssocID="{10BF9259-8A10-4726-ABA3-266153A1D9F9}" presName="root2" presStyleCnt="0"/>
      <dgm:spPr/>
    </dgm:pt>
    <dgm:pt modelId="{FE2F19A2-3C83-4E4E-A10B-F9DA62C2DC0F}" type="pres">
      <dgm:prSet presAssocID="{10BF9259-8A10-4726-ABA3-266153A1D9F9}" presName="LevelTwoTextNode" presStyleLbl="node3" presStyleIdx="8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64E3ECF9-7A1B-43E2-87FC-D61F821216F2}" type="pres">
      <dgm:prSet presAssocID="{10BF9259-8A10-4726-ABA3-266153A1D9F9}" presName="level3hierChild" presStyleCnt="0"/>
      <dgm:spPr/>
    </dgm:pt>
    <dgm:pt modelId="{3C46BDA6-0D13-446D-B0DB-8A634D27AABF}" type="pres">
      <dgm:prSet presAssocID="{605CD72C-B207-47F1-8A58-759AD39EAB7A}" presName="conn2-1" presStyleLbl="parChTrans1D2" presStyleIdx="9" presStyleCnt="14"/>
      <dgm:spPr/>
      <dgm:t>
        <a:bodyPr/>
        <a:lstStyle/>
        <a:p>
          <a:endParaRPr lang="cs-CZ"/>
        </a:p>
      </dgm:t>
    </dgm:pt>
    <dgm:pt modelId="{6E441F07-F62E-494E-92F3-A58D9AAA8AE5}" type="pres">
      <dgm:prSet presAssocID="{605CD72C-B207-47F1-8A58-759AD39EAB7A}" presName="connTx" presStyleLbl="parChTrans1D2" presStyleIdx="9" presStyleCnt="14"/>
      <dgm:spPr/>
      <dgm:t>
        <a:bodyPr/>
        <a:lstStyle/>
        <a:p>
          <a:endParaRPr lang="cs-CZ"/>
        </a:p>
      </dgm:t>
    </dgm:pt>
    <dgm:pt modelId="{8A23FDAB-2773-490E-BB49-AB037BD833E5}" type="pres">
      <dgm:prSet presAssocID="{950514FE-361B-476E-82D0-63343D00D1AD}" presName="root2" presStyleCnt="0"/>
      <dgm:spPr/>
    </dgm:pt>
    <dgm:pt modelId="{4EBAF6F7-FF68-472E-BD55-34C3DD497CB0}" type="pres">
      <dgm:prSet presAssocID="{950514FE-361B-476E-82D0-63343D00D1AD}" presName="LevelTwoTextNode" presStyleLbl="node2" presStyleIdx="9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09D41124-7418-4879-9FBD-3A50AA5EB436}" type="pres">
      <dgm:prSet presAssocID="{950514FE-361B-476E-82D0-63343D00D1AD}" presName="level3hierChild" presStyleCnt="0"/>
      <dgm:spPr/>
    </dgm:pt>
    <dgm:pt modelId="{A09AAEE9-7A6A-4C2A-9588-97D58F702677}" type="pres">
      <dgm:prSet presAssocID="{00313C87-F60A-4C64-8031-2AD308667FB3}" presName="conn2-1" presStyleLbl="parChTrans1D3" presStyleIdx="9" presStyleCnt="14"/>
      <dgm:spPr/>
      <dgm:t>
        <a:bodyPr/>
        <a:lstStyle/>
        <a:p>
          <a:endParaRPr lang="cs-CZ"/>
        </a:p>
      </dgm:t>
    </dgm:pt>
    <dgm:pt modelId="{E681E9EC-AFB5-4867-B0D4-53809885E9ED}" type="pres">
      <dgm:prSet presAssocID="{00313C87-F60A-4C64-8031-2AD308667FB3}" presName="connTx" presStyleLbl="parChTrans1D3" presStyleIdx="9" presStyleCnt="14"/>
      <dgm:spPr/>
      <dgm:t>
        <a:bodyPr/>
        <a:lstStyle/>
        <a:p>
          <a:endParaRPr lang="cs-CZ"/>
        </a:p>
      </dgm:t>
    </dgm:pt>
    <dgm:pt modelId="{2EB30CCA-5376-4691-BCDC-2AD34E4D5D24}" type="pres">
      <dgm:prSet presAssocID="{7E0CA5A1-08A4-4D2D-B225-0A018E939BD9}" presName="root2" presStyleCnt="0"/>
      <dgm:spPr/>
    </dgm:pt>
    <dgm:pt modelId="{8D1638FE-0CB5-475C-B527-30B6BC476C55}" type="pres">
      <dgm:prSet presAssocID="{7E0CA5A1-08A4-4D2D-B225-0A018E939BD9}" presName="LevelTwoTextNode" presStyleLbl="node3" presStyleIdx="9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10854192-0B5E-4283-AF26-333AA202D28F}" type="pres">
      <dgm:prSet presAssocID="{7E0CA5A1-08A4-4D2D-B225-0A018E939BD9}" presName="level3hierChild" presStyleCnt="0"/>
      <dgm:spPr/>
    </dgm:pt>
    <dgm:pt modelId="{DF0AD183-0F01-4949-90FD-AEB813819609}" type="pres">
      <dgm:prSet presAssocID="{1B0195F5-AE40-4536-AA6F-1733B2EA62D8}" presName="conn2-1" presStyleLbl="parChTrans1D2" presStyleIdx="10" presStyleCnt="14"/>
      <dgm:spPr/>
      <dgm:t>
        <a:bodyPr/>
        <a:lstStyle/>
        <a:p>
          <a:endParaRPr lang="cs-CZ"/>
        </a:p>
      </dgm:t>
    </dgm:pt>
    <dgm:pt modelId="{9C94AB16-F1EC-454D-A0B7-BAED892348BF}" type="pres">
      <dgm:prSet presAssocID="{1B0195F5-AE40-4536-AA6F-1733B2EA62D8}" presName="connTx" presStyleLbl="parChTrans1D2" presStyleIdx="10" presStyleCnt="14"/>
      <dgm:spPr/>
      <dgm:t>
        <a:bodyPr/>
        <a:lstStyle/>
        <a:p>
          <a:endParaRPr lang="cs-CZ"/>
        </a:p>
      </dgm:t>
    </dgm:pt>
    <dgm:pt modelId="{3F696A21-A463-4F14-9290-9622A71B1169}" type="pres">
      <dgm:prSet presAssocID="{CF848318-AA8D-4C70-AE4B-3CAA92145343}" presName="root2" presStyleCnt="0"/>
      <dgm:spPr/>
    </dgm:pt>
    <dgm:pt modelId="{AAF4C241-83A0-49C0-AA7F-F006124A46CC}" type="pres">
      <dgm:prSet presAssocID="{CF848318-AA8D-4C70-AE4B-3CAA92145343}" presName="LevelTwoTextNode" presStyleLbl="node2" presStyleIdx="10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056BC762-48CF-4F62-9B24-2D5E8F1C6168}" type="pres">
      <dgm:prSet presAssocID="{CF848318-AA8D-4C70-AE4B-3CAA92145343}" presName="level3hierChild" presStyleCnt="0"/>
      <dgm:spPr/>
    </dgm:pt>
    <dgm:pt modelId="{3D3B9BBB-AED2-499B-8C1E-A083853FD5E1}" type="pres">
      <dgm:prSet presAssocID="{3ACA1E74-4748-4CC8-8A02-32D37B873490}" presName="conn2-1" presStyleLbl="parChTrans1D3" presStyleIdx="10" presStyleCnt="14"/>
      <dgm:spPr/>
      <dgm:t>
        <a:bodyPr/>
        <a:lstStyle/>
        <a:p>
          <a:endParaRPr lang="cs-CZ"/>
        </a:p>
      </dgm:t>
    </dgm:pt>
    <dgm:pt modelId="{142A2369-F7DB-458F-A680-821348B26B05}" type="pres">
      <dgm:prSet presAssocID="{3ACA1E74-4748-4CC8-8A02-32D37B873490}" presName="connTx" presStyleLbl="parChTrans1D3" presStyleIdx="10" presStyleCnt="14"/>
      <dgm:spPr/>
      <dgm:t>
        <a:bodyPr/>
        <a:lstStyle/>
        <a:p>
          <a:endParaRPr lang="cs-CZ"/>
        </a:p>
      </dgm:t>
    </dgm:pt>
    <dgm:pt modelId="{B75EC830-D928-40BF-A2D6-EE7C7218DC8D}" type="pres">
      <dgm:prSet presAssocID="{EC862CF8-ED45-445B-85C7-DE86B3EA1E18}" presName="root2" presStyleCnt="0"/>
      <dgm:spPr/>
    </dgm:pt>
    <dgm:pt modelId="{B0236C03-4D0F-40A1-9783-20820EEEDCD4}" type="pres">
      <dgm:prSet presAssocID="{EC862CF8-ED45-445B-85C7-DE86B3EA1E18}" presName="LevelTwoTextNode" presStyleLbl="node3" presStyleIdx="10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7268592C-CF29-4387-B182-0CC03E2AD53B}" type="pres">
      <dgm:prSet presAssocID="{EC862CF8-ED45-445B-85C7-DE86B3EA1E18}" presName="level3hierChild" presStyleCnt="0"/>
      <dgm:spPr/>
    </dgm:pt>
    <dgm:pt modelId="{4FBB2BE0-BFC9-4CD0-A0E5-1E176F35F50D}" type="pres">
      <dgm:prSet presAssocID="{E3D8056E-2E4F-4D30-9B51-6F3F58D48939}" presName="conn2-1" presStyleLbl="parChTrans1D2" presStyleIdx="11" presStyleCnt="14"/>
      <dgm:spPr/>
      <dgm:t>
        <a:bodyPr/>
        <a:lstStyle/>
        <a:p>
          <a:endParaRPr lang="cs-CZ"/>
        </a:p>
      </dgm:t>
    </dgm:pt>
    <dgm:pt modelId="{306D9548-E494-448F-80BC-BA31BAF83AAE}" type="pres">
      <dgm:prSet presAssocID="{E3D8056E-2E4F-4D30-9B51-6F3F58D48939}" presName="connTx" presStyleLbl="parChTrans1D2" presStyleIdx="11" presStyleCnt="14"/>
      <dgm:spPr/>
      <dgm:t>
        <a:bodyPr/>
        <a:lstStyle/>
        <a:p>
          <a:endParaRPr lang="cs-CZ"/>
        </a:p>
      </dgm:t>
    </dgm:pt>
    <dgm:pt modelId="{F2BDFEFA-C5C4-4C02-9D39-633D3E32A04B}" type="pres">
      <dgm:prSet presAssocID="{7FA5C267-A1FB-4F90-A236-6EF9E6C08128}" presName="root2" presStyleCnt="0"/>
      <dgm:spPr/>
    </dgm:pt>
    <dgm:pt modelId="{953D205F-9821-43B2-88E6-687C7335AB3E}" type="pres">
      <dgm:prSet presAssocID="{7FA5C267-A1FB-4F90-A236-6EF9E6C08128}" presName="LevelTwoTextNode" presStyleLbl="node2" presStyleIdx="11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1B80B1F0-2374-401E-9879-D3D96274D529}" type="pres">
      <dgm:prSet presAssocID="{7FA5C267-A1FB-4F90-A236-6EF9E6C08128}" presName="level3hierChild" presStyleCnt="0"/>
      <dgm:spPr/>
    </dgm:pt>
    <dgm:pt modelId="{176DA41B-AD5D-459D-95A9-616B17A6FD40}" type="pres">
      <dgm:prSet presAssocID="{685F2580-A5BA-4326-8CE8-37EBAF27B85E}" presName="conn2-1" presStyleLbl="parChTrans1D3" presStyleIdx="11" presStyleCnt="14"/>
      <dgm:spPr/>
      <dgm:t>
        <a:bodyPr/>
        <a:lstStyle/>
        <a:p>
          <a:endParaRPr lang="cs-CZ"/>
        </a:p>
      </dgm:t>
    </dgm:pt>
    <dgm:pt modelId="{ED9A7254-D499-43F2-B12E-150CDC91A206}" type="pres">
      <dgm:prSet presAssocID="{685F2580-A5BA-4326-8CE8-37EBAF27B85E}" presName="connTx" presStyleLbl="parChTrans1D3" presStyleIdx="11" presStyleCnt="14"/>
      <dgm:spPr/>
      <dgm:t>
        <a:bodyPr/>
        <a:lstStyle/>
        <a:p>
          <a:endParaRPr lang="cs-CZ"/>
        </a:p>
      </dgm:t>
    </dgm:pt>
    <dgm:pt modelId="{1A01F91B-0F82-4D1D-863E-A22D9FD9BB6C}" type="pres">
      <dgm:prSet presAssocID="{FB19A94A-1E94-4422-8467-69667D1C1A97}" presName="root2" presStyleCnt="0"/>
      <dgm:spPr/>
    </dgm:pt>
    <dgm:pt modelId="{9A75DFFA-C313-415A-B1B2-5004F5873CC7}" type="pres">
      <dgm:prSet presAssocID="{FB19A94A-1E94-4422-8467-69667D1C1A97}" presName="LevelTwoTextNode" presStyleLbl="node3" presStyleIdx="11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BD8C27F-13A0-47B6-8891-7911E6579D07}" type="pres">
      <dgm:prSet presAssocID="{FB19A94A-1E94-4422-8467-69667D1C1A97}" presName="level3hierChild" presStyleCnt="0"/>
      <dgm:spPr/>
    </dgm:pt>
    <dgm:pt modelId="{4AA07430-EF08-4039-8635-E102B6DAC936}" type="pres">
      <dgm:prSet presAssocID="{4951EFD7-AA27-4393-9B85-44A707B84BD6}" presName="conn2-1" presStyleLbl="parChTrans1D2" presStyleIdx="12" presStyleCnt="14"/>
      <dgm:spPr/>
      <dgm:t>
        <a:bodyPr/>
        <a:lstStyle/>
        <a:p>
          <a:endParaRPr lang="cs-CZ"/>
        </a:p>
      </dgm:t>
    </dgm:pt>
    <dgm:pt modelId="{E4F0D7C2-00AB-42CA-8772-BD4A2CF6D752}" type="pres">
      <dgm:prSet presAssocID="{4951EFD7-AA27-4393-9B85-44A707B84BD6}" presName="connTx" presStyleLbl="parChTrans1D2" presStyleIdx="12" presStyleCnt="14"/>
      <dgm:spPr/>
      <dgm:t>
        <a:bodyPr/>
        <a:lstStyle/>
        <a:p>
          <a:endParaRPr lang="cs-CZ"/>
        </a:p>
      </dgm:t>
    </dgm:pt>
    <dgm:pt modelId="{6C30BFBB-C7DC-433C-8F8C-19947D190B52}" type="pres">
      <dgm:prSet presAssocID="{DB266DC7-9B47-4A9B-8A71-6858369A366F}" presName="root2" presStyleCnt="0"/>
      <dgm:spPr/>
    </dgm:pt>
    <dgm:pt modelId="{6097422E-FC64-44AE-9568-DF564687C4D9}" type="pres">
      <dgm:prSet presAssocID="{DB266DC7-9B47-4A9B-8A71-6858369A366F}" presName="LevelTwoTextNode" presStyleLbl="node2" presStyleIdx="12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9D06DF9-A2BE-405E-8BAD-585B02B07252}" type="pres">
      <dgm:prSet presAssocID="{DB266DC7-9B47-4A9B-8A71-6858369A366F}" presName="level3hierChild" presStyleCnt="0"/>
      <dgm:spPr/>
    </dgm:pt>
    <dgm:pt modelId="{4754A56C-1DE9-4A7E-810F-1836EDBB53F9}" type="pres">
      <dgm:prSet presAssocID="{204699A0-8F1E-46AD-B7C6-FF6C5EC2E715}" presName="conn2-1" presStyleLbl="parChTrans1D3" presStyleIdx="12" presStyleCnt="14"/>
      <dgm:spPr/>
      <dgm:t>
        <a:bodyPr/>
        <a:lstStyle/>
        <a:p>
          <a:endParaRPr lang="cs-CZ"/>
        </a:p>
      </dgm:t>
    </dgm:pt>
    <dgm:pt modelId="{956A3623-7057-4EC5-84B8-FC9E31218A4B}" type="pres">
      <dgm:prSet presAssocID="{204699A0-8F1E-46AD-B7C6-FF6C5EC2E715}" presName="connTx" presStyleLbl="parChTrans1D3" presStyleIdx="12" presStyleCnt="14"/>
      <dgm:spPr/>
      <dgm:t>
        <a:bodyPr/>
        <a:lstStyle/>
        <a:p>
          <a:endParaRPr lang="cs-CZ"/>
        </a:p>
      </dgm:t>
    </dgm:pt>
    <dgm:pt modelId="{8582C806-E2BD-4CF1-B735-7EA9FEC4D946}" type="pres">
      <dgm:prSet presAssocID="{89818383-7B66-4E86-A518-EC617B0CBA09}" presName="root2" presStyleCnt="0"/>
      <dgm:spPr/>
    </dgm:pt>
    <dgm:pt modelId="{1F567743-ABB3-4FB3-927A-15CEFF0424E4}" type="pres">
      <dgm:prSet presAssocID="{89818383-7B66-4E86-A518-EC617B0CBA09}" presName="LevelTwoTextNode" presStyleLbl="node3" presStyleIdx="12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FDA32763-F72F-4E58-A79F-DB8A67B2F4D0}" type="pres">
      <dgm:prSet presAssocID="{89818383-7B66-4E86-A518-EC617B0CBA09}" presName="level3hierChild" presStyleCnt="0"/>
      <dgm:spPr/>
    </dgm:pt>
    <dgm:pt modelId="{80DE2AE4-AF6F-479E-8D68-A2D94878A556}" type="pres">
      <dgm:prSet presAssocID="{FBB5F969-CD1B-4C51-BFBB-7CFE78F4E15C}" presName="conn2-1" presStyleLbl="parChTrans1D2" presStyleIdx="13" presStyleCnt="14"/>
      <dgm:spPr/>
      <dgm:t>
        <a:bodyPr/>
        <a:lstStyle/>
        <a:p>
          <a:endParaRPr lang="cs-CZ"/>
        </a:p>
      </dgm:t>
    </dgm:pt>
    <dgm:pt modelId="{F4A3981F-5154-4BF0-9B8E-14EE27C07A37}" type="pres">
      <dgm:prSet presAssocID="{FBB5F969-CD1B-4C51-BFBB-7CFE78F4E15C}" presName="connTx" presStyleLbl="parChTrans1D2" presStyleIdx="13" presStyleCnt="14"/>
      <dgm:spPr/>
      <dgm:t>
        <a:bodyPr/>
        <a:lstStyle/>
        <a:p>
          <a:endParaRPr lang="cs-CZ"/>
        </a:p>
      </dgm:t>
    </dgm:pt>
    <dgm:pt modelId="{3FCEEC5D-1E97-490B-AE04-ABCB632452F1}" type="pres">
      <dgm:prSet presAssocID="{11DFC55E-4E22-48EE-920A-1EFBE78B5833}" presName="root2" presStyleCnt="0"/>
      <dgm:spPr/>
    </dgm:pt>
    <dgm:pt modelId="{07B45628-FEA8-42D7-9E4E-BB7B84479FF8}" type="pres">
      <dgm:prSet presAssocID="{11DFC55E-4E22-48EE-920A-1EFBE78B5833}" presName="LevelTwoTextNode" presStyleLbl="node2" presStyleIdx="13" presStyleCnt="14" custScaleX="176698" custScaleY="125502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55FFC9A5-C52B-4907-B2EA-01B5E6B8BA15}" type="pres">
      <dgm:prSet presAssocID="{11DFC55E-4E22-48EE-920A-1EFBE78B5833}" presName="level3hierChild" presStyleCnt="0"/>
      <dgm:spPr/>
    </dgm:pt>
    <dgm:pt modelId="{70772D15-CC87-4BE7-8143-C49260A466C9}" type="pres">
      <dgm:prSet presAssocID="{0E6903C4-3FD9-4C4A-A891-A32112C44171}" presName="conn2-1" presStyleLbl="parChTrans1D3" presStyleIdx="13" presStyleCnt="14"/>
      <dgm:spPr/>
      <dgm:t>
        <a:bodyPr/>
        <a:lstStyle/>
        <a:p>
          <a:endParaRPr lang="cs-CZ"/>
        </a:p>
      </dgm:t>
    </dgm:pt>
    <dgm:pt modelId="{36F0FBB9-0E03-4A60-805D-2B5CEB30A32E}" type="pres">
      <dgm:prSet presAssocID="{0E6903C4-3FD9-4C4A-A891-A32112C44171}" presName="connTx" presStyleLbl="parChTrans1D3" presStyleIdx="13" presStyleCnt="14"/>
      <dgm:spPr/>
      <dgm:t>
        <a:bodyPr/>
        <a:lstStyle/>
        <a:p>
          <a:endParaRPr lang="cs-CZ"/>
        </a:p>
      </dgm:t>
    </dgm:pt>
    <dgm:pt modelId="{4A0DADD0-72CD-440E-9E5B-344704B45C47}" type="pres">
      <dgm:prSet presAssocID="{A29AFF99-5E69-4C2F-A019-C19AE821D355}" presName="root2" presStyleCnt="0"/>
      <dgm:spPr/>
    </dgm:pt>
    <dgm:pt modelId="{4A1F1B11-95C5-4C5E-B634-717583D565AF}" type="pres">
      <dgm:prSet presAssocID="{A29AFF99-5E69-4C2F-A019-C19AE821D355}" presName="LevelTwoTextNode" presStyleLbl="node3" presStyleIdx="13" presStyleCnt="14" custScaleX="157137" custScaleY="125745">
        <dgm:presLayoutVars>
          <dgm:chPref val="3"/>
        </dgm:presLayoutVars>
      </dgm:prSet>
      <dgm:spPr/>
      <dgm:t>
        <a:bodyPr/>
        <a:lstStyle/>
        <a:p>
          <a:endParaRPr lang="cs-CZ"/>
        </a:p>
      </dgm:t>
    </dgm:pt>
    <dgm:pt modelId="{244061B8-04AC-41F9-A98F-B218281CB61E}" type="pres">
      <dgm:prSet presAssocID="{A29AFF99-5E69-4C2F-A019-C19AE821D355}" presName="level3hierChild" presStyleCnt="0"/>
      <dgm:spPr/>
    </dgm:pt>
  </dgm:ptLst>
  <dgm:cxnLst>
    <dgm:cxn modelId="{6A699F2E-1AB7-4440-B14D-564BDA04A3DF}" type="presOf" srcId="{A6353C4C-5753-4E3D-9DCC-E9F98E0BA4F1}" destId="{30794D84-44F8-4D26-8D2E-4BB33829393D}" srcOrd="1" destOrd="0" presId="urn:microsoft.com/office/officeart/2008/layout/HorizontalMultiLevelHierarchy"/>
    <dgm:cxn modelId="{9CB2F0A3-7728-49E0-B212-17090E092A6E}" type="presOf" srcId="{D906F57F-93BE-484D-98EC-AFB05998547F}" destId="{E4910649-37C1-4B9E-B8AA-9E7D23AEE8E5}" srcOrd="1" destOrd="0" presId="urn:microsoft.com/office/officeart/2008/layout/HorizontalMultiLevelHierarchy"/>
    <dgm:cxn modelId="{AE7DCB02-B5DD-4973-B3C5-571B38007992}" type="presOf" srcId="{8F4216EE-5ABB-47DA-8ADE-92AFF6120BCE}" destId="{56DC5E2C-5E8D-4604-93FA-7E9326976246}" srcOrd="1" destOrd="0" presId="urn:microsoft.com/office/officeart/2008/layout/HorizontalMultiLevelHierarchy"/>
    <dgm:cxn modelId="{F4CC9874-6F19-4DC7-88D1-8306FE1FDD70}" srcId="{E387B25A-93F6-4EE4-8D89-8742021B124D}" destId="{DB266DC7-9B47-4A9B-8A71-6858369A366F}" srcOrd="12" destOrd="0" parTransId="{4951EFD7-AA27-4393-9B85-44A707B84BD6}" sibTransId="{084CEC77-456C-4AA5-9C8B-10D1A9294209}"/>
    <dgm:cxn modelId="{9C8C7C48-C0A6-43ED-9187-D36D731F45FD}" type="presOf" srcId="{F6C2D9D2-1AFA-409B-A924-0F2254AC26C3}" destId="{DF22CD39-66AA-4B79-8752-64A4B5202386}" srcOrd="0" destOrd="0" presId="urn:microsoft.com/office/officeart/2008/layout/HorizontalMultiLevelHierarchy"/>
    <dgm:cxn modelId="{DB989685-1A64-45E2-BA23-DD4EDFBD37CC}" type="presOf" srcId="{067B206E-25BD-44AC-B59B-F0C13055989E}" destId="{DD738BF2-B4E1-46C8-BBA9-1248677FBA43}" srcOrd="1" destOrd="0" presId="urn:microsoft.com/office/officeart/2008/layout/HorizontalMultiLevelHierarchy"/>
    <dgm:cxn modelId="{C3FB704E-6ED4-4F69-9A47-BAFA854BCD92}" type="presOf" srcId="{7562198E-6AA4-4EC6-9B43-3029BFDBC2BA}" destId="{077D40F8-ED4A-495D-85AA-DDC3D59B473C}" srcOrd="0" destOrd="0" presId="urn:microsoft.com/office/officeart/2008/layout/HorizontalMultiLevelHierarchy"/>
    <dgm:cxn modelId="{FFEBAE78-C3E7-4E5E-9E9F-07DD0FC6848C}" type="presOf" srcId="{49F61B90-975B-491C-BAA0-F0DFD01E6DCB}" destId="{C19B7238-78B9-4859-83E5-AF786C19EBF4}" srcOrd="0" destOrd="0" presId="urn:microsoft.com/office/officeart/2008/layout/HorizontalMultiLevelHierarchy"/>
    <dgm:cxn modelId="{D030F6A9-81D3-47C0-827F-F97CCA2FFFAD}" type="presOf" srcId="{B9937A9A-2CE9-403A-B25A-3B4E320265CF}" destId="{20842A73-F10C-409A-B419-7346655647F0}" srcOrd="0" destOrd="0" presId="urn:microsoft.com/office/officeart/2008/layout/HorizontalMultiLevelHierarchy"/>
    <dgm:cxn modelId="{1BF040DB-CD57-46BA-B430-56845EBA9A7F}" srcId="{E387B25A-93F6-4EE4-8D89-8742021B124D}" destId="{0334A6E2-DB5B-4337-B8DB-4BDF47271931}" srcOrd="8" destOrd="0" parTransId="{EEC4F5CA-050F-4CCA-B48D-E984A628B462}" sibTransId="{51F0BAD6-DCB0-47C2-827E-A82109AFA821}"/>
    <dgm:cxn modelId="{27BF50B2-BB61-4116-882B-41952EED9A8C}" type="presOf" srcId="{EEC4F5CA-050F-4CCA-B48D-E984A628B462}" destId="{8D51C320-B324-4213-AEA7-9C4487E283B8}" srcOrd="0" destOrd="0" presId="urn:microsoft.com/office/officeart/2008/layout/HorizontalMultiLevelHierarchy"/>
    <dgm:cxn modelId="{E293EA7A-A80A-48CB-B079-A30B51124419}" srcId="{0675673A-C2B4-47A6-9357-47DAE0ADB98B}" destId="{1810F9E5-EEDE-4927-9202-FC9E745BFCD5}" srcOrd="0" destOrd="0" parTransId="{E3528CF9-0D5B-48B9-81C1-8794779BC041}" sibTransId="{9CFCF8A4-17EB-4AC2-A204-90EA40163F1D}"/>
    <dgm:cxn modelId="{DFF61769-E08D-4F77-B960-A68B5542FA2D}" type="presOf" srcId="{EFDDEA56-F249-479E-9CC0-62FD2C9F970B}" destId="{60F1A5F9-BB9E-4C21-BF31-E88BB9B8992C}" srcOrd="0" destOrd="0" presId="urn:microsoft.com/office/officeart/2008/layout/HorizontalMultiLevelHierarchy"/>
    <dgm:cxn modelId="{FDC6934E-C3C1-42BF-89A3-532D187DA45D}" type="presOf" srcId="{89818383-7B66-4E86-A518-EC617B0CBA09}" destId="{1F567743-ABB3-4FB3-927A-15CEFF0424E4}" srcOrd="0" destOrd="0" presId="urn:microsoft.com/office/officeart/2008/layout/HorizontalMultiLevelHierarchy"/>
    <dgm:cxn modelId="{0AF5976B-C5E9-43F7-AD81-C0068F682097}" type="presOf" srcId="{F5FA5220-A9BD-43A4-A2C1-FD6D674E5391}" destId="{38949F51-E369-47D7-A76B-D5AD95354FF9}" srcOrd="0" destOrd="0" presId="urn:microsoft.com/office/officeart/2008/layout/HorizontalMultiLevelHierarchy"/>
    <dgm:cxn modelId="{50D7044F-C2DB-4025-BADE-26FB35EF8419}" type="presOf" srcId="{3ACA1E74-4748-4CC8-8A02-32D37B873490}" destId="{3D3B9BBB-AED2-499B-8C1E-A083853FD5E1}" srcOrd="0" destOrd="0" presId="urn:microsoft.com/office/officeart/2008/layout/HorizontalMultiLevelHierarchy"/>
    <dgm:cxn modelId="{D1369AAF-90AC-4472-A8EC-14FB3C535702}" srcId="{E387B25A-93F6-4EE4-8D89-8742021B124D}" destId="{1A798FA4-E609-4C21-AC46-B8AE1A15A856}" srcOrd="6" destOrd="0" parTransId="{D906F57F-93BE-484D-98EC-AFB05998547F}" sibTransId="{1E8940D0-6179-4C29-87D7-C62AA9545A34}"/>
    <dgm:cxn modelId="{0D3EBEAA-2E58-402F-B9EB-6DF853B671D8}" srcId="{0334A6E2-DB5B-4337-B8DB-4BDF47271931}" destId="{10BF9259-8A10-4726-ABA3-266153A1D9F9}" srcOrd="0" destOrd="0" parTransId="{8F4216EE-5ABB-47DA-8ADE-92AFF6120BCE}" sibTransId="{3A25507F-C071-4FA9-A707-5D9B6652532B}"/>
    <dgm:cxn modelId="{D5468E78-A75D-4CCA-94E0-BFE503AA2718}" type="presOf" srcId="{0675673A-C2B4-47A6-9357-47DAE0ADB98B}" destId="{D8841C56-41DD-4ECD-BD99-8DEF401F62A2}" srcOrd="0" destOrd="0" presId="urn:microsoft.com/office/officeart/2008/layout/HorizontalMultiLevelHierarchy"/>
    <dgm:cxn modelId="{47C73ED4-1F20-4B70-BED5-617F14665E52}" type="presOf" srcId="{EEC4F5CA-050F-4CCA-B48D-E984A628B462}" destId="{A802864A-9F87-43B8-8CEA-7A030922E5F9}" srcOrd="1" destOrd="0" presId="urn:microsoft.com/office/officeart/2008/layout/HorizontalMultiLevelHierarchy"/>
    <dgm:cxn modelId="{76D14689-C53E-4476-A115-C11C73D9B85B}" srcId="{8A4D954E-679C-4018-83BF-18462352E639}" destId="{0C442003-439F-4C65-907F-696EBCA2AC6A}" srcOrd="0" destOrd="0" parTransId="{7562198E-6AA4-4EC6-9B43-3029BFDBC2BA}" sibTransId="{8123FAEF-CB7C-4BBE-9894-DF4F09C82254}"/>
    <dgm:cxn modelId="{0D0FD355-99A0-433B-A324-EDD3A55EC99A}" type="presOf" srcId="{1810F9E5-EEDE-4927-9202-FC9E745BFCD5}" destId="{0FF4E9C9-1B9A-4DAB-B21B-F09F9976525A}" srcOrd="0" destOrd="0" presId="urn:microsoft.com/office/officeart/2008/layout/HorizontalMultiLevelHierarchy"/>
    <dgm:cxn modelId="{DE55D4ED-3FC0-4B05-B339-927C348F16D4}" type="presOf" srcId="{4951EFD7-AA27-4393-9B85-44A707B84BD6}" destId="{E4F0D7C2-00AB-42CA-8772-BD4A2CF6D752}" srcOrd="1" destOrd="0" presId="urn:microsoft.com/office/officeart/2008/layout/HorizontalMultiLevelHierarchy"/>
    <dgm:cxn modelId="{EF3E2C48-5D93-46AA-8656-F90D2C0123BA}" srcId="{1A798FA4-E609-4C21-AC46-B8AE1A15A856}" destId="{56EA8B67-9EB7-43C6-B6B5-F12CD0A1FA16}" srcOrd="0" destOrd="0" parTransId="{2D2F494D-3B28-4F3E-91B1-EB14F81152EF}" sibTransId="{1DD8CCB9-192D-4507-9778-5370951B2768}"/>
    <dgm:cxn modelId="{0DC8D550-AD90-4DB5-9DEA-6B9E4E8FBB61}" type="presOf" srcId="{0E6903C4-3FD9-4C4A-A891-A32112C44171}" destId="{36F0FBB9-0E03-4A60-805D-2B5CEB30A32E}" srcOrd="1" destOrd="0" presId="urn:microsoft.com/office/officeart/2008/layout/HorizontalMultiLevelHierarchy"/>
    <dgm:cxn modelId="{10F9CBDE-A793-4AF1-9660-98A99D240528}" srcId="{E387B25A-93F6-4EE4-8D89-8742021B124D}" destId="{96E053C7-27B7-4F61-A5E4-BB597AF3DE49}" srcOrd="3" destOrd="0" parTransId="{92B2F1AF-9B36-41EC-B7D2-2568CD74F76C}" sibTransId="{FA6B01CF-8133-4E30-B47F-35F5FC132889}"/>
    <dgm:cxn modelId="{D1436844-7430-4421-BE31-A032E43B1B6C}" type="presOf" srcId="{7FA5C267-A1FB-4F90-A236-6EF9E6C08128}" destId="{953D205F-9821-43B2-88E6-687C7335AB3E}" srcOrd="0" destOrd="0" presId="urn:microsoft.com/office/officeart/2008/layout/HorizontalMultiLevelHierarchy"/>
    <dgm:cxn modelId="{5CA68634-D17F-48D1-96E6-3BDBF627F12C}" type="presOf" srcId="{A29AFF99-5E69-4C2F-A019-C19AE821D355}" destId="{4A1F1B11-95C5-4C5E-B634-717583D565AF}" srcOrd="0" destOrd="0" presId="urn:microsoft.com/office/officeart/2008/layout/HorizontalMultiLevelHierarchy"/>
    <dgm:cxn modelId="{2E1829E5-89B2-4E01-B782-833C6495811A}" srcId="{EFDDEA56-F249-479E-9CC0-62FD2C9F970B}" destId="{E387B25A-93F6-4EE4-8D89-8742021B124D}" srcOrd="0" destOrd="0" parTransId="{7183E6A4-1287-4501-9B48-70C29DBFF753}" sibTransId="{5951D3D7-20E2-4321-94DF-4ECF5E11230E}"/>
    <dgm:cxn modelId="{5CA1B437-C8D6-41E9-A267-7AA5999AB269}" type="presOf" srcId="{9F39FB0F-912B-4900-AA71-A69D6AEAEE94}" destId="{973BA59C-28E1-4A78-906C-6B009AE49CB6}" srcOrd="0" destOrd="0" presId="urn:microsoft.com/office/officeart/2008/layout/HorizontalMultiLevelHierarchy"/>
    <dgm:cxn modelId="{23A71754-F889-40DA-8E28-BC421DE778AF}" type="presOf" srcId="{204699A0-8F1E-46AD-B7C6-FF6C5EC2E715}" destId="{4754A56C-1DE9-4A7E-810F-1836EDBB53F9}" srcOrd="0" destOrd="0" presId="urn:microsoft.com/office/officeart/2008/layout/HorizontalMultiLevelHierarchy"/>
    <dgm:cxn modelId="{E09CC29A-5CB9-4DE6-B9E5-9DD1E2D3AD3F}" type="presOf" srcId="{FBB5F969-CD1B-4C51-BFBB-7CFE78F4E15C}" destId="{80DE2AE4-AF6F-479E-8D68-A2D94878A556}" srcOrd="0" destOrd="0" presId="urn:microsoft.com/office/officeart/2008/layout/HorizontalMultiLevelHierarchy"/>
    <dgm:cxn modelId="{FFA6B904-7ED5-42AD-8AB8-D81950BDFB31}" type="presOf" srcId="{A4F7724B-CC71-435B-9AFA-03F8BA5941C3}" destId="{F6385BD4-7BD3-47C8-84F6-632AC8594FB2}" srcOrd="1" destOrd="0" presId="urn:microsoft.com/office/officeart/2008/layout/HorizontalMultiLevelHierarchy"/>
    <dgm:cxn modelId="{27BD187E-7B4F-4B9E-A453-AB120492C470}" srcId="{E387B25A-93F6-4EE4-8D89-8742021B124D}" destId="{B9937A9A-2CE9-403A-B25A-3B4E320265CF}" srcOrd="5" destOrd="0" parTransId="{61114566-E8A3-40BA-9F30-13AFF9AA8DE1}" sibTransId="{0D0A99AF-810B-4D70-9627-5314E6AAC727}"/>
    <dgm:cxn modelId="{E00D4428-EDE0-48F4-BB6C-85209EE9A90B}" type="presOf" srcId="{2D2F494D-3B28-4F3E-91B1-EB14F81152EF}" destId="{BAAE0160-13C4-4BC7-8A3B-9E66F585C89D}" srcOrd="1" destOrd="0" presId="urn:microsoft.com/office/officeart/2008/layout/HorizontalMultiLevelHierarchy"/>
    <dgm:cxn modelId="{F049A432-6238-41D1-A1A3-460A850FACBC}" type="presOf" srcId="{431D375B-C151-44F7-A9D4-F0745DFAE1C3}" destId="{4D298FF0-1008-4779-BC13-839F49814715}" srcOrd="0" destOrd="0" presId="urn:microsoft.com/office/officeart/2008/layout/HorizontalMultiLevelHierarchy"/>
    <dgm:cxn modelId="{C79C9140-2C7C-4CB9-A4FF-3519E95F3826}" type="presOf" srcId="{D3979A7A-370B-459F-A7D3-3A0AB8B5E81B}" destId="{87BF0842-7218-4E8A-A1C0-567413ED9334}" srcOrd="0" destOrd="0" presId="urn:microsoft.com/office/officeart/2008/layout/HorizontalMultiLevelHierarchy"/>
    <dgm:cxn modelId="{44B831A1-16AD-45F9-8043-96EDB695CAAB}" type="presOf" srcId="{A6353C4C-5753-4E3D-9DCC-E9F98E0BA4F1}" destId="{2CC46141-267E-49E9-9BDC-2AA77D61A80C}" srcOrd="0" destOrd="0" presId="urn:microsoft.com/office/officeart/2008/layout/HorizontalMultiLevelHierarchy"/>
    <dgm:cxn modelId="{54043E24-0EEE-4D23-B0E8-4EC4962BCFED}" type="presOf" srcId="{7562198E-6AA4-4EC6-9B43-3029BFDBC2BA}" destId="{83AAB7F1-E6D5-4FB2-948B-BF7308FA2A23}" srcOrd="1" destOrd="0" presId="urn:microsoft.com/office/officeart/2008/layout/HorizontalMultiLevelHierarchy"/>
    <dgm:cxn modelId="{D3DD7887-6593-4E76-9DDA-35956A771DA8}" srcId="{E387B25A-93F6-4EE4-8D89-8742021B124D}" destId="{950514FE-361B-476E-82D0-63343D00D1AD}" srcOrd="9" destOrd="0" parTransId="{605CD72C-B207-47F1-8A58-759AD39EAB7A}" sibTransId="{74F7A343-B33B-4914-BD4D-3F284BF5568E}"/>
    <dgm:cxn modelId="{3CA0E9E6-A9CE-4D51-8FF8-34450EF8FE85}" srcId="{B9937A9A-2CE9-403A-B25A-3B4E320265CF}" destId="{4321DC83-028F-4F24-859C-3EE344EEE7AF}" srcOrd="0" destOrd="0" parTransId="{067B206E-25BD-44AC-B59B-F0C13055989E}" sibTransId="{D71863E1-1465-450C-B940-B1E9B95B08CB}"/>
    <dgm:cxn modelId="{8E57034C-3208-4C9A-8FF4-A69EABB825C0}" type="presOf" srcId="{56EA8B67-9EB7-43C6-B6B5-F12CD0A1FA16}" destId="{7AB9C053-9B9B-458C-A21A-7EC60C4C9F9B}" srcOrd="0" destOrd="0" presId="urn:microsoft.com/office/officeart/2008/layout/HorizontalMultiLevelHierarchy"/>
    <dgm:cxn modelId="{D98AEA28-997A-4312-A5CA-8CEA625413A9}" type="presOf" srcId="{605CD72C-B207-47F1-8A58-759AD39EAB7A}" destId="{3C46BDA6-0D13-446D-B0DB-8A634D27AABF}" srcOrd="0" destOrd="0" presId="urn:microsoft.com/office/officeart/2008/layout/HorizontalMultiLevelHierarchy"/>
    <dgm:cxn modelId="{3572C9B0-49F6-4A45-B159-488C6082C049}" type="presOf" srcId="{8F4216EE-5ABB-47DA-8ADE-92AFF6120BCE}" destId="{0E86DCED-1A8E-4825-85A3-CF4A98795FE9}" srcOrd="0" destOrd="0" presId="urn:microsoft.com/office/officeart/2008/layout/HorizontalMultiLevelHierarchy"/>
    <dgm:cxn modelId="{116618D0-01DE-4D9E-9254-EBBD98EC17D6}" type="presOf" srcId="{3ACA1E74-4748-4CC8-8A02-32D37B873490}" destId="{142A2369-F7DB-458F-A680-821348B26B05}" srcOrd="1" destOrd="0" presId="urn:microsoft.com/office/officeart/2008/layout/HorizontalMultiLevelHierarchy"/>
    <dgm:cxn modelId="{20DAF883-8F77-41AF-981A-145C87891466}" srcId="{E387B25A-93F6-4EE4-8D89-8742021B124D}" destId="{CF848318-AA8D-4C70-AE4B-3CAA92145343}" srcOrd="10" destOrd="0" parTransId="{1B0195F5-AE40-4536-AA6F-1733B2EA62D8}" sibTransId="{B5EA0A6E-6E9E-4C11-A4CB-14819A6E1970}"/>
    <dgm:cxn modelId="{6925A946-BFD7-44D0-B0C6-B359C8735DB2}" type="presOf" srcId="{1B0195F5-AE40-4536-AA6F-1733B2EA62D8}" destId="{DF0AD183-0F01-4949-90FD-AEB813819609}" srcOrd="0" destOrd="0" presId="urn:microsoft.com/office/officeart/2008/layout/HorizontalMultiLevelHierarchy"/>
    <dgm:cxn modelId="{C422F7C9-D342-48EF-849A-6BC7263712A0}" type="presOf" srcId="{685F2580-A5BA-4326-8CE8-37EBAF27B85E}" destId="{ED9A7254-D499-43F2-B12E-150CDC91A206}" srcOrd="1" destOrd="0" presId="urn:microsoft.com/office/officeart/2008/layout/HorizontalMultiLevelHierarchy"/>
    <dgm:cxn modelId="{EDF9825A-B962-47BA-A034-A5F87F6E8B25}" type="presOf" srcId="{A25123B5-01F7-448D-84EC-280A8BBA1C62}" destId="{69AFF706-0706-487B-9F0A-FA9A4CD1585E}" srcOrd="0" destOrd="0" presId="urn:microsoft.com/office/officeart/2008/layout/HorizontalMultiLevelHierarchy"/>
    <dgm:cxn modelId="{A804F512-14F9-4E00-A25D-1A29EF02E451}" type="presOf" srcId="{0E6903C4-3FD9-4C4A-A891-A32112C44171}" destId="{70772D15-CC87-4BE7-8143-C49260A466C9}" srcOrd="0" destOrd="0" presId="urn:microsoft.com/office/officeart/2008/layout/HorizontalMultiLevelHierarchy"/>
    <dgm:cxn modelId="{054654F8-867C-4430-8014-56E455911615}" type="presOf" srcId="{4951EFD7-AA27-4393-9B85-44A707B84BD6}" destId="{4AA07430-EF08-4039-8635-E102B6DAC936}" srcOrd="0" destOrd="0" presId="urn:microsoft.com/office/officeart/2008/layout/HorizontalMultiLevelHierarchy"/>
    <dgm:cxn modelId="{2F33AD50-659B-415D-91E9-26EDE1DCF49C}" type="presOf" srcId="{61114566-E8A3-40BA-9F30-13AFF9AA8DE1}" destId="{E935C5FC-041F-4DDA-976A-020EEBE1A108}" srcOrd="0" destOrd="0" presId="urn:microsoft.com/office/officeart/2008/layout/HorizontalMultiLevelHierarchy"/>
    <dgm:cxn modelId="{FE59FDF9-D39B-4416-A97B-EE1647F9066A}" srcId="{E387B25A-93F6-4EE4-8D89-8742021B124D}" destId="{7FA5C267-A1FB-4F90-A236-6EF9E6C08128}" srcOrd="11" destOrd="0" parTransId="{E3D8056E-2E4F-4D30-9B51-6F3F58D48939}" sibTransId="{8291B173-ABDD-40D1-8B90-5E11284C198D}"/>
    <dgm:cxn modelId="{B80194F0-7354-469D-8B08-6AD0587B99B6}" type="presOf" srcId="{A4F7724B-CC71-435B-9AFA-03F8BA5941C3}" destId="{A2879657-94CE-456F-BAEE-32460A344D98}" srcOrd="0" destOrd="0" presId="urn:microsoft.com/office/officeart/2008/layout/HorizontalMultiLevelHierarchy"/>
    <dgm:cxn modelId="{725DC8FD-2BD3-48E5-B0BF-E73926B2C7E8}" srcId="{A25123B5-01F7-448D-84EC-280A8BBA1C62}" destId="{3D95C2AB-E8D3-409F-ABE6-71FFC504A604}" srcOrd="0" destOrd="0" parTransId="{431D375B-C151-44F7-A9D4-F0745DFAE1C3}" sibTransId="{7E8BCD00-F6C9-4AAB-96C6-1EB0C1734181}"/>
    <dgm:cxn modelId="{4705233F-0192-4E8A-8572-9B1E861305EB}" type="presOf" srcId="{E3528CF9-0D5B-48B9-81C1-8794779BC041}" destId="{E930C5CC-F677-4BF4-9489-1E642ABC5FAA}" srcOrd="0" destOrd="0" presId="urn:microsoft.com/office/officeart/2008/layout/HorizontalMultiLevelHierarchy"/>
    <dgm:cxn modelId="{2B71F0F3-1215-46FD-B658-BD1A618288F6}" type="presOf" srcId="{A7ABFFDA-0803-4C85-9736-09098EC93648}" destId="{0787F019-11C5-4BBB-AA69-DDBBABC96499}" srcOrd="1" destOrd="0" presId="urn:microsoft.com/office/officeart/2008/layout/HorizontalMultiLevelHierarchy"/>
    <dgm:cxn modelId="{26D193AD-1A49-4A85-8140-DD084BC69B4B}" type="presOf" srcId="{00313C87-F60A-4C64-8031-2AD308667FB3}" destId="{A09AAEE9-7A6A-4C2A-9588-97D58F702677}" srcOrd="0" destOrd="0" presId="urn:microsoft.com/office/officeart/2008/layout/HorizontalMultiLevelHierarchy"/>
    <dgm:cxn modelId="{118D3413-DE04-4CBC-AE2F-D1D7B18AFB14}" type="presOf" srcId="{2D2F494D-3B28-4F3E-91B1-EB14F81152EF}" destId="{7E8A1CB2-AF43-4BCA-B636-4AC3991B7044}" srcOrd="0" destOrd="0" presId="urn:microsoft.com/office/officeart/2008/layout/HorizontalMultiLevelHierarchy"/>
    <dgm:cxn modelId="{ABA9CDF5-5F7E-47CC-AD44-937861AE903A}" type="presOf" srcId="{92B2F1AF-9B36-41EC-B7D2-2568CD74F76C}" destId="{EF5100A9-C257-4AE9-B5AF-A1A62F3046AA}" srcOrd="1" destOrd="0" presId="urn:microsoft.com/office/officeart/2008/layout/HorizontalMultiLevelHierarchy"/>
    <dgm:cxn modelId="{D9ABA7B4-A4AB-462C-8121-D1F43EDD1A8A}" type="presOf" srcId="{4321DC83-028F-4F24-859C-3EE344EEE7AF}" destId="{B440B2A6-B1C1-4BB3-93A1-4BD7D13885B0}" srcOrd="0" destOrd="0" presId="urn:microsoft.com/office/officeart/2008/layout/HorizontalMultiLevelHierarchy"/>
    <dgm:cxn modelId="{18A45429-7D99-422C-9235-1C8F4B673B3B}" type="presOf" srcId="{11DFC55E-4E22-48EE-920A-1EFBE78B5833}" destId="{07B45628-FEA8-42D7-9E4E-BB7B84479FF8}" srcOrd="0" destOrd="0" presId="urn:microsoft.com/office/officeart/2008/layout/HorizontalMultiLevelHierarchy"/>
    <dgm:cxn modelId="{D8B7121A-902B-4267-9040-16262DAC37B6}" type="presOf" srcId="{204699A0-8F1E-46AD-B7C6-FF6C5EC2E715}" destId="{956A3623-7057-4EC5-84B8-FC9E31218A4B}" srcOrd="1" destOrd="0" presId="urn:microsoft.com/office/officeart/2008/layout/HorizontalMultiLevelHierarchy"/>
    <dgm:cxn modelId="{6722D9B2-A7AF-4B82-80CC-6E6BC419F7AF}" srcId="{11DFC55E-4E22-48EE-920A-1EFBE78B5833}" destId="{A29AFF99-5E69-4C2F-A019-C19AE821D355}" srcOrd="0" destOrd="0" parTransId="{0E6903C4-3FD9-4C4A-A891-A32112C44171}" sibTransId="{053A77AC-48E7-42B7-BE51-E0EC90D1AFBE}"/>
    <dgm:cxn modelId="{72722D3C-AB05-4810-AF6D-F539EC46B747}" srcId="{D3979A7A-370B-459F-A7D3-3A0AB8B5E81B}" destId="{8E4DCFEB-299A-4719-A6B2-568477DFB5AB}" srcOrd="0" destOrd="0" parTransId="{A6353C4C-5753-4E3D-9DCC-E9F98E0BA4F1}" sibTransId="{B5D9C830-A5CF-4EEC-892C-E24562F9DD19}"/>
    <dgm:cxn modelId="{4E818BB1-5F5E-4E65-9900-E712CCB4B713}" type="presOf" srcId="{FB19A94A-1E94-4422-8467-69667D1C1A97}" destId="{9A75DFFA-C313-415A-B1B2-5004F5873CC7}" srcOrd="0" destOrd="0" presId="urn:microsoft.com/office/officeart/2008/layout/HorizontalMultiLevelHierarchy"/>
    <dgm:cxn modelId="{C3C17166-52C6-48A1-B1B6-0E0A33F4F21C}" type="presOf" srcId="{431D375B-C151-44F7-A9D4-F0745DFAE1C3}" destId="{64E44338-758A-4C9D-BC5D-BB7E78EDC2F2}" srcOrd="1" destOrd="0" presId="urn:microsoft.com/office/officeart/2008/layout/HorizontalMultiLevelHierarchy"/>
    <dgm:cxn modelId="{8037F477-6AD8-45D0-8081-E9BA1CA12EBD}" type="presOf" srcId="{00313C87-F60A-4C64-8031-2AD308667FB3}" destId="{E681E9EC-AFB5-4867-B0D4-53809885E9ED}" srcOrd="1" destOrd="0" presId="urn:microsoft.com/office/officeart/2008/layout/HorizontalMultiLevelHierarchy"/>
    <dgm:cxn modelId="{90EC42E5-9B44-4132-A95E-0D69C330E31A}" srcId="{E387B25A-93F6-4EE4-8D89-8742021B124D}" destId="{0675673A-C2B4-47A6-9357-47DAE0ADB98B}" srcOrd="2" destOrd="0" parTransId="{A7ABFFDA-0803-4C85-9736-09098EC93648}" sibTransId="{4D478E31-AA85-4F5E-B06B-672B9F873FAF}"/>
    <dgm:cxn modelId="{336C4207-B7FC-4012-B085-06E5EC86A255}" type="presOf" srcId="{F5FA5220-A9BD-43A4-A2C1-FD6D674E5391}" destId="{793C28D3-81FC-446D-8691-9169E5032EE9}" srcOrd="1" destOrd="0" presId="urn:microsoft.com/office/officeart/2008/layout/HorizontalMultiLevelHierarchy"/>
    <dgm:cxn modelId="{7DD1CA82-27A1-4FE9-8F35-38016BE9653B}" type="presOf" srcId="{A7ABFFDA-0803-4C85-9736-09098EC93648}" destId="{2BF0C505-D7DC-4DF5-8299-D98FF45A1CA2}" srcOrd="0" destOrd="0" presId="urn:microsoft.com/office/officeart/2008/layout/HorizontalMultiLevelHierarchy"/>
    <dgm:cxn modelId="{3134F63F-20A8-47F5-AD6D-63F3AA28FDED}" srcId="{E387B25A-93F6-4EE4-8D89-8742021B124D}" destId="{D3979A7A-370B-459F-A7D3-3A0AB8B5E81B}" srcOrd="7" destOrd="0" parTransId="{E54DC846-A949-4430-BE4A-7369B5538133}" sibTransId="{6A4D63EF-1320-468E-8235-A0DE8B337F34}"/>
    <dgm:cxn modelId="{DD3BB413-7E42-4D36-8135-468F3A4D1FA7}" srcId="{E387B25A-93F6-4EE4-8D89-8742021B124D}" destId="{8A4D954E-679C-4018-83BF-18462352E639}" srcOrd="4" destOrd="0" parTransId="{49F61B90-975B-491C-BAA0-F0DFD01E6DCB}" sibTransId="{7E01B127-BA85-451D-AEF6-934A7E18A56D}"/>
    <dgm:cxn modelId="{7526B035-B032-4AF7-9B40-D688247E7DC9}" type="presOf" srcId="{685F2580-A5BA-4326-8CE8-37EBAF27B85E}" destId="{176DA41B-AD5D-459D-95A9-616B17A6FD40}" srcOrd="0" destOrd="0" presId="urn:microsoft.com/office/officeart/2008/layout/HorizontalMultiLevelHierarchy"/>
    <dgm:cxn modelId="{F96742FB-D6CD-4DCA-A6AB-1D79DBC1C6B8}" type="presOf" srcId="{1B0195F5-AE40-4536-AA6F-1733B2EA62D8}" destId="{9C94AB16-F1EC-454D-A0B7-BAED892348BF}" srcOrd="1" destOrd="0" presId="urn:microsoft.com/office/officeart/2008/layout/HorizontalMultiLevelHierarchy"/>
    <dgm:cxn modelId="{69AA97C2-8F06-4114-95FD-537B7C10B097}" srcId="{950514FE-361B-476E-82D0-63343D00D1AD}" destId="{7E0CA5A1-08A4-4D2D-B225-0A018E939BD9}" srcOrd="0" destOrd="0" parTransId="{00313C87-F60A-4C64-8031-2AD308667FB3}" sibTransId="{D162DC4A-1F40-4430-852C-860050D3C04A}"/>
    <dgm:cxn modelId="{21A5A763-9203-4D0E-BF68-C39996A07127}" type="presOf" srcId="{067B206E-25BD-44AC-B59B-F0C13055989E}" destId="{221A0833-86F9-4A95-BA0A-0E5ADB894F3F}" srcOrd="0" destOrd="0" presId="urn:microsoft.com/office/officeart/2008/layout/HorizontalMultiLevelHierarchy"/>
    <dgm:cxn modelId="{491280F9-CF1A-4320-97AA-7E272C018B3F}" type="presOf" srcId="{D906F57F-93BE-484D-98EC-AFB05998547F}" destId="{11C4D1D7-A812-45D0-A57C-8E5331B8E33F}" srcOrd="0" destOrd="0" presId="urn:microsoft.com/office/officeart/2008/layout/HorizontalMultiLevelHierarchy"/>
    <dgm:cxn modelId="{F34D2256-BA99-4B41-8974-A1A274A493B5}" srcId="{7FA5C267-A1FB-4F90-A236-6EF9E6C08128}" destId="{FB19A94A-1E94-4422-8467-69667D1C1A97}" srcOrd="0" destOrd="0" parTransId="{685F2580-A5BA-4326-8CE8-37EBAF27B85E}" sibTransId="{8F861D1C-4C9E-4E20-B082-FF6EE77B3843}"/>
    <dgm:cxn modelId="{8319FFDA-8B1B-4B14-800C-C6B9BD57BD14}" type="presOf" srcId="{FBB5F969-CD1B-4C51-BFBB-7CFE78F4E15C}" destId="{F4A3981F-5154-4BF0-9B8E-14EE27C07A37}" srcOrd="1" destOrd="0" presId="urn:microsoft.com/office/officeart/2008/layout/HorizontalMultiLevelHierarchy"/>
    <dgm:cxn modelId="{29EA2AD7-4619-4019-BEE2-841E717D02F0}" type="presOf" srcId="{0334A6E2-DB5B-4337-B8DB-4BDF47271931}" destId="{5C8639E4-8509-4B7C-9EAC-97D0D24F51A4}" srcOrd="0" destOrd="0" presId="urn:microsoft.com/office/officeart/2008/layout/HorizontalMultiLevelHierarchy"/>
    <dgm:cxn modelId="{658AA382-FABF-40F8-ADED-E2ADA888A747}" type="presOf" srcId="{950514FE-361B-476E-82D0-63343D00D1AD}" destId="{4EBAF6F7-FF68-472E-BD55-34C3DD497CB0}" srcOrd="0" destOrd="0" presId="urn:microsoft.com/office/officeart/2008/layout/HorizontalMultiLevelHierarchy"/>
    <dgm:cxn modelId="{A3237C10-2DB9-494C-842A-D077F8D6702F}" type="presOf" srcId="{7E0CA5A1-08A4-4D2D-B225-0A018E939BD9}" destId="{8D1638FE-0CB5-475C-B527-30B6BC476C55}" srcOrd="0" destOrd="0" presId="urn:microsoft.com/office/officeart/2008/layout/HorizontalMultiLevelHierarchy"/>
    <dgm:cxn modelId="{D8EE9169-615A-4724-ABB6-9372179E31A3}" type="presOf" srcId="{92B2F1AF-9B36-41EC-B7D2-2568CD74F76C}" destId="{28CE46B5-B59A-4E86-AA32-C918F302A517}" srcOrd="0" destOrd="0" presId="urn:microsoft.com/office/officeart/2008/layout/HorizontalMultiLevelHierarchy"/>
    <dgm:cxn modelId="{7F14E586-F55D-46A3-8785-FDA9DCDF20CD}" type="presOf" srcId="{DB266DC7-9B47-4A9B-8A71-6858369A366F}" destId="{6097422E-FC64-44AE-9568-DF564687C4D9}" srcOrd="0" destOrd="0" presId="urn:microsoft.com/office/officeart/2008/layout/HorizontalMultiLevelHierarchy"/>
    <dgm:cxn modelId="{660BFB2E-5620-4214-A567-D376A46C18B7}" type="presOf" srcId="{72E419B3-3F87-4597-990C-DDB880317BD1}" destId="{8A906167-C835-4BD4-98EA-AA423A66F567}" srcOrd="0" destOrd="0" presId="urn:microsoft.com/office/officeart/2008/layout/HorizontalMultiLevelHierarchy"/>
    <dgm:cxn modelId="{3B116BBF-C644-4974-B653-C574F21360D1}" type="presOf" srcId="{EC862CF8-ED45-445B-85C7-DE86B3EA1E18}" destId="{B0236C03-4D0F-40A1-9783-20820EEEDCD4}" srcOrd="0" destOrd="0" presId="urn:microsoft.com/office/officeart/2008/layout/HorizontalMultiLevelHierarchy"/>
    <dgm:cxn modelId="{B3E67B4D-9839-40EF-945B-29B98BE4FCAB}" type="presOf" srcId="{E54DC846-A949-4430-BE4A-7369B5538133}" destId="{1D5ED0BD-56E2-4A92-993C-E827B44F605A}" srcOrd="1" destOrd="0" presId="urn:microsoft.com/office/officeart/2008/layout/HorizontalMultiLevelHierarchy"/>
    <dgm:cxn modelId="{DC7F8069-CFCD-4623-B56F-EB73034B56E6}" type="presOf" srcId="{3D95C2AB-E8D3-409F-ABE6-71FFC504A604}" destId="{4A239853-79E4-42BA-A34A-E240FD6A99D7}" srcOrd="0" destOrd="0" presId="urn:microsoft.com/office/officeart/2008/layout/HorizontalMultiLevelHierarchy"/>
    <dgm:cxn modelId="{50ED861D-9C72-4595-AC03-E6C15FB86A5F}" type="presOf" srcId="{10BF9259-8A10-4726-ABA3-266153A1D9F9}" destId="{FE2F19A2-3C83-4E4E-A10B-F9DA62C2DC0F}" srcOrd="0" destOrd="0" presId="urn:microsoft.com/office/officeart/2008/layout/HorizontalMultiLevelHierarchy"/>
    <dgm:cxn modelId="{0595E736-370E-493D-8CC4-7F51D24DED48}" type="presOf" srcId="{61114566-E8A3-40BA-9F30-13AFF9AA8DE1}" destId="{1ECF3448-6252-4FCB-BB3F-57CEDA5EC12F}" srcOrd="1" destOrd="0" presId="urn:microsoft.com/office/officeart/2008/layout/HorizontalMultiLevelHierarchy"/>
    <dgm:cxn modelId="{3EB421CE-65CE-4174-9866-1F8F53DA6DB5}" type="presOf" srcId="{F9F246E9-4D8C-4FB0-AB4E-E8E58F498E01}" destId="{A0D0E075-3C23-487B-AE70-7AF22DED84B1}" srcOrd="0" destOrd="0" presId="urn:microsoft.com/office/officeart/2008/layout/HorizontalMultiLevelHierarchy"/>
    <dgm:cxn modelId="{09BA765D-7196-4E67-815F-F7DB6751EF1A}" srcId="{CF848318-AA8D-4C70-AE4B-3CAA92145343}" destId="{EC862CF8-ED45-445B-85C7-DE86B3EA1E18}" srcOrd="0" destOrd="0" parTransId="{3ACA1E74-4748-4CC8-8A02-32D37B873490}" sibTransId="{CF86687A-EB0C-4330-AEFE-F387B07B2483}"/>
    <dgm:cxn modelId="{F65CBE9E-039F-49D7-A8E6-144EA17BCF7B}" type="presOf" srcId="{1A798FA4-E609-4C21-AC46-B8AE1A15A856}" destId="{3C983710-4EE1-45A5-9710-C515EB8137C2}" srcOrd="0" destOrd="0" presId="urn:microsoft.com/office/officeart/2008/layout/HorizontalMultiLevelHierarchy"/>
    <dgm:cxn modelId="{F5148292-D0BD-42E8-B207-07D2DA15B407}" srcId="{E387B25A-93F6-4EE4-8D89-8742021B124D}" destId="{A25123B5-01F7-448D-84EC-280A8BBA1C62}" srcOrd="1" destOrd="0" parTransId="{F5FA5220-A9BD-43A4-A2C1-FD6D674E5391}" sibTransId="{5272023D-E627-4C7E-8689-162EC53256B8}"/>
    <dgm:cxn modelId="{905D6A2A-57F7-4606-846A-E80112DD87FC}" type="presOf" srcId="{72E419B3-3F87-4597-990C-DDB880317BD1}" destId="{1E51F6FA-6EBC-4AE0-B048-D0F9834D44A7}" srcOrd="1" destOrd="0" presId="urn:microsoft.com/office/officeart/2008/layout/HorizontalMultiLevelHierarchy"/>
    <dgm:cxn modelId="{80C83449-76CF-4105-BA54-B33EC3F49E34}" srcId="{E387B25A-93F6-4EE4-8D89-8742021B124D}" destId="{A5A65CDE-AF9C-415B-BE78-EC82D689D24D}" srcOrd="0" destOrd="0" parTransId="{9F39FB0F-912B-4900-AA71-A69D6AEAEE94}" sibTransId="{2D5F152D-E0B9-4849-8889-392C40794F65}"/>
    <dgm:cxn modelId="{4B901ADC-C6EC-422C-A1EE-EFEE79F0DA74}" type="presOf" srcId="{E3528CF9-0D5B-48B9-81C1-8794779BC041}" destId="{03DC6730-8F65-44EC-9284-D8E9875EC889}" srcOrd="1" destOrd="0" presId="urn:microsoft.com/office/officeart/2008/layout/HorizontalMultiLevelHierarchy"/>
    <dgm:cxn modelId="{B2860FCE-B4BC-4FEE-94CE-AC78D7511D4F}" type="presOf" srcId="{E3D8056E-2E4F-4D30-9B51-6F3F58D48939}" destId="{4FBB2BE0-BFC9-4CD0-A0E5-1E176F35F50D}" srcOrd="0" destOrd="0" presId="urn:microsoft.com/office/officeart/2008/layout/HorizontalMultiLevelHierarchy"/>
    <dgm:cxn modelId="{75EF3172-3B51-4728-93B7-8B7E68583AFC}" type="presOf" srcId="{49F61B90-975B-491C-BAA0-F0DFD01E6DCB}" destId="{03DE63A9-C48C-46FD-B219-5BAE5798EE7B}" srcOrd="1" destOrd="0" presId="urn:microsoft.com/office/officeart/2008/layout/HorizontalMultiLevelHierarchy"/>
    <dgm:cxn modelId="{8175B4F9-CA5B-4D65-A361-72433C5E7CFA}" srcId="{DB266DC7-9B47-4A9B-8A71-6858369A366F}" destId="{89818383-7B66-4E86-A518-EC617B0CBA09}" srcOrd="0" destOrd="0" parTransId="{204699A0-8F1E-46AD-B7C6-FF6C5EC2E715}" sibTransId="{B0C3DD0C-E803-413C-8251-9C81EA6D5011}"/>
    <dgm:cxn modelId="{66DAEFA5-4E28-497B-896A-F1A49EE3C041}" type="presOf" srcId="{96E053C7-27B7-4F61-A5E4-BB597AF3DE49}" destId="{739BF6C1-C18B-4C9A-88DC-59089B686B1A}" srcOrd="0" destOrd="0" presId="urn:microsoft.com/office/officeart/2008/layout/HorizontalMultiLevelHierarchy"/>
    <dgm:cxn modelId="{140B2820-E9D0-4020-851B-01A6AFE907C5}" type="presOf" srcId="{605CD72C-B207-47F1-8A58-759AD39EAB7A}" destId="{6E441F07-F62E-494E-92F3-A58D9AAA8AE5}" srcOrd="1" destOrd="0" presId="urn:microsoft.com/office/officeart/2008/layout/HorizontalMultiLevelHierarchy"/>
    <dgm:cxn modelId="{267EC45A-1EAA-473F-BDC0-3221149AC28E}" type="presOf" srcId="{9F39FB0F-912B-4900-AA71-A69D6AEAEE94}" destId="{0D73FDD9-02B7-4CF0-B9FD-190DE08FC222}" srcOrd="1" destOrd="0" presId="urn:microsoft.com/office/officeart/2008/layout/HorizontalMultiLevelHierarchy"/>
    <dgm:cxn modelId="{61D0D5B3-4E26-4A00-A3CE-8932A5394FDD}" type="presOf" srcId="{CF848318-AA8D-4C70-AE4B-3CAA92145343}" destId="{AAF4C241-83A0-49C0-AA7F-F006124A46CC}" srcOrd="0" destOrd="0" presId="urn:microsoft.com/office/officeart/2008/layout/HorizontalMultiLevelHierarchy"/>
    <dgm:cxn modelId="{06E4886D-66B7-4965-8393-8A6ABDD51072}" srcId="{A5A65CDE-AF9C-415B-BE78-EC82D689D24D}" destId="{F9F246E9-4D8C-4FB0-AB4E-E8E58F498E01}" srcOrd="0" destOrd="0" parTransId="{A4F7724B-CC71-435B-9AFA-03F8BA5941C3}" sibTransId="{BD968ECF-8473-46CB-AD0B-ADFB29089386}"/>
    <dgm:cxn modelId="{99CEED90-9171-443A-A44E-1C68A1333F3D}" type="presOf" srcId="{0C442003-439F-4C65-907F-696EBCA2AC6A}" destId="{52418341-919D-4B69-9258-5BDF3395E0F2}" srcOrd="0" destOrd="0" presId="urn:microsoft.com/office/officeart/2008/layout/HorizontalMultiLevelHierarchy"/>
    <dgm:cxn modelId="{030D6003-CB17-4FAF-BDDC-0BAC34E4058E}" type="presOf" srcId="{E54DC846-A949-4430-BE4A-7369B5538133}" destId="{682B2066-3E6D-4042-A5CE-E0DA6B96817F}" srcOrd="0" destOrd="0" presId="urn:microsoft.com/office/officeart/2008/layout/HorizontalMultiLevelHierarchy"/>
    <dgm:cxn modelId="{E238319C-FB52-4196-A6F8-FDE3C24A7AC8}" srcId="{E387B25A-93F6-4EE4-8D89-8742021B124D}" destId="{11DFC55E-4E22-48EE-920A-1EFBE78B5833}" srcOrd="13" destOrd="0" parTransId="{FBB5F969-CD1B-4C51-BFBB-7CFE78F4E15C}" sibTransId="{B6F3D684-C950-429F-8808-C8B456D4A084}"/>
    <dgm:cxn modelId="{8BF483D3-F045-4563-81C3-521D80712BCD}" type="presOf" srcId="{E387B25A-93F6-4EE4-8D89-8742021B124D}" destId="{6A55F526-5AF3-4E61-9258-B00B96C92631}" srcOrd="0" destOrd="0" presId="urn:microsoft.com/office/officeart/2008/layout/HorizontalMultiLevelHierarchy"/>
    <dgm:cxn modelId="{047D257D-98FF-42A8-88E9-6D48FDABF8EB}" type="presOf" srcId="{E3D8056E-2E4F-4D30-9B51-6F3F58D48939}" destId="{306D9548-E494-448F-80BC-BA31BAF83AAE}" srcOrd="1" destOrd="0" presId="urn:microsoft.com/office/officeart/2008/layout/HorizontalMultiLevelHierarchy"/>
    <dgm:cxn modelId="{D2F089FD-A58C-41C2-8E86-C36CDA9730F8}" type="presOf" srcId="{8A4D954E-679C-4018-83BF-18462352E639}" destId="{71A992BF-9968-421C-B1EC-6EF8870B1957}" srcOrd="0" destOrd="0" presId="urn:microsoft.com/office/officeart/2008/layout/HorizontalMultiLevelHierarchy"/>
    <dgm:cxn modelId="{8681FF38-4A00-48AD-9E8C-025775D3DC1F}" type="presOf" srcId="{A5A65CDE-AF9C-415B-BE78-EC82D689D24D}" destId="{DDC3A12A-180C-4452-A2BA-93E9125F213A}" srcOrd="0" destOrd="0" presId="urn:microsoft.com/office/officeart/2008/layout/HorizontalMultiLevelHierarchy"/>
    <dgm:cxn modelId="{879B118C-D82B-42D5-B500-2C08E8272CFD}" srcId="{96E053C7-27B7-4F61-A5E4-BB597AF3DE49}" destId="{F6C2D9D2-1AFA-409B-A924-0F2254AC26C3}" srcOrd="0" destOrd="0" parTransId="{72E419B3-3F87-4597-990C-DDB880317BD1}" sibTransId="{40421BC2-B3EE-489E-8EE4-3DFBADB0C8A2}"/>
    <dgm:cxn modelId="{98B5981E-B474-4EB0-83A9-59982864E822}" type="presOf" srcId="{8E4DCFEB-299A-4719-A6B2-568477DFB5AB}" destId="{CFFB5103-9421-43FA-8775-74DFD054BE0C}" srcOrd="0" destOrd="0" presId="urn:microsoft.com/office/officeart/2008/layout/HorizontalMultiLevelHierarchy"/>
    <dgm:cxn modelId="{90801AA1-46BA-4A0C-9DE6-9213B0ACD1CC}" type="presParOf" srcId="{60F1A5F9-BB9E-4C21-BF31-E88BB9B8992C}" destId="{7A57B624-D123-4C83-8F13-0700ADB323F9}" srcOrd="0" destOrd="0" presId="urn:microsoft.com/office/officeart/2008/layout/HorizontalMultiLevelHierarchy"/>
    <dgm:cxn modelId="{12D914A9-858D-4C06-8840-F9C7944CBD13}" type="presParOf" srcId="{7A57B624-D123-4C83-8F13-0700ADB323F9}" destId="{6A55F526-5AF3-4E61-9258-B00B96C92631}" srcOrd="0" destOrd="0" presId="urn:microsoft.com/office/officeart/2008/layout/HorizontalMultiLevelHierarchy"/>
    <dgm:cxn modelId="{B3287E65-6A5F-489F-967F-322E31847941}" type="presParOf" srcId="{7A57B624-D123-4C83-8F13-0700ADB323F9}" destId="{A31FA0B6-7960-4CBC-A1DA-4BA3675831C0}" srcOrd="1" destOrd="0" presId="urn:microsoft.com/office/officeart/2008/layout/HorizontalMultiLevelHierarchy"/>
    <dgm:cxn modelId="{BF8AFABE-DC5D-480B-B8A5-B41E199A20B6}" type="presParOf" srcId="{A31FA0B6-7960-4CBC-A1DA-4BA3675831C0}" destId="{973BA59C-28E1-4A78-906C-6B009AE49CB6}" srcOrd="0" destOrd="0" presId="urn:microsoft.com/office/officeart/2008/layout/HorizontalMultiLevelHierarchy"/>
    <dgm:cxn modelId="{552CC9BB-40C6-47ED-B39C-814FE3264DC9}" type="presParOf" srcId="{973BA59C-28E1-4A78-906C-6B009AE49CB6}" destId="{0D73FDD9-02B7-4CF0-B9FD-190DE08FC222}" srcOrd="0" destOrd="0" presId="urn:microsoft.com/office/officeart/2008/layout/HorizontalMultiLevelHierarchy"/>
    <dgm:cxn modelId="{973CB838-3553-4FBE-AA05-AEBFB5404950}" type="presParOf" srcId="{A31FA0B6-7960-4CBC-A1DA-4BA3675831C0}" destId="{10BB9B1B-DECD-4E82-B503-569F8E64FE2E}" srcOrd="1" destOrd="0" presId="urn:microsoft.com/office/officeart/2008/layout/HorizontalMultiLevelHierarchy"/>
    <dgm:cxn modelId="{12FEE14A-8633-4505-8213-ED78D25A3503}" type="presParOf" srcId="{10BB9B1B-DECD-4E82-B503-569F8E64FE2E}" destId="{DDC3A12A-180C-4452-A2BA-93E9125F213A}" srcOrd="0" destOrd="0" presId="urn:microsoft.com/office/officeart/2008/layout/HorizontalMultiLevelHierarchy"/>
    <dgm:cxn modelId="{E90331B6-6595-450E-8A34-59443D617998}" type="presParOf" srcId="{10BB9B1B-DECD-4E82-B503-569F8E64FE2E}" destId="{760F6622-1E85-40B3-9714-2015A0B48E65}" srcOrd="1" destOrd="0" presId="urn:microsoft.com/office/officeart/2008/layout/HorizontalMultiLevelHierarchy"/>
    <dgm:cxn modelId="{B8F3E4D1-E190-49CE-94E0-55C55AF1B1DD}" type="presParOf" srcId="{760F6622-1E85-40B3-9714-2015A0B48E65}" destId="{A2879657-94CE-456F-BAEE-32460A344D98}" srcOrd="0" destOrd="0" presId="urn:microsoft.com/office/officeart/2008/layout/HorizontalMultiLevelHierarchy"/>
    <dgm:cxn modelId="{55E3927B-F19E-400F-A445-57078B7EA0BD}" type="presParOf" srcId="{A2879657-94CE-456F-BAEE-32460A344D98}" destId="{F6385BD4-7BD3-47C8-84F6-632AC8594FB2}" srcOrd="0" destOrd="0" presId="urn:microsoft.com/office/officeart/2008/layout/HorizontalMultiLevelHierarchy"/>
    <dgm:cxn modelId="{FF81E1D8-20C0-4082-98DD-523E3A67DAA5}" type="presParOf" srcId="{760F6622-1E85-40B3-9714-2015A0B48E65}" destId="{A2A77E2B-9476-4BE8-94E6-28F16BC059EC}" srcOrd="1" destOrd="0" presId="urn:microsoft.com/office/officeart/2008/layout/HorizontalMultiLevelHierarchy"/>
    <dgm:cxn modelId="{380A1B5B-8A64-4A2A-99A6-3DEFFB570313}" type="presParOf" srcId="{A2A77E2B-9476-4BE8-94E6-28F16BC059EC}" destId="{A0D0E075-3C23-487B-AE70-7AF22DED84B1}" srcOrd="0" destOrd="0" presId="urn:microsoft.com/office/officeart/2008/layout/HorizontalMultiLevelHierarchy"/>
    <dgm:cxn modelId="{232C6EF0-7803-48E8-B53A-B5D21B8DFEDC}" type="presParOf" srcId="{A2A77E2B-9476-4BE8-94E6-28F16BC059EC}" destId="{59EA0228-9631-49E8-9273-5AF13812F398}" srcOrd="1" destOrd="0" presId="urn:microsoft.com/office/officeart/2008/layout/HorizontalMultiLevelHierarchy"/>
    <dgm:cxn modelId="{562FF3BE-C23D-49F3-88A8-09F71334B552}" type="presParOf" srcId="{A31FA0B6-7960-4CBC-A1DA-4BA3675831C0}" destId="{38949F51-E369-47D7-A76B-D5AD95354FF9}" srcOrd="2" destOrd="0" presId="urn:microsoft.com/office/officeart/2008/layout/HorizontalMultiLevelHierarchy"/>
    <dgm:cxn modelId="{65A4BC50-BA1D-4C14-ACC6-8A303157AEF1}" type="presParOf" srcId="{38949F51-E369-47D7-A76B-D5AD95354FF9}" destId="{793C28D3-81FC-446D-8691-9169E5032EE9}" srcOrd="0" destOrd="0" presId="urn:microsoft.com/office/officeart/2008/layout/HorizontalMultiLevelHierarchy"/>
    <dgm:cxn modelId="{83D9B5E5-E279-4F11-A070-63AC897D180E}" type="presParOf" srcId="{A31FA0B6-7960-4CBC-A1DA-4BA3675831C0}" destId="{E4F3AF92-4CA4-4333-A520-74729D9F250A}" srcOrd="3" destOrd="0" presId="urn:microsoft.com/office/officeart/2008/layout/HorizontalMultiLevelHierarchy"/>
    <dgm:cxn modelId="{615CC998-E6E9-4DA1-9B56-8468B6AA43A9}" type="presParOf" srcId="{E4F3AF92-4CA4-4333-A520-74729D9F250A}" destId="{69AFF706-0706-487B-9F0A-FA9A4CD1585E}" srcOrd="0" destOrd="0" presId="urn:microsoft.com/office/officeart/2008/layout/HorizontalMultiLevelHierarchy"/>
    <dgm:cxn modelId="{06CA61A7-A6A1-49B3-97E3-B1187AD3016E}" type="presParOf" srcId="{E4F3AF92-4CA4-4333-A520-74729D9F250A}" destId="{605AF1AE-B1CE-4CA4-950D-AD349BB80E46}" srcOrd="1" destOrd="0" presId="urn:microsoft.com/office/officeart/2008/layout/HorizontalMultiLevelHierarchy"/>
    <dgm:cxn modelId="{3DF40085-00F5-4433-AD20-6440C8F5BEC8}" type="presParOf" srcId="{605AF1AE-B1CE-4CA4-950D-AD349BB80E46}" destId="{4D298FF0-1008-4779-BC13-839F49814715}" srcOrd="0" destOrd="0" presId="urn:microsoft.com/office/officeart/2008/layout/HorizontalMultiLevelHierarchy"/>
    <dgm:cxn modelId="{88CFEB6B-DAA2-4604-A565-5C599DF20EF8}" type="presParOf" srcId="{4D298FF0-1008-4779-BC13-839F49814715}" destId="{64E44338-758A-4C9D-BC5D-BB7E78EDC2F2}" srcOrd="0" destOrd="0" presId="urn:microsoft.com/office/officeart/2008/layout/HorizontalMultiLevelHierarchy"/>
    <dgm:cxn modelId="{CA6762BF-7A94-455F-9FED-B86B41317543}" type="presParOf" srcId="{605AF1AE-B1CE-4CA4-950D-AD349BB80E46}" destId="{1F32A385-1EC4-4F49-BD53-1BE6E476E59E}" srcOrd="1" destOrd="0" presId="urn:microsoft.com/office/officeart/2008/layout/HorizontalMultiLevelHierarchy"/>
    <dgm:cxn modelId="{5EDDF1A8-D7B1-4D74-BBEE-B50CD9FA1497}" type="presParOf" srcId="{1F32A385-1EC4-4F49-BD53-1BE6E476E59E}" destId="{4A239853-79E4-42BA-A34A-E240FD6A99D7}" srcOrd="0" destOrd="0" presId="urn:microsoft.com/office/officeart/2008/layout/HorizontalMultiLevelHierarchy"/>
    <dgm:cxn modelId="{FE2EE14C-A567-4D70-BD74-C971F839CCF4}" type="presParOf" srcId="{1F32A385-1EC4-4F49-BD53-1BE6E476E59E}" destId="{A729E785-93AA-47E8-8BF7-8D953BFC865D}" srcOrd="1" destOrd="0" presId="urn:microsoft.com/office/officeart/2008/layout/HorizontalMultiLevelHierarchy"/>
    <dgm:cxn modelId="{E6507775-CE3F-4D6F-9D25-CEDCC8408237}" type="presParOf" srcId="{A31FA0B6-7960-4CBC-A1DA-4BA3675831C0}" destId="{2BF0C505-D7DC-4DF5-8299-D98FF45A1CA2}" srcOrd="4" destOrd="0" presId="urn:microsoft.com/office/officeart/2008/layout/HorizontalMultiLevelHierarchy"/>
    <dgm:cxn modelId="{1F262492-18C8-43EE-B246-F34BFC25B3BD}" type="presParOf" srcId="{2BF0C505-D7DC-4DF5-8299-D98FF45A1CA2}" destId="{0787F019-11C5-4BBB-AA69-DDBBABC96499}" srcOrd="0" destOrd="0" presId="urn:microsoft.com/office/officeart/2008/layout/HorizontalMultiLevelHierarchy"/>
    <dgm:cxn modelId="{56DDD1D9-5B15-4D05-AFA0-43551DAA8CAD}" type="presParOf" srcId="{A31FA0B6-7960-4CBC-A1DA-4BA3675831C0}" destId="{8BF3BE58-D66C-4598-9AA9-8C75876F955E}" srcOrd="5" destOrd="0" presId="urn:microsoft.com/office/officeart/2008/layout/HorizontalMultiLevelHierarchy"/>
    <dgm:cxn modelId="{DA018904-EC8A-4162-9B73-BA9B32C019AA}" type="presParOf" srcId="{8BF3BE58-D66C-4598-9AA9-8C75876F955E}" destId="{D8841C56-41DD-4ECD-BD99-8DEF401F62A2}" srcOrd="0" destOrd="0" presId="urn:microsoft.com/office/officeart/2008/layout/HorizontalMultiLevelHierarchy"/>
    <dgm:cxn modelId="{786E78E5-7F10-49B4-B861-B02FA3F9C759}" type="presParOf" srcId="{8BF3BE58-D66C-4598-9AA9-8C75876F955E}" destId="{980AAEB1-019B-4E0A-9CBC-19E212B369EB}" srcOrd="1" destOrd="0" presId="urn:microsoft.com/office/officeart/2008/layout/HorizontalMultiLevelHierarchy"/>
    <dgm:cxn modelId="{6C3C981E-D342-4F65-B373-ABAB8B7FD6F0}" type="presParOf" srcId="{980AAEB1-019B-4E0A-9CBC-19E212B369EB}" destId="{E930C5CC-F677-4BF4-9489-1E642ABC5FAA}" srcOrd="0" destOrd="0" presId="urn:microsoft.com/office/officeart/2008/layout/HorizontalMultiLevelHierarchy"/>
    <dgm:cxn modelId="{89D23B88-45FC-41F8-BCED-32C03A847239}" type="presParOf" srcId="{E930C5CC-F677-4BF4-9489-1E642ABC5FAA}" destId="{03DC6730-8F65-44EC-9284-D8E9875EC889}" srcOrd="0" destOrd="0" presId="urn:microsoft.com/office/officeart/2008/layout/HorizontalMultiLevelHierarchy"/>
    <dgm:cxn modelId="{0BA202B7-8191-4990-A013-7236BDC03D63}" type="presParOf" srcId="{980AAEB1-019B-4E0A-9CBC-19E212B369EB}" destId="{84657515-4875-42ED-85D0-B33D78493007}" srcOrd="1" destOrd="0" presId="urn:microsoft.com/office/officeart/2008/layout/HorizontalMultiLevelHierarchy"/>
    <dgm:cxn modelId="{762B6CCC-DA46-4F1F-935C-E2DC6F62FB29}" type="presParOf" srcId="{84657515-4875-42ED-85D0-B33D78493007}" destId="{0FF4E9C9-1B9A-4DAB-B21B-F09F9976525A}" srcOrd="0" destOrd="0" presId="urn:microsoft.com/office/officeart/2008/layout/HorizontalMultiLevelHierarchy"/>
    <dgm:cxn modelId="{70A20659-30B9-493E-8484-FB13133F0F53}" type="presParOf" srcId="{84657515-4875-42ED-85D0-B33D78493007}" destId="{1F28AB89-023D-42F4-8E93-3E5B61E79623}" srcOrd="1" destOrd="0" presId="urn:microsoft.com/office/officeart/2008/layout/HorizontalMultiLevelHierarchy"/>
    <dgm:cxn modelId="{3DAE5021-8BE3-4CC5-B1AE-F529430D6408}" type="presParOf" srcId="{A31FA0B6-7960-4CBC-A1DA-4BA3675831C0}" destId="{28CE46B5-B59A-4E86-AA32-C918F302A517}" srcOrd="6" destOrd="0" presId="urn:microsoft.com/office/officeart/2008/layout/HorizontalMultiLevelHierarchy"/>
    <dgm:cxn modelId="{A54B2F3A-7213-4ECA-A048-9C1A4B8C3725}" type="presParOf" srcId="{28CE46B5-B59A-4E86-AA32-C918F302A517}" destId="{EF5100A9-C257-4AE9-B5AF-A1A62F3046AA}" srcOrd="0" destOrd="0" presId="urn:microsoft.com/office/officeart/2008/layout/HorizontalMultiLevelHierarchy"/>
    <dgm:cxn modelId="{CCB8F131-1D1E-471E-BBD5-225382B3ACBF}" type="presParOf" srcId="{A31FA0B6-7960-4CBC-A1DA-4BA3675831C0}" destId="{B67322DB-7FC6-4CAE-9855-8DAC3717315F}" srcOrd="7" destOrd="0" presId="urn:microsoft.com/office/officeart/2008/layout/HorizontalMultiLevelHierarchy"/>
    <dgm:cxn modelId="{5D49078E-9455-4613-A985-620CFD2D2584}" type="presParOf" srcId="{B67322DB-7FC6-4CAE-9855-8DAC3717315F}" destId="{739BF6C1-C18B-4C9A-88DC-59089B686B1A}" srcOrd="0" destOrd="0" presId="urn:microsoft.com/office/officeart/2008/layout/HorizontalMultiLevelHierarchy"/>
    <dgm:cxn modelId="{ECBA513E-32F4-439D-A513-680D66D662D8}" type="presParOf" srcId="{B67322DB-7FC6-4CAE-9855-8DAC3717315F}" destId="{F46C4E7A-363D-4FEE-953B-2542240B5EE6}" srcOrd="1" destOrd="0" presId="urn:microsoft.com/office/officeart/2008/layout/HorizontalMultiLevelHierarchy"/>
    <dgm:cxn modelId="{DB01A7F9-7037-4CE8-BB48-69F1C4A59520}" type="presParOf" srcId="{F46C4E7A-363D-4FEE-953B-2542240B5EE6}" destId="{8A906167-C835-4BD4-98EA-AA423A66F567}" srcOrd="0" destOrd="0" presId="urn:microsoft.com/office/officeart/2008/layout/HorizontalMultiLevelHierarchy"/>
    <dgm:cxn modelId="{20CAE404-A136-4A6D-AE7D-806616377FD7}" type="presParOf" srcId="{8A906167-C835-4BD4-98EA-AA423A66F567}" destId="{1E51F6FA-6EBC-4AE0-B048-D0F9834D44A7}" srcOrd="0" destOrd="0" presId="urn:microsoft.com/office/officeart/2008/layout/HorizontalMultiLevelHierarchy"/>
    <dgm:cxn modelId="{9453D79A-16DD-4ED4-B0E2-5EC4F37A0E4C}" type="presParOf" srcId="{F46C4E7A-363D-4FEE-953B-2542240B5EE6}" destId="{95CB4ABC-B0CB-4CA0-8D6B-AF83CD92D20B}" srcOrd="1" destOrd="0" presId="urn:microsoft.com/office/officeart/2008/layout/HorizontalMultiLevelHierarchy"/>
    <dgm:cxn modelId="{A2B83BDB-30F8-4C5F-931B-FF6929C706AD}" type="presParOf" srcId="{95CB4ABC-B0CB-4CA0-8D6B-AF83CD92D20B}" destId="{DF22CD39-66AA-4B79-8752-64A4B5202386}" srcOrd="0" destOrd="0" presId="urn:microsoft.com/office/officeart/2008/layout/HorizontalMultiLevelHierarchy"/>
    <dgm:cxn modelId="{D4B5CB53-57B3-43BB-9B5B-BDC848D0A087}" type="presParOf" srcId="{95CB4ABC-B0CB-4CA0-8D6B-AF83CD92D20B}" destId="{F32AC688-F3D6-426D-916B-953E696DB03B}" srcOrd="1" destOrd="0" presId="urn:microsoft.com/office/officeart/2008/layout/HorizontalMultiLevelHierarchy"/>
    <dgm:cxn modelId="{2D13FAF0-1233-4711-9CC5-595CF31F355D}" type="presParOf" srcId="{A31FA0B6-7960-4CBC-A1DA-4BA3675831C0}" destId="{C19B7238-78B9-4859-83E5-AF786C19EBF4}" srcOrd="8" destOrd="0" presId="urn:microsoft.com/office/officeart/2008/layout/HorizontalMultiLevelHierarchy"/>
    <dgm:cxn modelId="{32902DA4-B20A-4AE7-9890-293199E84EF8}" type="presParOf" srcId="{C19B7238-78B9-4859-83E5-AF786C19EBF4}" destId="{03DE63A9-C48C-46FD-B219-5BAE5798EE7B}" srcOrd="0" destOrd="0" presId="urn:microsoft.com/office/officeart/2008/layout/HorizontalMultiLevelHierarchy"/>
    <dgm:cxn modelId="{7D8E6D5C-C531-49F7-9B24-C6042D1EC8A2}" type="presParOf" srcId="{A31FA0B6-7960-4CBC-A1DA-4BA3675831C0}" destId="{292F656D-37B9-47D8-9099-7CEFB5E3AA92}" srcOrd="9" destOrd="0" presId="urn:microsoft.com/office/officeart/2008/layout/HorizontalMultiLevelHierarchy"/>
    <dgm:cxn modelId="{0577844A-87A0-423E-8802-F8928EE954C6}" type="presParOf" srcId="{292F656D-37B9-47D8-9099-7CEFB5E3AA92}" destId="{71A992BF-9968-421C-B1EC-6EF8870B1957}" srcOrd="0" destOrd="0" presId="urn:microsoft.com/office/officeart/2008/layout/HorizontalMultiLevelHierarchy"/>
    <dgm:cxn modelId="{66255602-A937-4FF6-8FC2-159376355ECC}" type="presParOf" srcId="{292F656D-37B9-47D8-9099-7CEFB5E3AA92}" destId="{0CC5E750-E54E-4B12-AB84-36AC2CFD203F}" srcOrd="1" destOrd="0" presId="urn:microsoft.com/office/officeart/2008/layout/HorizontalMultiLevelHierarchy"/>
    <dgm:cxn modelId="{2C194051-E73E-4152-B616-49EAA3C33AD0}" type="presParOf" srcId="{0CC5E750-E54E-4B12-AB84-36AC2CFD203F}" destId="{077D40F8-ED4A-495D-85AA-DDC3D59B473C}" srcOrd="0" destOrd="0" presId="urn:microsoft.com/office/officeart/2008/layout/HorizontalMultiLevelHierarchy"/>
    <dgm:cxn modelId="{5597DF4B-DD80-48F8-8146-2176E1B7A24C}" type="presParOf" srcId="{077D40F8-ED4A-495D-85AA-DDC3D59B473C}" destId="{83AAB7F1-E6D5-4FB2-948B-BF7308FA2A23}" srcOrd="0" destOrd="0" presId="urn:microsoft.com/office/officeart/2008/layout/HorizontalMultiLevelHierarchy"/>
    <dgm:cxn modelId="{2233033E-2915-4F06-BD58-3A3C9B3FC202}" type="presParOf" srcId="{0CC5E750-E54E-4B12-AB84-36AC2CFD203F}" destId="{42FD48B2-F341-447C-8EBB-DF4E2FD0F594}" srcOrd="1" destOrd="0" presId="urn:microsoft.com/office/officeart/2008/layout/HorizontalMultiLevelHierarchy"/>
    <dgm:cxn modelId="{ADF1E3DC-22C3-4EC7-8176-0323EE728156}" type="presParOf" srcId="{42FD48B2-F341-447C-8EBB-DF4E2FD0F594}" destId="{52418341-919D-4B69-9258-5BDF3395E0F2}" srcOrd="0" destOrd="0" presId="urn:microsoft.com/office/officeart/2008/layout/HorizontalMultiLevelHierarchy"/>
    <dgm:cxn modelId="{8571454A-799A-462A-B77B-C96C7BF6553F}" type="presParOf" srcId="{42FD48B2-F341-447C-8EBB-DF4E2FD0F594}" destId="{5C3E6E8F-3385-4440-B28E-E83D90555BA2}" srcOrd="1" destOrd="0" presId="urn:microsoft.com/office/officeart/2008/layout/HorizontalMultiLevelHierarchy"/>
    <dgm:cxn modelId="{911D79FF-8071-4BA4-81FB-0DFDF4E9BDA5}" type="presParOf" srcId="{A31FA0B6-7960-4CBC-A1DA-4BA3675831C0}" destId="{E935C5FC-041F-4DDA-976A-020EEBE1A108}" srcOrd="10" destOrd="0" presId="urn:microsoft.com/office/officeart/2008/layout/HorizontalMultiLevelHierarchy"/>
    <dgm:cxn modelId="{04FAE60A-1747-4180-8D5B-E8D3937D12F3}" type="presParOf" srcId="{E935C5FC-041F-4DDA-976A-020EEBE1A108}" destId="{1ECF3448-6252-4FCB-BB3F-57CEDA5EC12F}" srcOrd="0" destOrd="0" presId="urn:microsoft.com/office/officeart/2008/layout/HorizontalMultiLevelHierarchy"/>
    <dgm:cxn modelId="{594042BD-4A75-4F4F-9FEB-426833FB59C0}" type="presParOf" srcId="{A31FA0B6-7960-4CBC-A1DA-4BA3675831C0}" destId="{5EA4795F-7F85-4BAF-BB9A-9BA9CF16258A}" srcOrd="11" destOrd="0" presId="urn:microsoft.com/office/officeart/2008/layout/HorizontalMultiLevelHierarchy"/>
    <dgm:cxn modelId="{4AB498CE-FEFC-4B69-AC26-C0653FF2C00D}" type="presParOf" srcId="{5EA4795F-7F85-4BAF-BB9A-9BA9CF16258A}" destId="{20842A73-F10C-409A-B419-7346655647F0}" srcOrd="0" destOrd="0" presId="urn:microsoft.com/office/officeart/2008/layout/HorizontalMultiLevelHierarchy"/>
    <dgm:cxn modelId="{9C66BC22-4398-4B98-A4A0-7D042BC1B7D4}" type="presParOf" srcId="{5EA4795F-7F85-4BAF-BB9A-9BA9CF16258A}" destId="{D5302097-2527-4EE6-949B-7CCB0EA5DD72}" srcOrd="1" destOrd="0" presId="urn:microsoft.com/office/officeart/2008/layout/HorizontalMultiLevelHierarchy"/>
    <dgm:cxn modelId="{F18BA796-327B-404B-AC5A-7B9AE8F546BF}" type="presParOf" srcId="{D5302097-2527-4EE6-949B-7CCB0EA5DD72}" destId="{221A0833-86F9-4A95-BA0A-0E5ADB894F3F}" srcOrd="0" destOrd="0" presId="urn:microsoft.com/office/officeart/2008/layout/HorizontalMultiLevelHierarchy"/>
    <dgm:cxn modelId="{752ED1F6-3BB8-4723-A2FD-79496EFDE7EA}" type="presParOf" srcId="{221A0833-86F9-4A95-BA0A-0E5ADB894F3F}" destId="{DD738BF2-B4E1-46C8-BBA9-1248677FBA43}" srcOrd="0" destOrd="0" presId="urn:microsoft.com/office/officeart/2008/layout/HorizontalMultiLevelHierarchy"/>
    <dgm:cxn modelId="{478D0C02-13BB-431F-85FA-5207FF2785BB}" type="presParOf" srcId="{D5302097-2527-4EE6-949B-7CCB0EA5DD72}" destId="{BAA8C2D0-A7EB-4A7F-9587-2F00C88151C7}" srcOrd="1" destOrd="0" presId="urn:microsoft.com/office/officeart/2008/layout/HorizontalMultiLevelHierarchy"/>
    <dgm:cxn modelId="{C5DEE71C-4BFA-468A-B1AD-70270B59E80E}" type="presParOf" srcId="{BAA8C2D0-A7EB-4A7F-9587-2F00C88151C7}" destId="{B440B2A6-B1C1-4BB3-93A1-4BD7D13885B0}" srcOrd="0" destOrd="0" presId="urn:microsoft.com/office/officeart/2008/layout/HorizontalMultiLevelHierarchy"/>
    <dgm:cxn modelId="{CB4D2AF0-3620-4622-A7C1-036C68344A7E}" type="presParOf" srcId="{BAA8C2D0-A7EB-4A7F-9587-2F00C88151C7}" destId="{91954C7C-DE14-4B95-9A85-A4DC7A924E60}" srcOrd="1" destOrd="0" presId="urn:microsoft.com/office/officeart/2008/layout/HorizontalMultiLevelHierarchy"/>
    <dgm:cxn modelId="{BE4DCFB4-082E-42B5-A497-9EA2012EA57E}" type="presParOf" srcId="{A31FA0B6-7960-4CBC-A1DA-4BA3675831C0}" destId="{11C4D1D7-A812-45D0-A57C-8E5331B8E33F}" srcOrd="12" destOrd="0" presId="urn:microsoft.com/office/officeart/2008/layout/HorizontalMultiLevelHierarchy"/>
    <dgm:cxn modelId="{7B426F0C-1FA7-42A6-9A43-0B10193E8A20}" type="presParOf" srcId="{11C4D1D7-A812-45D0-A57C-8E5331B8E33F}" destId="{E4910649-37C1-4B9E-B8AA-9E7D23AEE8E5}" srcOrd="0" destOrd="0" presId="urn:microsoft.com/office/officeart/2008/layout/HorizontalMultiLevelHierarchy"/>
    <dgm:cxn modelId="{943E92C3-6E69-4049-A256-1EBBF25CC7C5}" type="presParOf" srcId="{A31FA0B6-7960-4CBC-A1DA-4BA3675831C0}" destId="{1F43899A-0ECF-4A5F-A3E2-C95D9529E53F}" srcOrd="13" destOrd="0" presId="urn:microsoft.com/office/officeart/2008/layout/HorizontalMultiLevelHierarchy"/>
    <dgm:cxn modelId="{9749E5D5-0C5B-4E48-956D-F808155E978F}" type="presParOf" srcId="{1F43899A-0ECF-4A5F-A3E2-C95D9529E53F}" destId="{3C983710-4EE1-45A5-9710-C515EB8137C2}" srcOrd="0" destOrd="0" presId="urn:microsoft.com/office/officeart/2008/layout/HorizontalMultiLevelHierarchy"/>
    <dgm:cxn modelId="{2B02EDB5-12F0-40CC-8CCC-384DC0DDC3A3}" type="presParOf" srcId="{1F43899A-0ECF-4A5F-A3E2-C95D9529E53F}" destId="{388D02EF-50B1-4237-A519-9BA7FFAFE8E0}" srcOrd="1" destOrd="0" presId="urn:microsoft.com/office/officeart/2008/layout/HorizontalMultiLevelHierarchy"/>
    <dgm:cxn modelId="{3533EF08-AF9D-45BB-B9DC-CBB11918ECB0}" type="presParOf" srcId="{388D02EF-50B1-4237-A519-9BA7FFAFE8E0}" destId="{7E8A1CB2-AF43-4BCA-B636-4AC3991B7044}" srcOrd="0" destOrd="0" presId="urn:microsoft.com/office/officeart/2008/layout/HorizontalMultiLevelHierarchy"/>
    <dgm:cxn modelId="{1F624092-5E5C-4260-9A09-9710E8C353A5}" type="presParOf" srcId="{7E8A1CB2-AF43-4BCA-B636-4AC3991B7044}" destId="{BAAE0160-13C4-4BC7-8A3B-9E66F585C89D}" srcOrd="0" destOrd="0" presId="urn:microsoft.com/office/officeart/2008/layout/HorizontalMultiLevelHierarchy"/>
    <dgm:cxn modelId="{C5CE53E9-686F-42F5-BDAB-669CCB8CA369}" type="presParOf" srcId="{388D02EF-50B1-4237-A519-9BA7FFAFE8E0}" destId="{857FD84D-7EE8-4B4C-A12A-3B0081825043}" srcOrd="1" destOrd="0" presId="urn:microsoft.com/office/officeart/2008/layout/HorizontalMultiLevelHierarchy"/>
    <dgm:cxn modelId="{EB6BA4A8-7F53-48AD-AE7E-FE6543708761}" type="presParOf" srcId="{857FD84D-7EE8-4B4C-A12A-3B0081825043}" destId="{7AB9C053-9B9B-458C-A21A-7EC60C4C9F9B}" srcOrd="0" destOrd="0" presId="urn:microsoft.com/office/officeart/2008/layout/HorizontalMultiLevelHierarchy"/>
    <dgm:cxn modelId="{9202BB95-19EE-4FB9-A185-1EF10DCB4EA4}" type="presParOf" srcId="{857FD84D-7EE8-4B4C-A12A-3B0081825043}" destId="{81351094-75D0-4784-9A96-923A2F7B0682}" srcOrd="1" destOrd="0" presId="urn:microsoft.com/office/officeart/2008/layout/HorizontalMultiLevelHierarchy"/>
    <dgm:cxn modelId="{5C172F77-231D-4055-840A-672222D371F6}" type="presParOf" srcId="{A31FA0B6-7960-4CBC-A1DA-4BA3675831C0}" destId="{682B2066-3E6D-4042-A5CE-E0DA6B96817F}" srcOrd="14" destOrd="0" presId="urn:microsoft.com/office/officeart/2008/layout/HorizontalMultiLevelHierarchy"/>
    <dgm:cxn modelId="{CFFC51E8-DAA5-43FC-86CE-42012944EDC5}" type="presParOf" srcId="{682B2066-3E6D-4042-A5CE-E0DA6B96817F}" destId="{1D5ED0BD-56E2-4A92-993C-E827B44F605A}" srcOrd="0" destOrd="0" presId="urn:microsoft.com/office/officeart/2008/layout/HorizontalMultiLevelHierarchy"/>
    <dgm:cxn modelId="{BC71A336-E80B-48C5-B3D2-2FDA35D119BC}" type="presParOf" srcId="{A31FA0B6-7960-4CBC-A1DA-4BA3675831C0}" destId="{97F7D6EE-DABC-438B-B29C-70E9D017E894}" srcOrd="15" destOrd="0" presId="urn:microsoft.com/office/officeart/2008/layout/HorizontalMultiLevelHierarchy"/>
    <dgm:cxn modelId="{8CC511D9-9BEE-4B7E-A7F0-27BAE80B827F}" type="presParOf" srcId="{97F7D6EE-DABC-438B-B29C-70E9D017E894}" destId="{87BF0842-7218-4E8A-A1C0-567413ED9334}" srcOrd="0" destOrd="0" presId="urn:microsoft.com/office/officeart/2008/layout/HorizontalMultiLevelHierarchy"/>
    <dgm:cxn modelId="{92D389E7-B18D-4FCC-B713-1DFAD943DB93}" type="presParOf" srcId="{97F7D6EE-DABC-438B-B29C-70E9D017E894}" destId="{2FA3C404-121F-4B5A-BA8D-F767DEBA1483}" srcOrd="1" destOrd="0" presId="urn:microsoft.com/office/officeart/2008/layout/HorizontalMultiLevelHierarchy"/>
    <dgm:cxn modelId="{B55FD944-01BE-4A8F-8E42-255D3DC0D94A}" type="presParOf" srcId="{2FA3C404-121F-4B5A-BA8D-F767DEBA1483}" destId="{2CC46141-267E-49E9-9BDC-2AA77D61A80C}" srcOrd="0" destOrd="0" presId="urn:microsoft.com/office/officeart/2008/layout/HorizontalMultiLevelHierarchy"/>
    <dgm:cxn modelId="{27DC1950-C1C3-48D5-AFED-A5BB8C388121}" type="presParOf" srcId="{2CC46141-267E-49E9-9BDC-2AA77D61A80C}" destId="{30794D84-44F8-4D26-8D2E-4BB33829393D}" srcOrd="0" destOrd="0" presId="urn:microsoft.com/office/officeart/2008/layout/HorizontalMultiLevelHierarchy"/>
    <dgm:cxn modelId="{88A4E8D1-E6D3-4ED2-A538-E071E87F4B6A}" type="presParOf" srcId="{2FA3C404-121F-4B5A-BA8D-F767DEBA1483}" destId="{73E8B4DE-70C2-40C4-A6F5-0D66ADEADBCD}" srcOrd="1" destOrd="0" presId="urn:microsoft.com/office/officeart/2008/layout/HorizontalMultiLevelHierarchy"/>
    <dgm:cxn modelId="{14D1A16B-5E39-4D66-AF54-D23BA826EA07}" type="presParOf" srcId="{73E8B4DE-70C2-40C4-A6F5-0D66ADEADBCD}" destId="{CFFB5103-9421-43FA-8775-74DFD054BE0C}" srcOrd="0" destOrd="0" presId="urn:microsoft.com/office/officeart/2008/layout/HorizontalMultiLevelHierarchy"/>
    <dgm:cxn modelId="{EF560E42-F8E6-4EA3-AAC8-1B9EA30B4A64}" type="presParOf" srcId="{73E8B4DE-70C2-40C4-A6F5-0D66ADEADBCD}" destId="{576CEE03-A98E-4628-BF57-1CEE2693F214}" srcOrd="1" destOrd="0" presId="urn:microsoft.com/office/officeart/2008/layout/HorizontalMultiLevelHierarchy"/>
    <dgm:cxn modelId="{D1EC16E2-C0C7-4171-AE81-0F5859B4671C}" type="presParOf" srcId="{A31FA0B6-7960-4CBC-A1DA-4BA3675831C0}" destId="{8D51C320-B324-4213-AEA7-9C4487E283B8}" srcOrd="16" destOrd="0" presId="urn:microsoft.com/office/officeart/2008/layout/HorizontalMultiLevelHierarchy"/>
    <dgm:cxn modelId="{20ED6C02-8889-4A2F-9EE7-D0B6B994E643}" type="presParOf" srcId="{8D51C320-B324-4213-AEA7-9C4487E283B8}" destId="{A802864A-9F87-43B8-8CEA-7A030922E5F9}" srcOrd="0" destOrd="0" presId="urn:microsoft.com/office/officeart/2008/layout/HorizontalMultiLevelHierarchy"/>
    <dgm:cxn modelId="{98235326-B511-49D3-B1B6-3F790AD006D0}" type="presParOf" srcId="{A31FA0B6-7960-4CBC-A1DA-4BA3675831C0}" destId="{6A477105-7601-4F83-9529-C94BFAB6AD66}" srcOrd="17" destOrd="0" presId="urn:microsoft.com/office/officeart/2008/layout/HorizontalMultiLevelHierarchy"/>
    <dgm:cxn modelId="{120BB6E7-E893-4FDC-B0A7-845AD28E1298}" type="presParOf" srcId="{6A477105-7601-4F83-9529-C94BFAB6AD66}" destId="{5C8639E4-8509-4B7C-9EAC-97D0D24F51A4}" srcOrd="0" destOrd="0" presId="urn:microsoft.com/office/officeart/2008/layout/HorizontalMultiLevelHierarchy"/>
    <dgm:cxn modelId="{10BC70FC-89BC-46B0-A6FC-5D4B8F154E52}" type="presParOf" srcId="{6A477105-7601-4F83-9529-C94BFAB6AD66}" destId="{3E6002A2-C898-436C-8AFB-E7E991DDC0A1}" srcOrd="1" destOrd="0" presId="urn:microsoft.com/office/officeart/2008/layout/HorizontalMultiLevelHierarchy"/>
    <dgm:cxn modelId="{7828FE40-6664-4816-ABC7-4F64732CBF6A}" type="presParOf" srcId="{3E6002A2-C898-436C-8AFB-E7E991DDC0A1}" destId="{0E86DCED-1A8E-4825-85A3-CF4A98795FE9}" srcOrd="0" destOrd="0" presId="urn:microsoft.com/office/officeart/2008/layout/HorizontalMultiLevelHierarchy"/>
    <dgm:cxn modelId="{FC04E51A-F3F9-4803-808F-5E9A0012F012}" type="presParOf" srcId="{0E86DCED-1A8E-4825-85A3-CF4A98795FE9}" destId="{56DC5E2C-5E8D-4604-93FA-7E9326976246}" srcOrd="0" destOrd="0" presId="urn:microsoft.com/office/officeart/2008/layout/HorizontalMultiLevelHierarchy"/>
    <dgm:cxn modelId="{DB989FB9-BC78-40D9-9844-8C73D77109BF}" type="presParOf" srcId="{3E6002A2-C898-436C-8AFB-E7E991DDC0A1}" destId="{1A973369-8483-439E-AF89-3FB53C1C9681}" srcOrd="1" destOrd="0" presId="urn:microsoft.com/office/officeart/2008/layout/HorizontalMultiLevelHierarchy"/>
    <dgm:cxn modelId="{67DD1C3F-0C95-4191-8C4E-30311B96ED4E}" type="presParOf" srcId="{1A973369-8483-439E-AF89-3FB53C1C9681}" destId="{FE2F19A2-3C83-4E4E-A10B-F9DA62C2DC0F}" srcOrd="0" destOrd="0" presId="urn:microsoft.com/office/officeart/2008/layout/HorizontalMultiLevelHierarchy"/>
    <dgm:cxn modelId="{0280B970-2CBA-4528-9DA2-E10E62320CAE}" type="presParOf" srcId="{1A973369-8483-439E-AF89-3FB53C1C9681}" destId="{64E3ECF9-7A1B-43E2-87FC-D61F821216F2}" srcOrd="1" destOrd="0" presId="urn:microsoft.com/office/officeart/2008/layout/HorizontalMultiLevelHierarchy"/>
    <dgm:cxn modelId="{3B0592D2-269D-4875-8B89-E73D47D8D9F1}" type="presParOf" srcId="{A31FA0B6-7960-4CBC-A1DA-4BA3675831C0}" destId="{3C46BDA6-0D13-446D-B0DB-8A634D27AABF}" srcOrd="18" destOrd="0" presId="urn:microsoft.com/office/officeart/2008/layout/HorizontalMultiLevelHierarchy"/>
    <dgm:cxn modelId="{9F8B9F6D-4400-44BF-B1E3-ED0F9371B944}" type="presParOf" srcId="{3C46BDA6-0D13-446D-B0DB-8A634D27AABF}" destId="{6E441F07-F62E-494E-92F3-A58D9AAA8AE5}" srcOrd="0" destOrd="0" presId="urn:microsoft.com/office/officeart/2008/layout/HorizontalMultiLevelHierarchy"/>
    <dgm:cxn modelId="{591CAB7C-5D71-4B98-AEE3-9A53F34588FF}" type="presParOf" srcId="{A31FA0B6-7960-4CBC-A1DA-4BA3675831C0}" destId="{8A23FDAB-2773-490E-BB49-AB037BD833E5}" srcOrd="19" destOrd="0" presId="urn:microsoft.com/office/officeart/2008/layout/HorizontalMultiLevelHierarchy"/>
    <dgm:cxn modelId="{51728A0C-3D2B-47A8-9AE0-72EB8F3392DF}" type="presParOf" srcId="{8A23FDAB-2773-490E-BB49-AB037BD833E5}" destId="{4EBAF6F7-FF68-472E-BD55-34C3DD497CB0}" srcOrd="0" destOrd="0" presId="urn:microsoft.com/office/officeart/2008/layout/HorizontalMultiLevelHierarchy"/>
    <dgm:cxn modelId="{2D86CD9E-3B95-40C5-BA1C-598D09CE5C7F}" type="presParOf" srcId="{8A23FDAB-2773-490E-BB49-AB037BD833E5}" destId="{09D41124-7418-4879-9FBD-3A50AA5EB436}" srcOrd="1" destOrd="0" presId="urn:microsoft.com/office/officeart/2008/layout/HorizontalMultiLevelHierarchy"/>
    <dgm:cxn modelId="{2303FADA-AD89-4EC1-8A4B-2599378EFB08}" type="presParOf" srcId="{09D41124-7418-4879-9FBD-3A50AA5EB436}" destId="{A09AAEE9-7A6A-4C2A-9588-97D58F702677}" srcOrd="0" destOrd="0" presId="urn:microsoft.com/office/officeart/2008/layout/HorizontalMultiLevelHierarchy"/>
    <dgm:cxn modelId="{B30357FE-83EC-4230-9CE2-D2738D414668}" type="presParOf" srcId="{A09AAEE9-7A6A-4C2A-9588-97D58F702677}" destId="{E681E9EC-AFB5-4867-B0D4-53809885E9ED}" srcOrd="0" destOrd="0" presId="urn:microsoft.com/office/officeart/2008/layout/HorizontalMultiLevelHierarchy"/>
    <dgm:cxn modelId="{1BEF89FD-2DD2-47CD-B1FE-6C3C8D4E8629}" type="presParOf" srcId="{09D41124-7418-4879-9FBD-3A50AA5EB436}" destId="{2EB30CCA-5376-4691-BCDC-2AD34E4D5D24}" srcOrd="1" destOrd="0" presId="urn:microsoft.com/office/officeart/2008/layout/HorizontalMultiLevelHierarchy"/>
    <dgm:cxn modelId="{6C3E6DF8-C2CD-4851-AE0E-DF4F549B5815}" type="presParOf" srcId="{2EB30CCA-5376-4691-BCDC-2AD34E4D5D24}" destId="{8D1638FE-0CB5-475C-B527-30B6BC476C55}" srcOrd="0" destOrd="0" presId="urn:microsoft.com/office/officeart/2008/layout/HorizontalMultiLevelHierarchy"/>
    <dgm:cxn modelId="{D5DEB743-F6DB-4A76-B29F-EA4C211706B8}" type="presParOf" srcId="{2EB30CCA-5376-4691-BCDC-2AD34E4D5D24}" destId="{10854192-0B5E-4283-AF26-333AA202D28F}" srcOrd="1" destOrd="0" presId="urn:microsoft.com/office/officeart/2008/layout/HorizontalMultiLevelHierarchy"/>
    <dgm:cxn modelId="{2FDB6C35-1900-42AB-B06A-CECA52531524}" type="presParOf" srcId="{A31FA0B6-7960-4CBC-A1DA-4BA3675831C0}" destId="{DF0AD183-0F01-4949-90FD-AEB813819609}" srcOrd="20" destOrd="0" presId="urn:microsoft.com/office/officeart/2008/layout/HorizontalMultiLevelHierarchy"/>
    <dgm:cxn modelId="{3A5F4976-9906-4C9A-A829-17B24D15845B}" type="presParOf" srcId="{DF0AD183-0F01-4949-90FD-AEB813819609}" destId="{9C94AB16-F1EC-454D-A0B7-BAED892348BF}" srcOrd="0" destOrd="0" presId="urn:microsoft.com/office/officeart/2008/layout/HorizontalMultiLevelHierarchy"/>
    <dgm:cxn modelId="{41612C77-1263-4BDC-9555-45F67AA2AE73}" type="presParOf" srcId="{A31FA0B6-7960-4CBC-A1DA-4BA3675831C0}" destId="{3F696A21-A463-4F14-9290-9622A71B1169}" srcOrd="21" destOrd="0" presId="urn:microsoft.com/office/officeart/2008/layout/HorizontalMultiLevelHierarchy"/>
    <dgm:cxn modelId="{69423EF5-D69C-47F2-BB84-56C7D0364F2A}" type="presParOf" srcId="{3F696A21-A463-4F14-9290-9622A71B1169}" destId="{AAF4C241-83A0-49C0-AA7F-F006124A46CC}" srcOrd="0" destOrd="0" presId="urn:microsoft.com/office/officeart/2008/layout/HorizontalMultiLevelHierarchy"/>
    <dgm:cxn modelId="{316E790D-57B1-496F-A0B5-0E6553571AA0}" type="presParOf" srcId="{3F696A21-A463-4F14-9290-9622A71B1169}" destId="{056BC762-48CF-4F62-9B24-2D5E8F1C6168}" srcOrd="1" destOrd="0" presId="urn:microsoft.com/office/officeart/2008/layout/HorizontalMultiLevelHierarchy"/>
    <dgm:cxn modelId="{C5E47818-CE5C-4430-88B4-E3EFA2AE53FF}" type="presParOf" srcId="{056BC762-48CF-4F62-9B24-2D5E8F1C6168}" destId="{3D3B9BBB-AED2-499B-8C1E-A083853FD5E1}" srcOrd="0" destOrd="0" presId="urn:microsoft.com/office/officeart/2008/layout/HorizontalMultiLevelHierarchy"/>
    <dgm:cxn modelId="{693343AE-966D-4964-AA59-9D08C45CE069}" type="presParOf" srcId="{3D3B9BBB-AED2-499B-8C1E-A083853FD5E1}" destId="{142A2369-F7DB-458F-A680-821348B26B05}" srcOrd="0" destOrd="0" presId="urn:microsoft.com/office/officeart/2008/layout/HorizontalMultiLevelHierarchy"/>
    <dgm:cxn modelId="{8D1502A3-9C50-4762-8205-CA2529F740D4}" type="presParOf" srcId="{056BC762-48CF-4F62-9B24-2D5E8F1C6168}" destId="{B75EC830-D928-40BF-A2D6-EE7C7218DC8D}" srcOrd="1" destOrd="0" presId="urn:microsoft.com/office/officeart/2008/layout/HorizontalMultiLevelHierarchy"/>
    <dgm:cxn modelId="{25048B8B-12C1-44C5-9D48-B7E01E120B8E}" type="presParOf" srcId="{B75EC830-D928-40BF-A2D6-EE7C7218DC8D}" destId="{B0236C03-4D0F-40A1-9783-20820EEEDCD4}" srcOrd="0" destOrd="0" presId="urn:microsoft.com/office/officeart/2008/layout/HorizontalMultiLevelHierarchy"/>
    <dgm:cxn modelId="{405678F1-9D60-43F4-A051-BDE78F129D9B}" type="presParOf" srcId="{B75EC830-D928-40BF-A2D6-EE7C7218DC8D}" destId="{7268592C-CF29-4387-B182-0CC03E2AD53B}" srcOrd="1" destOrd="0" presId="urn:microsoft.com/office/officeart/2008/layout/HorizontalMultiLevelHierarchy"/>
    <dgm:cxn modelId="{3D9CA8D7-A327-4250-A1B0-7718864D4CE5}" type="presParOf" srcId="{A31FA0B6-7960-4CBC-A1DA-4BA3675831C0}" destId="{4FBB2BE0-BFC9-4CD0-A0E5-1E176F35F50D}" srcOrd="22" destOrd="0" presId="urn:microsoft.com/office/officeart/2008/layout/HorizontalMultiLevelHierarchy"/>
    <dgm:cxn modelId="{ED00CF24-359C-448C-893A-51B71BC6FEC0}" type="presParOf" srcId="{4FBB2BE0-BFC9-4CD0-A0E5-1E176F35F50D}" destId="{306D9548-E494-448F-80BC-BA31BAF83AAE}" srcOrd="0" destOrd="0" presId="urn:microsoft.com/office/officeart/2008/layout/HorizontalMultiLevelHierarchy"/>
    <dgm:cxn modelId="{93B3A13E-FDE2-451A-944C-57A26A4C7D0E}" type="presParOf" srcId="{A31FA0B6-7960-4CBC-A1DA-4BA3675831C0}" destId="{F2BDFEFA-C5C4-4C02-9D39-633D3E32A04B}" srcOrd="23" destOrd="0" presId="urn:microsoft.com/office/officeart/2008/layout/HorizontalMultiLevelHierarchy"/>
    <dgm:cxn modelId="{BE5673AB-2CD5-4CE7-8227-691D697E1183}" type="presParOf" srcId="{F2BDFEFA-C5C4-4C02-9D39-633D3E32A04B}" destId="{953D205F-9821-43B2-88E6-687C7335AB3E}" srcOrd="0" destOrd="0" presId="urn:microsoft.com/office/officeart/2008/layout/HorizontalMultiLevelHierarchy"/>
    <dgm:cxn modelId="{30747BB6-31EA-4E8C-92E6-FADD19CF016D}" type="presParOf" srcId="{F2BDFEFA-C5C4-4C02-9D39-633D3E32A04B}" destId="{1B80B1F0-2374-401E-9879-D3D96274D529}" srcOrd="1" destOrd="0" presId="urn:microsoft.com/office/officeart/2008/layout/HorizontalMultiLevelHierarchy"/>
    <dgm:cxn modelId="{D6BFFA68-02A8-4829-BFCA-01BED4647B45}" type="presParOf" srcId="{1B80B1F0-2374-401E-9879-D3D96274D529}" destId="{176DA41B-AD5D-459D-95A9-616B17A6FD40}" srcOrd="0" destOrd="0" presId="urn:microsoft.com/office/officeart/2008/layout/HorizontalMultiLevelHierarchy"/>
    <dgm:cxn modelId="{12CFED86-630B-4B3F-B503-8AE990A582B1}" type="presParOf" srcId="{176DA41B-AD5D-459D-95A9-616B17A6FD40}" destId="{ED9A7254-D499-43F2-B12E-150CDC91A206}" srcOrd="0" destOrd="0" presId="urn:microsoft.com/office/officeart/2008/layout/HorizontalMultiLevelHierarchy"/>
    <dgm:cxn modelId="{48F18CC5-48D5-4696-ADE6-773ADAFA5BC8}" type="presParOf" srcId="{1B80B1F0-2374-401E-9879-D3D96274D529}" destId="{1A01F91B-0F82-4D1D-863E-A22D9FD9BB6C}" srcOrd="1" destOrd="0" presId="urn:microsoft.com/office/officeart/2008/layout/HorizontalMultiLevelHierarchy"/>
    <dgm:cxn modelId="{87562880-622E-4819-820C-716AD50DEDDC}" type="presParOf" srcId="{1A01F91B-0F82-4D1D-863E-A22D9FD9BB6C}" destId="{9A75DFFA-C313-415A-B1B2-5004F5873CC7}" srcOrd="0" destOrd="0" presId="urn:microsoft.com/office/officeart/2008/layout/HorizontalMultiLevelHierarchy"/>
    <dgm:cxn modelId="{A989C83A-D9B3-4EBC-879C-7A75C6615266}" type="presParOf" srcId="{1A01F91B-0F82-4D1D-863E-A22D9FD9BB6C}" destId="{2BD8C27F-13A0-47B6-8891-7911E6579D07}" srcOrd="1" destOrd="0" presId="urn:microsoft.com/office/officeart/2008/layout/HorizontalMultiLevelHierarchy"/>
    <dgm:cxn modelId="{D6A81522-76EA-4F1B-B0F2-66F270A79F55}" type="presParOf" srcId="{A31FA0B6-7960-4CBC-A1DA-4BA3675831C0}" destId="{4AA07430-EF08-4039-8635-E102B6DAC936}" srcOrd="24" destOrd="0" presId="urn:microsoft.com/office/officeart/2008/layout/HorizontalMultiLevelHierarchy"/>
    <dgm:cxn modelId="{CC537612-9D4C-4E10-8670-E2654C64007B}" type="presParOf" srcId="{4AA07430-EF08-4039-8635-E102B6DAC936}" destId="{E4F0D7C2-00AB-42CA-8772-BD4A2CF6D752}" srcOrd="0" destOrd="0" presId="urn:microsoft.com/office/officeart/2008/layout/HorizontalMultiLevelHierarchy"/>
    <dgm:cxn modelId="{9E6A9866-E569-4FB4-8CCC-C977C6439619}" type="presParOf" srcId="{A31FA0B6-7960-4CBC-A1DA-4BA3675831C0}" destId="{6C30BFBB-C7DC-433C-8F8C-19947D190B52}" srcOrd="25" destOrd="0" presId="urn:microsoft.com/office/officeart/2008/layout/HorizontalMultiLevelHierarchy"/>
    <dgm:cxn modelId="{DF06D069-FDEA-43BE-B827-415148972D5F}" type="presParOf" srcId="{6C30BFBB-C7DC-433C-8F8C-19947D190B52}" destId="{6097422E-FC64-44AE-9568-DF564687C4D9}" srcOrd="0" destOrd="0" presId="urn:microsoft.com/office/officeart/2008/layout/HorizontalMultiLevelHierarchy"/>
    <dgm:cxn modelId="{EA5D7962-0E20-438E-B319-7AA2AA4F612C}" type="presParOf" srcId="{6C30BFBB-C7DC-433C-8F8C-19947D190B52}" destId="{29D06DF9-A2BE-405E-8BAD-585B02B07252}" srcOrd="1" destOrd="0" presId="urn:microsoft.com/office/officeart/2008/layout/HorizontalMultiLevelHierarchy"/>
    <dgm:cxn modelId="{AFB37B57-3C9A-46EC-8497-F67730E20A51}" type="presParOf" srcId="{29D06DF9-A2BE-405E-8BAD-585B02B07252}" destId="{4754A56C-1DE9-4A7E-810F-1836EDBB53F9}" srcOrd="0" destOrd="0" presId="urn:microsoft.com/office/officeart/2008/layout/HorizontalMultiLevelHierarchy"/>
    <dgm:cxn modelId="{96DDC0C0-EEF4-4E10-8D13-82CA01C43C31}" type="presParOf" srcId="{4754A56C-1DE9-4A7E-810F-1836EDBB53F9}" destId="{956A3623-7057-4EC5-84B8-FC9E31218A4B}" srcOrd="0" destOrd="0" presId="urn:microsoft.com/office/officeart/2008/layout/HorizontalMultiLevelHierarchy"/>
    <dgm:cxn modelId="{DC21A4C0-BB03-4813-A3D9-3417EE39D906}" type="presParOf" srcId="{29D06DF9-A2BE-405E-8BAD-585B02B07252}" destId="{8582C806-E2BD-4CF1-B735-7EA9FEC4D946}" srcOrd="1" destOrd="0" presId="urn:microsoft.com/office/officeart/2008/layout/HorizontalMultiLevelHierarchy"/>
    <dgm:cxn modelId="{CA0DCB7B-0C71-47D0-B0D5-EE5DC39FA46D}" type="presParOf" srcId="{8582C806-E2BD-4CF1-B735-7EA9FEC4D946}" destId="{1F567743-ABB3-4FB3-927A-15CEFF0424E4}" srcOrd="0" destOrd="0" presId="urn:microsoft.com/office/officeart/2008/layout/HorizontalMultiLevelHierarchy"/>
    <dgm:cxn modelId="{FA9CCC5C-F23D-4C63-841A-6B2C290319E8}" type="presParOf" srcId="{8582C806-E2BD-4CF1-B735-7EA9FEC4D946}" destId="{FDA32763-F72F-4E58-A79F-DB8A67B2F4D0}" srcOrd="1" destOrd="0" presId="urn:microsoft.com/office/officeart/2008/layout/HorizontalMultiLevelHierarchy"/>
    <dgm:cxn modelId="{A04D22CC-0E89-4EEF-8E59-CAD24D231B4E}" type="presParOf" srcId="{A31FA0B6-7960-4CBC-A1DA-4BA3675831C0}" destId="{80DE2AE4-AF6F-479E-8D68-A2D94878A556}" srcOrd="26" destOrd="0" presId="urn:microsoft.com/office/officeart/2008/layout/HorizontalMultiLevelHierarchy"/>
    <dgm:cxn modelId="{994ABD03-EDC6-410E-809D-75D0132DAED2}" type="presParOf" srcId="{80DE2AE4-AF6F-479E-8D68-A2D94878A556}" destId="{F4A3981F-5154-4BF0-9B8E-14EE27C07A37}" srcOrd="0" destOrd="0" presId="urn:microsoft.com/office/officeart/2008/layout/HorizontalMultiLevelHierarchy"/>
    <dgm:cxn modelId="{A99D648D-58AA-447F-B6F1-B70D5E62646F}" type="presParOf" srcId="{A31FA0B6-7960-4CBC-A1DA-4BA3675831C0}" destId="{3FCEEC5D-1E97-490B-AE04-ABCB632452F1}" srcOrd="27" destOrd="0" presId="urn:microsoft.com/office/officeart/2008/layout/HorizontalMultiLevelHierarchy"/>
    <dgm:cxn modelId="{2FA89AB9-40EC-4192-83E4-B79B2322A9A2}" type="presParOf" srcId="{3FCEEC5D-1E97-490B-AE04-ABCB632452F1}" destId="{07B45628-FEA8-42D7-9E4E-BB7B84479FF8}" srcOrd="0" destOrd="0" presId="urn:microsoft.com/office/officeart/2008/layout/HorizontalMultiLevelHierarchy"/>
    <dgm:cxn modelId="{8D03EC91-31A6-4AB2-856E-FC383E3B4F4E}" type="presParOf" srcId="{3FCEEC5D-1E97-490B-AE04-ABCB632452F1}" destId="{55FFC9A5-C52B-4907-B2EA-01B5E6B8BA15}" srcOrd="1" destOrd="0" presId="urn:microsoft.com/office/officeart/2008/layout/HorizontalMultiLevelHierarchy"/>
    <dgm:cxn modelId="{DDB51039-49D0-4D86-BD23-C5E009D995B6}" type="presParOf" srcId="{55FFC9A5-C52B-4907-B2EA-01B5E6B8BA15}" destId="{70772D15-CC87-4BE7-8143-C49260A466C9}" srcOrd="0" destOrd="0" presId="urn:microsoft.com/office/officeart/2008/layout/HorizontalMultiLevelHierarchy"/>
    <dgm:cxn modelId="{218217FD-84BC-49D0-B75E-E80145621A0A}" type="presParOf" srcId="{70772D15-CC87-4BE7-8143-C49260A466C9}" destId="{36F0FBB9-0E03-4A60-805D-2B5CEB30A32E}" srcOrd="0" destOrd="0" presId="urn:microsoft.com/office/officeart/2008/layout/HorizontalMultiLevelHierarchy"/>
    <dgm:cxn modelId="{2E1C193B-2617-4D70-B311-1EB4BC54691E}" type="presParOf" srcId="{55FFC9A5-C52B-4907-B2EA-01B5E6B8BA15}" destId="{4A0DADD0-72CD-440E-9E5B-344704B45C47}" srcOrd="1" destOrd="0" presId="urn:microsoft.com/office/officeart/2008/layout/HorizontalMultiLevelHierarchy"/>
    <dgm:cxn modelId="{9CD5D2F2-785E-41B6-9942-BF597CED2AEA}" type="presParOf" srcId="{4A0DADD0-72CD-440E-9E5B-344704B45C47}" destId="{4A1F1B11-95C5-4C5E-B634-717583D565AF}" srcOrd="0" destOrd="0" presId="urn:microsoft.com/office/officeart/2008/layout/HorizontalMultiLevelHierarchy"/>
    <dgm:cxn modelId="{ED562F5A-8B7A-44EC-AEDB-60F9EE2CF221}" type="presParOf" srcId="{4A0DADD0-72CD-440E-9E5B-344704B45C47}" destId="{244061B8-04AC-41F9-A98F-B218281CB61E}" srcOrd="1" destOrd="0" presId="urn:microsoft.com/office/officeart/2008/layout/HorizontalMultiLevelHierarchy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0772D15-CC87-4BE7-8143-C49260A466C9}">
      <dsp:nvSpPr>
        <dsp:cNvPr id="0" name=""/>
        <dsp:cNvSpPr/>
      </dsp:nvSpPr>
      <dsp:spPr>
        <a:xfrm>
          <a:off x="3184886" y="6098760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6139504"/>
        <a:ext cx="9950" cy="9950"/>
      </dsp:txXfrm>
    </dsp:sp>
    <dsp:sp modelId="{80DE2AE4-AF6F-479E-8D68-A2D94878A556}">
      <dsp:nvSpPr>
        <dsp:cNvPr id="0" name=""/>
        <dsp:cNvSpPr/>
      </dsp:nvSpPr>
      <dsp:spPr>
        <a:xfrm>
          <a:off x="1227565" y="3171825"/>
          <a:ext cx="199017" cy="297265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9508" y="0"/>
              </a:lnTo>
              <a:lnTo>
                <a:pt x="99508" y="2972655"/>
              </a:lnTo>
              <a:lnTo>
                <a:pt x="199017" y="2972655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1000" kern="1200"/>
        </a:p>
      </dsp:txBody>
      <dsp:txXfrm>
        <a:off x="1252592" y="4583669"/>
        <a:ext cx="148965" cy="148965"/>
      </dsp:txXfrm>
    </dsp:sp>
    <dsp:sp modelId="{4754A56C-1DE9-4A7E-810F-1836EDBB53F9}">
      <dsp:nvSpPr>
        <dsp:cNvPr id="0" name=""/>
        <dsp:cNvSpPr/>
      </dsp:nvSpPr>
      <dsp:spPr>
        <a:xfrm>
          <a:off x="3184886" y="5641428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5682173"/>
        <a:ext cx="9950" cy="9950"/>
      </dsp:txXfrm>
    </dsp:sp>
    <dsp:sp modelId="{4AA07430-EF08-4039-8635-E102B6DAC936}">
      <dsp:nvSpPr>
        <dsp:cNvPr id="0" name=""/>
        <dsp:cNvSpPr/>
      </dsp:nvSpPr>
      <dsp:spPr>
        <a:xfrm>
          <a:off x="1227565" y="3171825"/>
          <a:ext cx="199017" cy="251532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9508" y="0"/>
              </a:lnTo>
              <a:lnTo>
                <a:pt x="99508" y="2515323"/>
              </a:lnTo>
              <a:lnTo>
                <a:pt x="199017" y="2515323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900" kern="1200"/>
        </a:p>
      </dsp:txBody>
      <dsp:txXfrm>
        <a:off x="1263995" y="4366407"/>
        <a:ext cx="126159" cy="126159"/>
      </dsp:txXfrm>
    </dsp:sp>
    <dsp:sp modelId="{176DA41B-AD5D-459D-95A9-616B17A6FD40}">
      <dsp:nvSpPr>
        <dsp:cNvPr id="0" name=""/>
        <dsp:cNvSpPr/>
      </dsp:nvSpPr>
      <dsp:spPr>
        <a:xfrm>
          <a:off x="3184886" y="5184096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5224841"/>
        <a:ext cx="9950" cy="9950"/>
      </dsp:txXfrm>
    </dsp:sp>
    <dsp:sp modelId="{4FBB2BE0-BFC9-4CD0-A0E5-1E176F35F50D}">
      <dsp:nvSpPr>
        <dsp:cNvPr id="0" name=""/>
        <dsp:cNvSpPr/>
      </dsp:nvSpPr>
      <dsp:spPr>
        <a:xfrm>
          <a:off x="1227565" y="3171825"/>
          <a:ext cx="199017" cy="205799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9508" y="0"/>
              </a:lnTo>
              <a:lnTo>
                <a:pt x="99508" y="2057991"/>
              </a:lnTo>
              <a:lnTo>
                <a:pt x="199017" y="2057991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700" kern="1200"/>
        </a:p>
      </dsp:txBody>
      <dsp:txXfrm>
        <a:off x="1275384" y="4149131"/>
        <a:ext cx="103379" cy="103379"/>
      </dsp:txXfrm>
    </dsp:sp>
    <dsp:sp modelId="{3D3B9BBB-AED2-499B-8C1E-A083853FD5E1}">
      <dsp:nvSpPr>
        <dsp:cNvPr id="0" name=""/>
        <dsp:cNvSpPr/>
      </dsp:nvSpPr>
      <dsp:spPr>
        <a:xfrm>
          <a:off x="3184886" y="4726765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4767509"/>
        <a:ext cx="9950" cy="9950"/>
      </dsp:txXfrm>
    </dsp:sp>
    <dsp:sp modelId="{DF0AD183-0F01-4949-90FD-AEB813819609}">
      <dsp:nvSpPr>
        <dsp:cNvPr id="0" name=""/>
        <dsp:cNvSpPr/>
      </dsp:nvSpPr>
      <dsp:spPr>
        <a:xfrm>
          <a:off x="1227565" y="3171825"/>
          <a:ext cx="199017" cy="160066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9508" y="0"/>
              </a:lnTo>
              <a:lnTo>
                <a:pt x="99508" y="1600660"/>
              </a:lnTo>
              <a:lnTo>
                <a:pt x="199017" y="160066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286750" y="3931830"/>
        <a:ext cx="80649" cy="80649"/>
      </dsp:txXfrm>
    </dsp:sp>
    <dsp:sp modelId="{A09AAEE9-7A6A-4C2A-9588-97D58F702677}">
      <dsp:nvSpPr>
        <dsp:cNvPr id="0" name=""/>
        <dsp:cNvSpPr/>
      </dsp:nvSpPr>
      <dsp:spPr>
        <a:xfrm>
          <a:off x="3184886" y="4269433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4310178"/>
        <a:ext cx="9950" cy="9950"/>
      </dsp:txXfrm>
    </dsp:sp>
    <dsp:sp modelId="{3C46BDA6-0D13-446D-B0DB-8A634D27AABF}">
      <dsp:nvSpPr>
        <dsp:cNvPr id="0" name=""/>
        <dsp:cNvSpPr/>
      </dsp:nvSpPr>
      <dsp:spPr>
        <a:xfrm>
          <a:off x="1227565" y="3171825"/>
          <a:ext cx="199017" cy="114332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9508" y="0"/>
              </a:lnTo>
              <a:lnTo>
                <a:pt x="99508" y="1143328"/>
              </a:lnTo>
              <a:lnTo>
                <a:pt x="199017" y="1143328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298061" y="3714476"/>
        <a:ext cx="58026" cy="58026"/>
      </dsp:txXfrm>
    </dsp:sp>
    <dsp:sp modelId="{0E86DCED-1A8E-4825-85A3-CF4A98795FE9}">
      <dsp:nvSpPr>
        <dsp:cNvPr id="0" name=""/>
        <dsp:cNvSpPr/>
      </dsp:nvSpPr>
      <dsp:spPr>
        <a:xfrm>
          <a:off x="3184886" y="3812102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3852846"/>
        <a:ext cx="9950" cy="9950"/>
      </dsp:txXfrm>
    </dsp:sp>
    <dsp:sp modelId="{8D51C320-B324-4213-AEA7-9C4487E283B8}">
      <dsp:nvSpPr>
        <dsp:cNvPr id="0" name=""/>
        <dsp:cNvSpPr/>
      </dsp:nvSpPr>
      <dsp:spPr>
        <a:xfrm>
          <a:off x="1227565" y="3171825"/>
          <a:ext cx="199017" cy="685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9508" y="0"/>
              </a:lnTo>
              <a:lnTo>
                <a:pt x="99508" y="685997"/>
              </a:lnTo>
              <a:lnTo>
                <a:pt x="199017" y="685997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309217" y="3496966"/>
        <a:ext cx="35714" cy="35714"/>
      </dsp:txXfrm>
    </dsp:sp>
    <dsp:sp modelId="{2CC46141-267E-49E9-9BDC-2AA77D61A80C}">
      <dsp:nvSpPr>
        <dsp:cNvPr id="0" name=""/>
        <dsp:cNvSpPr/>
      </dsp:nvSpPr>
      <dsp:spPr>
        <a:xfrm>
          <a:off x="3184886" y="3354770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3395515"/>
        <a:ext cx="9950" cy="9950"/>
      </dsp:txXfrm>
    </dsp:sp>
    <dsp:sp modelId="{682B2066-3E6D-4042-A5CE-E0DA6B96817F}">
      <dsp:nvSpPr>
        <dsp:cNvPr id="0" name=""/>
        <dsp:cNvSpPr/>
      </dsp:nvSpPr>
      <dsp:spPr>
        <a:xfrm>
          <a:off x="1227565" y="3171825"/>
          <a:ext cx="199017" cy="228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99508" y="0"/>
              </a:lnTo>
              <a:lnTo>
                <a:pt x="99508" y="228665"/>
              </a:lnTo>
              <a:lnTo>
                <a:pt x="199017" y="228665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319496" y="3278579"/>
        <a:ext cx="15157" cy="15157"/>
      </dsp:txXfrm>
    </dsp:sp>
    <dsp:sp modelId="{7E8A1CB2-AF43-4BCA-B636-4AC3991B7044}">
      <dsp:nvSpPr>
        <dsp:cNvPr id="0" name=""/>
        <dsp:cNvSpPr/>
      </dsp:nvSpPr>
      <dsp:spPr>
        <a:xfrm>
          <a:off x="3184886" y="2897439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2938183"/>
        <a:ext cx="9950" cy="9950"/>
      </dsp:txXfrm>
    </dsp:sp>
    <dsp:sp modelId="{11C4D1D7-A812-45D0-A57C-8E5331B8E33F}">
      <dsp:nvSpPr>
        <dsp:cNvPr id="0" name=""/>
        <dsp:cNvSpPr/>
      </dsp:nvSpPr>
      <dsp:spPr>
        <a:xfrm>
          <a:off x="1227565" y="2943159"/>
          <a:ext cx="199017" cy="228665"/>
        </a:xfrm>
        <a:custGeom>
          <a:avLst/>
          <a:gdLst/>
          <a:ahLst/>
          <a:cxnLst/>
          <a:rect l="0" t="0" r="0" b="0"/>
          <a:pathLst>
            <a:path>
              <a:moveTo>
                <a:pt x="0" y="228665"/>
              </a:moveTo>
              <a:lnTo>
                <a:pt x="99508" y="228665"/>
              </a:lnTo>
              <a:lnTo>
                <a:pt x="99508" y="0"/>
              </a:lnTo>
              <a:lnTo>
                <a:pt x="199017" y="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319496" y="3049913"/>
        <a:ext cx="15157" cy="15157"/>
      </dsp:txXfrm>
    </dsp:sp>
    <dsp:sp modelId="{221A0833-86F9-4A95-BA0A-0E5ADB894F3F}">
      <dsp:nvSpPr>
        <dsp:cNvPr id="0" name=""/>
        <dsp:cNvSpPr/>
      </dsp:nvSpPr>
      <dsp:spPr>
        <a:xfrm>
          <a:off x="3184886" y="2440107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2480852"/>
        <a:ext cx="9950" cy="9950"/>
      </dsp:txXfrm>
    </dsp:sp>
    <dsp:sp modelId="{E935C5FC-041F-4DDA-976A-020EEBE1A108}">
      <dsp:nvSpPr>
        <dsp:cNvPr id="0" name=""/>
        <dsp:cNvSpPr/>
      </dsp:nvSpPr>
      <dsp:spPr>
        <a:xfrm>
          <a:off x="1227565" y="2485827"/>
          <a:ext cx="199017" cy="685997"/>
        </a:xfrm>
        <a:custGeom>
          <a:avLst/>
          <a:gdLst/>
          <a:ahLst/>
          <a:cxnLst/>
          <a:rect l="0" t="0" r="0" b="0"/>
          <a:pathLst>
            <a:path>
              <a:moveTo>
                <a:pt x="0" y="685997"/>
              </a:moveTo>
              <a:lnTo>
                <a:pt x="99508" y="685997"/>
              </a:lnTo>
              <a:lnTo>
                <a:pt x="99508" y="0"/>
              </a:lnTo>
              <a:lnTo>
                <a:pt x="199017" y="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309217" y="2810969"/>
        <a:ext cx="35714" cy="35714"/>
      </dsp:txXfrm>
    </dsp:sp>
    <dsp:sp modelId="{077D40F8-ED4A-495D-85AA-DDC3D59B473C}">
      <dsp:nvSpPr>
        <dsp:cNvPr id="0" name=""/>
        <dsp:cNvSpPr/>
      </dsp:nvSpPr>
      <dsp:spPr>
        <a:xfrm>
          <a:off x="3184886" y="1982776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2023520"/>
        <a:ext cx="9950" cy="9950"/>
      </dsp:txXfrm>
    </dsp:sp>
    <dsp:sp modelId="{C19B7238-78B9-4859-83E5-AF786C19EBF4}">
      <dsp:nvSpPr>
        <dsp:cNvPr id="0" name=""/>
        <dsp:cNvSpPr/>
      </dsp:nvSpPr>
      <dsp:spPr>
        <a:xfrm>
          <a:off x="1227565" y="2028496"/>
          <a:ext cx="199017" cy="1143328"/>
        </a:xfrm>
        <a:custGeom>
          <a:avLst/>
          <a:gdLst/>
          <a:ahLst/>
          <a:cxnLst/>
          <a:rect l="0" t="0" r="0" b="0"/>
          <a:pathLst>
            <a:path>
              <a:moveTo>
                <a:pt x="0" y="1143328"/>
              </a:moveTo>
              <a:lnTo>
                <a:pt x="99508" y="1143328"/>
              </a:lnTo>
              <a:lnTo>
                <a:pt x="99508" y="0"/>
              </a:lnTo>
              <a:lnTo>
                <a:pt x="199017" y="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298061" y="2571147"/>
        <a:ext cx="58026" cy="58026"/>
      </dsp:txXfrm>
    </dsp:sp>
    <dsp:sp modelId="{8A906167-C835-4BD4-98EA-AA423A66F567}">
      <dsp:nvSpPr>
        <dsp:cNvPr id="0" name=""/>
        <dsp:cNvSpPr/>
      </dsp:nvSpPr>
      <dsp:spPr>
        <a:xfrm>
          <a:off x="3184886" y="1525444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1566189"/>
        <a:ext cx="9950" cy="9950"/>
      </dsp:txXfrm>
    </dsp:sp>
    <dsp:sp modelId="{28CE46B5-B59A-4E86-AA32-C918F302A517}">
      <dsp:nvSpPr>
        <dsp:cNvPr id="0" name=""/>
        <dsp:cNvSpPr/>
      </dsp:nvSpPr>
      <dsp:spPr>
        <a:xfrm>
          <a:off x="1227565" y="1571164"/>
          <a:ext cx="199017" cy="1600660"/>
        </a:xfrm>
        <a:custGeom>
          <a:avLst/>
          <a:gdLst/>
          <a:ahLst/>
          <a:cxnLst/>
          <a:rect l="0" t="0" r="0" b="0"/>
          <a:pathLst>
            <a:path>
              <a:moveTo>
                <a:pt x="0" y="1600660"/>
              </a:moveTo>
              <a:lnTo>
                <a:pt x="99508" y="1600660"/>
              </a:lnTo>
              <a:lnTo>
                <a:pt x="99508" y="0"/>
              </a:lnTo>
              <a:lnTo>
                <a:pt x="199017" y="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1286750" y="2331170"/>
        <a:ext cx="80649" cy="80649"/>
      </dsp:txXfrm>
    </dsp:sp>
    <dsp:sp modelId="{E930C5CC-F677-4BF4-9489-1E642ABC5FAA}">
      <dsp:nvSpPr>
        <dsp:cNvPr id="0" name=""/>
        <dsp:cNvSpPr/>
      </dsp:nvSpPr>
      <dsp:spPr>
        <a:xfrm>
          <a:off x="3184886" y="1068113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1108857"/>
        <a:ext cx="9950" cy="9950"/>
      </dsp:txXfrm>
    </dsp:sp>
    <dsp:sp modelId="{2BF0C505-D7DC-4DF5-8299-D98FF45A1CA2}">
      <dsp:nvSpPr>
        <dsp:cNvPr id="0" name=""/>
        <dsp:cNvSpPr/>
      </dsp:nvSpPr>
      <dsp:spPr>
        <a:xfrm>
          <a:off x="1227565" y="1113833"/>
          <a:ext cx="199017" cy="2057991"/>
        </a:xfrm>
        <a:custGeom>
          <a:avLst/>
          <a:gdLst/>
          <a:ahLst/>
          <a:cxnLst/>
          <a:rect l="0" t="0" r="0" b="0"/>
          <a:pathLst>
            <a:path>
              <a:moveTo>
                <a:pt x="0" y="2057991"/>
              </a:moveTo>
              <a:lnTo>
                <a:pt x="99508" y="2057991"/>
              </a:lnTo>
              <a:lnTo>
                <a:pt x="99508" y="0"/>
              </a:lnTo>
              <a:lnTo>
                <a:pt x="199017" y="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700" kern="1200"/>
        </a:p>
      </dsp:txBody>
      <dsp:txXfrm>
        <a:off x="1275384" y="2091139"/>
        <a:ext cx="103379" cy="103379"/>
      </dsp:txXfrm>
    </dsp:sp>
    <dsp:sp modelId="{4D298FF0-1008-4779-BC13-839F49814715}">
      <dsp:nvSpPr>
        <dsp:cNvPr id="0" name=""/>
        <dsp:cNvSpPr/>
      </dsp:nvSpPr>
      <dsp:spPr>
        <a:xfrm>
          <a:off x="3184886" y="610781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651526"/>
        <a:ext cx="9950" cy="9950"/>
      </dsp:txXfrm>
    </dsp:sp>
    <dsp:sp modelId="{38949F51-E369-47D7-A76B-D5AD95354FF9}">
      <dsp:nvSpPr>
        <dsp:cNvPr id="0" name=""/>
        <dsp:cNvSpPr/>
      </dsp:nvSpPr>
      <dsp:spPr>
        <a:xfrm>
          <a:off x="1227565" y="656501"/>
          <a:ext cx="199017" cy="2515323"/>
        </a:xfrm>
        <a:custGeom>
          <a:avLst/>
          <a:gdLst/>
          <a:ahLst/>
          <a:cxnLst/>
          <a:rect l="0" t="0" r="0" b="0"/>
          <a:pathLst>
            <a:path>
              <a:moveTo>
                <a:pt x="0" y="2515323"/>
              </a:moveTo>
              <a:lnTo>
                <a:pt x="99508" y="2515323"/>
              </a:lnTo>
              <a:lnTo>
                <a:pt x="99508" y="0"/>
              </a:lnTo>
              <a:lnTo>
                <a:pt x="199017" y="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900" kern="1200"/>
        </a:p>
      </dsp:txBody>
      <dsp:txXfrm>
        <a:off x="1263995" y="1851083"/>
        <a:ext cx="126159" cy="126159"/>
      </dsp:txXfrm>
    </dsp:sp>
    <dsp:sp modelId="{A2879657-94CE-456F-BAEE-32460A344D98}">
      <dsp:nvSpPr>
        <dsp:cNvPr id="0" name=""/>
        <dsp:cNvSpPr/>
      </dsp:nvSpPr>
      <dsp:spPr>
        <a:xfrm>
          <a:off x="3184886" y="153449"/>
          <a:ext cx="199017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199017" y="45720"/>
              </a:lnTo>
            </a:path>
          </a:pathLst>
        </a:custGeom>
        <a:noFill/>
        <a:ln w="12700" cap="flat" cmpd="sng" algn="ctr">
          <a:solidFill>
            <a:schemeClr val="accent6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500" kern="1200"/>
        </a:p>
      </dsp:txBody>
      <dsp:txXfrm>
        <a:off x="3279420" y="194194"/>
        <a:ext cx="9950" cy="9950"/>
      </dsp:txXfrm>
    </dsp:sp>
    <dsp:sp modelId="{973BA59C-28E1-4A78-906C-6B009AE49CB6}">
      <dsp:nvSpPr>
        <dsp:cNvPr id="0" name=""/>
        <dsp:cNvSpPr/>
      </dsp:nvSpPr>
      <dsp:spPr>
        <a:xfrm>
          <a:off x="1227565" y="199169"/>
          <a:ext cx="199017" cy="2972655"/>
        </a:xfrm>
        <a:custGeom>
          <a:avLst/>
          <a:gdLst/>
          <a:ahLst/>
          <a:cxnLst/>
          <a:rect l="0" t="0" r="0" b="0"/>
          <a:pathLst>
            <a:path>
              <a:moveTo>
                <a:pt x="0" y="2972655"/>
              </a:moveTo>
              <a:lnTo>
                <a:pt x="99508" y="2972655"/>
              </a:lnTo>
              <a:lnTo>
                <a:pt x="99508" y="0"/>
              </a:lnTo>
              <a:lnTo>
                <a:pt x="199017" y="0"/>
              </a:lnTo>
            </a:path>
          </a:pathLst>
        </a:custGeom>
        <a:noFill/>
        <a:ln w="12700" cap="flat" cmpd="sng" algn="ctr">
          <a:solidFill>
            <a:schemeClr val="accent6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cs-CZ" sz="1000" kern="1200"/>
        </a:p>
      </dsp:txBody>
      <dsp:txXfrm>
        <a:off x="1252592" y="1611014"/>
        <a:ext cx="148965" cy="148965"/>
      </dsp:txXfrm>
    </dsp:sp>
    <dsp:sp modelId="{6A55F526-5AF3-4E61-9258-B00B96C92631}">
      <dsp:nvSpPr>
        <dsp:cNvPr id="0" name=""/>
        <dsp:cNvSpPr/>
      </dsp:nvSpPr>
      <dsp:spPr>
        <a:xfrm rot="16200000">
          <a:off x="-1680514" y="2865563"/>
          <a:ext cx="5203637" cy="612523"/>
        </a:xfrm>
        <a:prstGeom prst="rect">
          <a:avLst/>
        </a:prstGeom>
        <a:gradFill rotWithShape="0">
          <a:gsLst>
            <a:gs pos="0">
              <a:schemeClr val="accent6">
                <a:alpha val="8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8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8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800" kern="1200" cap="all" baseline="0">
              <a:latin typeface="+mj-lt"/>
            </a:rPr>
            <a:t>Výdaje statutárního města Brna na 1 obyvatele   29.765 Kč</a:t>
          </a:r>
        </a:p>
      </dsp:txBody>
      <dsp:txXfrm>
        <a:off x="-1680514" y="2865563"/>
        <a:ext cx="5203637" cy="612523"/>
      </dsp:txXfrm>
    </dsp:sp>
    <dsp:sp modelId="{DDC3A12A-180C-4452-A2BA-93E9125F213A}">
      <dsp:nvSpPr>
        <dsp:cNvPr id="0" name=""/>
        <dsp:cNvSpPr/>
      </dsp:nvSpPr>
      <dsp:spPr>
        <a:xfrm>
          <a:off x="1426583" y="8795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Doprava - MHD</a:t>
          </a:r>
        </a:p>
      </dsp:txBody>
      <dsp:txXfrm>
        <a:off x="1426583" y="8795"/>
        <a:ext cx="1758303" cy="380749"/>
      </dsp:txXfrm>
    </dsp:sp>
    <dsp:sp modelId="{A0D0E075-3C23-487B-AE70-7AF22DED84B1}">
      <dsp:nvSpPr>
        <dsp:cNvPr id="0" name=""/>
        <dsp:cNvSpPr/>
      </dsp:nvSpPr>
      <dsp:spPr>
        <a:xfrm>
          <a:off x="3383904" y="8426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4.633 Kč</a:t>
          </a:r>
        </a:p>
      </dsp:txBody>
      <dsp:txXfrm>
        <a:off x="3383904" y="8426"/>
        <a:ext cx="1563653" cy="381486"/>
      </dsp:txXfrm>
    </dsp:sp>
    <dsp:sp modelId="{69AFF706-0706-487B-9F0A-FA9A4CD1585E}">
      <dsp:nvSpPr>
        <dsp:cNvPr id="0" name=""/>
        <dsp:cNvSpPr/>
      </dsp:nvSpPr>
      <dsp:spPr>
        <a:xfrm>
          <a:off x="1426583" y="466126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Doprava - ostatní</a:t>
          </a:r>
        </a:p>
      </dsp:txBody>
      <dsp:txXfrm>
        <a:off x="1426583" y="466126"/>
        <a:ext cx="1758303" cy="380749"/>
      </dsp:txXfrm>
    </dsp:sp>
    <dsp:sp modelId="{4A239853-79E4-42BA-A34A-E240FD6A99D7}">
      <dsp:nvSpPr>
        <dsp:cNvPr id="0" name=""/>
        <dsp:cNvSpPr/>
      </dsp:nvSpPr>
      <dsp:spPr>
        <a:xfrm>
          <a:off x="3383904" y="465758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3.100 Kč</a:t>
          </a:r>
        </a:p>
      </dsp:txBody>
      <dsp:txXfrm>
        <a:off x="3383904" y="465758"/>
        <a:ext cx="1563653" cy="381486"/>
      </dsp:txXfrm>
    </dsp:sp>
    <dsp:sp modelId="{D8841C56-41DD-4ECD-BD99-8DEF401F62A2}">
      <dsp:nvSpPr>
        <dsp:cNvPr id="0" name=""/>
        <dsp:cNvSpPr/>
      </dsp:nvSpPr>
      <dsp:spPr>
        <a:xfrm>
          <a:off x="1426583" y="923458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Státní správa a územní samospráva</a:t>
          </a:r>
        </a:p>
      </dsp:txBody>
      <dsp:txXfrm>
        <a:off x="1426583" y="923458"/>
        <a:ext cx="1758303" cy="380749"/>
      </dsp:txXfrm>
    </dsp:sp>
    <dsp:sp modelId="{0FF4E9C9-1B9A-4DAB-B21B-F09F9976525A}">
      <dsp:nvSpPr>
        <dsp:cNvPr id="0" name=""/>
        <dsp:cNvSpPr/>
      </dsp:nvSpPr>
      <dsp:spPr>
        <a:xfrm>
          <a:off x="3383904" y="923089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4.031. Kč</a:t>
          </a:r>
        </a:p>
      </dsp:txBody>
      <dsp:txXfrm>
        <a:off x="3383904" y="923089"/>
        <a:ext cx="1563653" cy="381486"/>
      </dsp:txXfrm>
    </dsp:sp>
    <dsp:sp modelId="{739BF6C1-C18B-4C9A-88DC-59089B686B1A}">
      <dsp:nvSpPr>
        <dsp:cNvPr id="0" name=""/>
        <dsp:cNvSpPr/>
      </dsp:nvSpPr>
      <dsp:spPr>
        <a:xfrm>
          <a:off x="1426583" y="1380790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Bydlení, komun. služby a územní rozvoj</a:t>
          </a:r>
        </a:p>
      </dsp:txBody>
      <dsp:txXfrm>
        <a:off x="1426583" y="1380790"/>
        <a:ext cx="1758303" cy="380749"/>
      </dsp:txXfrm>
    </dsp:sp>
    <dsp:sp modelId="{DF22CD39-66AA-4B79-8752-64A4B5202386}">
      <dsp:nvSpPr>
        <dsp:cNvPr id="0" name=""/>
        <dsp:cNvSpPr/>
      </dsp:nvSpPr>
      <dsp:spPr>
        <a:xfrm>
          <a:off x="3383904" y="1380421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3.457 Kč</a:t>
          </a:r>
        </a:p>
      </dsp:txBody>
      <dsp:txXfrm>
        <a:off x="3383904" y="1380421"/>
        <a:ext cx="1563653" cy="381486"/>
      </dsp:txXfrm>
    </dsp:sp>
    <dsp:sp modelId="{71A992BF-9968-421C-B1EC-6EF8870B1957}">
      <dsp:nvSpPr>
        <dsp:cNvPr id="0" name=""/>
        <dsp:cNvSpPr/>
      </dsp:nvSpPr>
      <dsp:spPr>
        <a:xfrm>
          <a:off x="1426583" y="1838121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Kultura</a:t>
          </a:r>
        </a:p>
      </dsp:txBody>
      <dsp:txXfrm>
        <a:off x="1426583" y="1838121"/>
        <a:ext cx="1758303" cy="380749"/>
      </dsp:txXfrm>
    </dsp:sp>
    <dsp:sp modelId="{52418341-919D-4B69-9258-5BDF3395E0F2}">
      <dsp:nvSpPr>
        <dsp:cNvPr id="0" name=""/>
        <dsp:cNvSpPr/>
      </dsp:nvSpPr>
      <dsp:spPr>
        <a:xfrm>
          <a:off x="3383904" y="1837752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2.404. Kč</a:t>
          </a:r>
        </a:p>
      </dsp:txBody>
      <dsp:txXfrm>
        <a:off x="3383904" y="1837752"/>
        <a:ext cx="1563653" cy="381486"/>
      </dsp:txXfrm>
    </dsp:sp>
    <dsp:sp modelId="{20842A73-F10C-409A-B419-7346655647F0}">
      <dsp:nvSpPr>
        <dsp:cNvPr id="0" name=""/>
        <dsp:cNvSpPr/>
      </dsp:nvSpPr>
      <dsp:spPr>
        <a:xfrm>
          <a:off x="1426583" y="2295453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Vzdělávání</a:t>
          </a:r>
        </a:p>
      </dsp:txBody>
      <dsp:txXfrm>
        <a:off x="1426583" y="2295453"/>
        <a:ext cx="1758303" cy="380749"/>
      </dsp:txXfrm>
    </dsp:sp>
    <dsp:sp modelId="{B440B2A6-B1C1-4BB3-93A1-4BD7D13885B0}">
      <dsp:nvSpPr>
        <dsp:cNvPr id="0" name=""/>
        <dsp:cNvSpPr/>
      </dsp:nvSpPr>
      <dsp:spPr>
        <a:xfrm>
          <a:off x="3383904" y="2295084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2.453 Kč</a:t>
          </a:r>
        </a:p>
      </dsp:txBody>
      <dsp:txXfrm>
        <a:off x="3383904" y="2295084"/>
        <a:ext cx="1563653" cy="381486"/>
      </dsp:txXfrm>
    </dsp:sp>
    <dsp:sp modelId="{3C983710-4EE1-45A5-9710-C515EB8137C2}">
      <dsp:nvSpPr>
        <dsp:cNvPr id="0" name=""/>
        <dsp:cNvSpPr/>
      </dsp:nvSpPr>
      <dsp:spPr>
        <a:xfrm>
          <a:off x="1426583" y="2752784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Životní prostředí</a:t>
          </a:r>
        </a:p>
      </dsp:txBody>
      <dsp:txXfrm>
        <a:off x="1426583" y="2752784"/>
        <a:ext cx="1758303" cy="380749"/>
      </dsp:txXfrm>
    </dsp:sp>
    <dsp:sp modelId="{7AB9C053-9B9B-458C-A21A-7EC60C4C9F9B}">
      <dsp:nvSpPr>
        <dsp:cNvPr id="0" name=""/>
        <dsp:cNvSpPr/>
      </dsp:nvSpPr>
      <dsp:spPr>
        <a:xfrm>
          <a:off x="3383904" y="2752416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2.076 Kč</a:t>
          </a:r>
        </a:p>
      </dsp:txBody>
      <dsp:txXfrm>
        <a:off x="3383904" y="2752416"/>
        <a:ext cx="1563653" cy="381486"/>
      </dsp:txXfrm>
    </dsp:sp>
    <dsp:sp modelId="{87BF0842-7218-4E8A-A1C0-567413ED9334}">
      <dsp:nvSpPr>
        <dsp:cNvPr id="0" name=""/>
        <dsp:cNvSpPr/>
      </dsp:nvSpPr>
      <dsp:spPr>
        <a:xfrm>
          <a:off x="1426583" y="3210116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Vodní hospodářství</a:t>
          </a:r>
        </a:p>
      </dsp:txBody>
      <dsp:txXfrm>
        <a:off x="1426583" y="3210116"/>
        <a:ext cx="1758303" cy="380749"/>
      </dsp:txXfrm>
    </dsp:sp>
    <dsp:sp modelId="{CFFB5103-9421-43FA-8775-74DFD054BE0C}">
      <dsp:nvSpPr>
        <dsp:cNvPr id="0" name=""/>
        <dsp:cNvSpPr/>
      </dsp:nvSpPr>
      <dsp:spPr>
        <a:xfrm>
          <a:off x="3383904" y="3209747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1.875 Kč</a:t>
          </a:r>
        </a:p>
      </dsp:txBody>
      <dsp:txXfrm>
        <a:off x="3383904" y="3209747"/>
        <a:ext cx="1563653" cy="381486"/>
      </dsp:txXfrm>
    </dsp:sp>
    <dsp:sp modelId="{5C8639E4-8509-4B7C-9EAC-97D0D24F51A4}">
      <dsp:nvSpPr>
        <dsp:cNvPr id="0" name=""/>
        <dsp:cNvSpPr/>
      </dsp:nvSpPr>
      <dsp:spPr>
        <a:xfrm>
          <a:off x="1426583" y="3667447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Sociální péče a pomoc</a:t>
          </a:r>
        </a:p>
      </dsp:txBody>
      <dsp:txXfrm>
        <a:off x="1426583" y="3667447"/>
        <a:ext cx="1758303" cy="380749"/>
      </dsp:txXfrm>
    </dsp:sp>
    <dsp:sp modelId="{FE2F19A2-3C83-4E4E-A10B-F9DA62C2DC0F}">
      <dsp:nvSpPr>
        <dsp:cNvPr id="0" name=""/>
        <dsp:cNvSpPr/>
      </dsp:nvSpPr>
      <dsp:spPr>
        <a:xfrm>
          <a:off x="3383904" y="3667079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1.334 Kč</a:t>
          </a:r>
        </a:p>
      </dsp:txBody>
      <dsp:txXfrm>
        <a:off x="3383904" y="3667079"/>
        <a:ext cx="1563653" cy="381486"/>
      </dsp:txXfrm>
    </dsp:sp>
    <dsp:sp modelId="{4EBAF6F7-FF68-472E-BD55-34C3DD497CB0}">
      <dsp:nvSpPr>
        <dsp:cNvPr id="0" name=""/>
        <dsp:cNvSpPr/>
      </dsp:nvSpPr>
      <dsp:spPr>
        <a:xfrm>
          <a:off x="1426583" y="4124779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Tělovýchova a zájmová čin. dětí a mládeže</a:t>
          </a:r>
        </a:p>
      </dsp:txBody>
      <dsp:txXfrm>
        <a:off x="1426583" y="4124779"/>
        <a:ext cx="1758303" cy="380749"/>
      </dsp:txXfrm>
    </dsp:sp>
    <dsp:sp modelId="{8D1638FE-0CB5-475C-B527-30B6BC476C55}">
      <dsp:nvSpPr>
        <dsp:cNvPr id="0" name=""/>
        <dsp:cNvSpPr/>
      </dsp:nvSpPr>
      <dsp:spPr>
        <a:xfrm>
          <a:off x="3383904" y="4124410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1.346 Kč</a:t>
          </a:r>
        </a:p>
      </dsp:txBody>
      <dsp:txXfrm>
        <a:off x="3383904" y="4124410"/>
        <a:ext cx="1563653" cy="381486"/>
      </dsp:txXfrm>
    </dsp:sp>
    <dsp:sp modelId="{AAF4C241-83A0-49C0-AA7F-F006124A46CC}">
      <dsp:nvSpPr>
        <dsp:cNvPr id="0" name=""/>
        <dsp:cNvSpPr/>
      </dsp:nvSpPr>
      <dsp:spPr>
        <a:xfrm>
          <a:off x="1426583" y="4582110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Bezpečnost a veřejný pořádek</a:t>
          </a:r>
        </a:p>
      </dsp:txBody>
      <dsp:txXfrm>
        <a:off x="1426583" y="4582110"/>
        <a:ext cx="1758303" cy="380749"/>
      </dsp:txXfrm>
    </dsp:sp>
    <dsp:sp modelId="{B0236C03-4D0F-40A1-9783-20820EEEDCD4}">
      <dsp:nvSpPr>
        <dsp:cNvPr id="0" name=""/>
        <dsp:cNvSpPr/>
      </dsp:nvSpPr>
      <dsp:spPr>
        <a:xfrm>
          <a:off x="3383904" y="4581742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987 Kč</a:t>
          </a:r>
        </a:p>
      </dsp:txBody>
      <dsp:txXfrm>
        <a:off x="3383904" y="4581742"/>
        <a:ext cx="1563653" cy="381486"/>
      </dsp:txXfrm>
    </dsp:sp>
    <dsp:sp modelId="{953D205F-9821-43B2-88E6-687C7335AB3E}">
      <dsp:nvSpPr>
        <dsp:cNvPr id="0" name=""/>
        <dsp:cNvSpPr/>
      </dsp:nvSpPr>
      <dsp:spPr>
        <a:xfrm>
          <a:off x="1426583" y="5039442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Finanční operace</a:t>
          </a:r>
        </a:p>
      </dsp:txBody>
      <dsp:txXfrm>
        <a:off x="1426583" y="5039442"/>
        <a:ext cx="1758303" cy="380749"/>
      </dsp:txXfrm>
    </dsp:sp>
    <dsp:sp modelId="{9A75DFFA-C313-415A-B1B2-5004F5873CC7}">
      <dsp:nvSpPr>
        <dsp:cNvPr id="0" name=""/>
        <dsp:cNvSpPr/>
      </dsp:nvSpPr>
      <dsp:spPr>
        <a:xfrm>
          <a:off x="3383904" y="5039073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846 Kč</a:t>
          </a:r>
        </a:p>
      </dsp:txBody>
      <dsp:txXfrm>
        <a:off x="3383904" y="5039073"/>
        <a:ext cx="1563653" cy="381486"/>
      </dsp:txXfrm>
    </dsp:sp>
    <dsp:sp modelId="{6097422E-FC64-44AE-9568-DF564687C4D9}">
      <dsp:nvSpPr>
        <dsp:cNvPr id="0" name=""/>
        <dsp:cNvSpPr/>
      </dsp:nvSpPr>
      <dsp:spPr>
        <a:xfrm>
          <a:off x="1426583" y="5496773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Zdravotnictví</a:t>
          </a:r>
        </a:p>
      </dsp:txBody>
      <dsp:txXfrm>
        <a:off x="1426583" y="5496773"/>
        <a:ext cx="1758303" cy="380749"/>
      </dsp:txXfrm>
    </dsp:sp>
    <dsp:sp modelId="{1F567743-ABB3-4FB3-927A-15CEFF0424E4}">
      <dsp:nvSpPr>
        <dsp:cNvPr id="0" name=""/>
        <dsp:cNvSpPr/>
      </dsp:nvSpPr>
      <dsp:spPr>
        <a:xfrm>
          <a:off x="3383904" y="5496405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799 Kč</a:t>
          </a:r>
        </a:p>
      </dsp:txBody>
      <dsp:txXfrm>
        <a:off x="3383904" y="5496405"/>
        <a:ext cx="1563653" cy="381486"/>
      </dsp:txXfrm>
    </dsp:sp>
    <dsp:sp modelId="{07B45628-FEA8-42D7-9E4E-BB7B84479FF8}">
      <dsp:nvSpPr>
        <dsp:cNvPr id="0" name=""/>
        <dsp:cNvSpPr/>
      </dsp:nvSpPr>
      <dsp:spPr>
        <a:xfrm>
          <a:off x="1426583" y="5954105"/>
          <a:ext cx="1758303" cy="380749"/>
        </a:xfrm>
        <a:prstGeom prst="rect">
          <a:avLst/>
        </a:prstGeom>
        <a:gradFill rotWithShape="0">
          <a:gsLst>
            <a:gs pos="0">
              <a:schemeClr val="accent6">
                <a:alpha val="7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7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+mj-lt"/>
            </a:rPr>
            <a:t>Ostatní služby a činnosti</a:t>
          </a:r>
        </a:p>
      </dsp:txBody>
      <dsp:txXfrm>
        <a:off x="1426583" y="5954105"/>
        <a:ext cx="1758303" cy="380749"/>
      </dsp:txXfrm>
    </dsp:sp>
    <dsp:sp modelId="{4A1F1B11-95C5-4C5E-B634-717583D565AF}">
      <dsp:nvSpPr>
        <dsp:cNvPr id="0" name=""/>
        <dsp:cNvSpPr/>
      </dsp:nvSpPr>
      <dsp:spPr>
        <a:xfrm>
          <a:off x="3383904" y="5953736"/>
          <a:ext cx="1563653" cy="381486"/>
        </a:xfrm>
        <a:prstGeom prst="rect">
          <a:avLst/>
        </a:prstGeom>
        <a:gradFill rotWithShape="0">
          <a:gsLst>
            <a:gs pos="0">
              <a:schemeClr val="accent6">
                <a:alpha val="50000"/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6">
                <a:alpha val="50000"/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+mj-lt"/>
            </a:rPr>
            <a:t>424 Kč</a:t>
          </a:r>
        </a:p>
      </dsp:txBody>
      <dsp:txXfrm>
        <a:off x="3383904" y="5953736"/>
        <a:ext cx="1563653" cy="38148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orizontalMultiLevelHierarchy">
  <dgm:title val=""/>
  <dgm:desc val=""/>
  <dgm:catLst>
    <dgm:cat type="hierarchy" pri="46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 val="exact"/>
    </dgm:varLst>
    <dgm:choose name="Name1">
      <dgm:if name="Name2" func="var" arg="dir" op="equ" val="norm">
        <dgm:alg type="hierChild">
          <dgm:param type="linDir" val="fromT"/>
          <dgm:param type="chAlign" val="l"/>
        </dgm:alg>
      </dgm:if>
      <dgm:else name="Name3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forName="LevelOneTextNode" refType="h"/>
      <dgm:constr type="w" for="des" forName="LevelOneTextNode" refType="h" refFor="des" refForName="LevelOneTextNode" fact="0.19"/>
      <dgm:constr type="h" for="des" forName="LevelTwoTextNode" refType="w" refFor="des" refForName="LevelOneTextNode"/>
      <dgm:constr type="w" for="des" forName="LevelTwoTextNode" refType="h" refFor="des" refForName="LevelTwoTextNode" fact="3.28"/>
      <dgm:constr type="sibSp" refType="h" refFor="des" refForName="LevelTwoTextNode" op="equ" fact="0.25"/>
      <dgm:constr type="sibSp" for="des" forName="level2hierChild" refType="h" refFor="des" refForName="LevelTwoTextNode" op="equ" fact="0.25"/>
      <dgm:constr type="sibSp" for="des" forName="level3hierChild" refType="h" refFor="des" refForName="LevelTwoTextNode" op="equ" fact="0.25"/>
      <dgm:constr type="sp" for="des" forName="root1" refType="w" refFor="des" refForName="LevelTwoTextNode" fact="0.2"/>
      <dgm:constr type="sp" for="des" forName="root2" refType="sp" refFor="des" refForName="root1" op="equ"/>
      <dgm:constr type="primFontSz" for="des" forName="LevelOneTextNode" op="equ" val="65"/>
      <dgm:constr type="primFontSz" for="des" forName="LevelTwoTextNode" op="equ" val="65"/>
      <dgm:constr type="primFontSz" for="des" forName="LevelTwoTextNode" refType="primFontSz" refFor="des" refForName="LevelOneTextNode" op="lte"/>
      <dgm:constr type="primFontSz" for="des" forName="connTx" op="equ" val="50"/>
      <dgm:constr type="primFontSz" for="des" forName="connTx" refType="primFontSz" refFor="des" refForName="LevelOneTextNode" op="lte" fact="0.78"/>
    </dgm:constrLst>
    <dgm:forEach name="Name4" axis="ch">
      <dgm:forEach name="Name5" axis="self" ptType="node">
        <dgm:layoutNode name="root1">
          <dgm:choose name="Name6">
            <dgm:if name="Name7" func="var" arg="dir" op="equ" val="norm">
              <dgm:alg type="hierRoot">
                <dgm:param type="hierAlign" val="lCtrCh"/>
              </dgm:alg>
            </dgm:if>
            <dgm:else name="Name8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layoutNode name="LevelOneTextNode" styleLbl="node0">
            <dgm:varLst>
              <dgm:chPref val="3"/>
            </dgm:varLst>
            <dgm:alg type="tx">
              <dgm:param type="autoTxRot" val="grav"/>
            </dgm:alg>
            <dgm:choose name="Name9">
              <dgm:if name="Name10" func="var" arg="dir" op="equ" val="norm">
                <dgm:shape xmlns:r="http://schemas.openxmlformats.org/officeDocument/2006/relationships" rot="270" type="rect" r:blip="">
                  <dgm:adjLst/>
                </dgm:shape>
              </dgm:if>
              <dgm:else name="Name11">
                <dgm:shape xmlns:r="http://schemas.openxmlformats.org/officeDocument/2006/relationships" rot="90" type="rect" r:blip="">
                  <dgm:adjLst/>
                </dgm:shape>
              </dgm:else>
            </dgm:choos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2" fact="NaN" max="NaN"/>
            </dgm:ruleLst>
          </dgm:layoutNode>
          <dgm:layoutNode name="level2hierChild">
            <dgm:choose name="Name12">
              <dgm:if name="Name13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4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eat" axis="ch">
              <dgm:forEach name="Name15" axis="self" ptType="parTrans" cnt="1">
                <dgm:layoutNode name="conn2-1">
                  <dgm:choose name="Name16">
                    <dgm:if name="Name17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  <dgm:param type="connRout" val="bend"/>
                      </dgm:alg>
                    </dgm:if>
                    <dgm:else name="Name18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  <dgm:param type="connRout" val="bend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9" axis="self" ptType="node">
                <dgm:layoutNode name="root2">
                  <dgm:choose name="Name20">
                    <dgm:if name="Name21" func="var" arg="dir" op="equ" val="norm">
                      <dgm:alg type="hierRoot">
                        <dgm:param type="hierAlign" val="lCtrCh"/>
                      </dgm:alg>
                    </dgm:if>
                    <dgm:else name="Name22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2" fact="NaN" max="NaN"/>
                    </dgm:ruleLst>
                  </dgm:layoutNode>
                  <dgm:layoutNode name="level3hierChild">
                    <dgm:choose name="Name23">
                      <dgm:if name="Name24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5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forEach name="Name26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png"/><Relationship Id="rId4" Type="http://schemas.openxmlformats.org/officeDocument/2006/relationships/image" Target="../media/image4.wmf"/><Relationship Id="rId9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3.wmf"/><Relationship Id="rId7" Type="http://schemas.openxmlformats.org/officeDocument/2006/relationships/image" Target="../media/image8.wmf"/><Relationship Id="rId12" Type="http://schemas.openxmlformats.org/officeDocument/2006/relationships/image" Target="../media/image1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2.wmf"/><Relationship Id="rId5" Type="http://schemas.openxmlformats.org/officeDocument/2006/relationships/image" Target="../media/image5.wmf"/><Relationship Id="rId10" Type="http://schemas.openxmlformats.org/officeDocument/2006/relationships/image" Target="../media/image11.wmf"/><Relationship Id="rId4" Type="http://schemas.openxmlformats.org/officeDocument/2006/relationships/image" Target="../media/image4.wmf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3.wmf"/><Relationship Id="rId7" Type="http://schemas.openxmlformats.org/officeDocument/2006/relationships/image" Target="../media/image8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7.wmf"/><Relationship Id="rId11" Type="http://schemas.openxmlformats.org/officeDocument/2006/relationships/image" Target="../media/image14.png"/><Relationship Id="rId5" Type="http://schemas.openxmlformats.org/officeDocument/2006/relationships/image" Target="../media/image6.wmf"/><Relationship Id="rId10" Type="http://schemas.openxmlformats.org/officeDocument/2006/relationships/image" Target="../media/image11.wmf"/><Relationship Id="rId4" Type="http://schemas.openxmlformats.org/officeDocument/2006/relationships/image" Target="../media/image5.wmf"/><Relationship Id="rId9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image" Target="../media/image17.png"/><Relationship Id="rId1" Type="http://schemas.openxmlformats.org/officeDocument/2006/relationships/chart" Target="../charts/chart18.xml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0.92364</cdr:y>
    </cdr:from>
    <cdr:to>
      <cdr:x>1</cdr:x>
      <cdr:y>0.99083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94150"/>
          <a:ext cx="6657975" cy="2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ahoma"/>
              <a:cs typeface="Tahoma"/>
            </a:rPr>
            <a:t>*) nedaňové příjmy 2011 jsou očištěny o (účetní) kurzový zisk ve výši 540 280 tis. Kč v souvislosti se splacením I. emise obligací z roku 2001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0.92163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76670"/>
          <a:ext cx="6648450" cy="338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800" b="0" i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Pozn.: Provozní přebytek je tvořen rozdílem mezi provozními příjmy a provozními výdaji</a:t>
          </a:r>
          <a:endParaRPr lang="cs-CZ" sz="800" b="0" i="0" u="none" strike="noStrike" baseline="0">
            <a:solidFill>
              <a:schemeClr val="tx1">
                <a:lumMod val="65000"/>
                <a:lumOff val="35000"/>
              </a:schemeClr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ahoma"/>
              <a:cs typeface="Tahoma"/>
            </a:rPr>
            <a:t>*) nedaňové příjmy 2011 jsou očištěny o (účetní) kurzový zisk ve výši 540 280 tis. Kč v souvislosti se splacením I. emise obligací z roku 2001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581024</xdr:colOff>
      <xdr:row>26</xdr:row>
      <xdr:rowOff>133350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28575</xdr:rowOff>
    </xdr:from>
    <xdr:to>
      <xdr:col>10</xdr:col>
      <xdr:colOff>561975</xdr:colOff>
      <xdr:row>55</xdr:row>
      <xdr:rowOff>104774</xdr:rowOff>
    </xdr:to>
    <xdr:graphicFrame macro="">
      <xdr:nvGraphicFramePr>
        <xdr:cNvPr id="6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0.01672</cdr:x>
      <cdr:y>0.95171</cdr:y>
    </cdr:from>
    <cdr:to>
      <cdr:x>0.73242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575" y="5726094"/>
          <a:ext cx="6657975" cy="2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ahoma"/>
              <a:cs typeface="Tahoma"/>
            </a:rPr>
            <a:t>*) konsolidace na úrovni statutárního města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0.01672</cdr:x>
      <cdr:y>0.95171</cdr:y>
    </cdr:from>
    <cdr:to>
      <cdr:x>0.73242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575" y="5726094"/>
          <a:ext cx="6657975" cy="2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cs-CZ"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ahoma"/>
              <a:cs typeface="Tahoma"/>
            </a:rPr>
            <a:t>*) konsolidace na úrovni statutárního města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3</xdr:row>
      <xdr:rowOff>114300</xdr:rowOff>
    </xdr:from>
    <xdr:to>
      <xdr:col>9</xdr:col>
      <xdr:colOff>342900</xdr:colOff>
      <xdr:row>6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86250" y="542925"/>
          <a:ext cx="1600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bydlení, komunální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služby a územní rozvoj</a:t>
          </a:r>
        </a:p>
        <a:p>
          <a:pPr algn="ctr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+mj-lt"/>
            <a:ea typeface="Tahoma"/>
            <a:cs typeface="Tahoma"/>
          </a:endParaRPr>
        </a:p>
      </xdr:txBody>
    </xdr:sp>
    <xdr:clientData/>
  </xdr:twoCellAnchor>
  <xdr:twoCellAnchor>
    <xdr:from>
      <xdr:col>4</xdr:col>
      <xdr:colOff>104775</xdr:colOff>
      <xdr:row>15</xdr:row>
      <xdr:rowOff>28575</xdr:rowOff>
    </xdr:from>
    <xdr:to>
      <xdr:col>7</xdr:col>
      <xdr:colOff>476250</xdr:colOff>
      <xdr:row>22</xdr:row>
      <xdr:rowOff>133350</xdr:rowOff>
    </xdr:to>
    <xdr:sp macro="" textlink="">
      <xdr:nvSpPr>
        <xdr:cNvPr id="3" name="Oval 3"/>
        <xdr:cNvSpPr>
          <a:spLocks noChangeArrowheads="1"/>
        </xdr:cNvSpPr>
      </xdr:nvSpPr>
      <xdr:spPr bwMode="auto">
        <a:xfrm>
          <a:off x="2543175" y="2400300"/>
          <a:ext cx="2257425" cy="12382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4</xdr:col>
      <xdr:colOff>217492</xdr:colOff>
      <xdr:row>17</xdr:row>
      <xdr:rowOff>108180</xdr:rowOff>
    </xdr:from>
    <xdr:ext cx="1168960" cy="393050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5892" y="2803755"/>
          <a:ext cx="1168960" cy="39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2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29.765 Kč</a:t>
          </a:r>
        </a:p>
      </xdr:txBody>
    </xdr:sp>
    <xdr:clientData/>
  </xdr:oneCellAnchor>
  <xdr:oneCellAnchor>
    <xdr:from>
      <xdr:col>5</xdr:col>
      <xdr:colOff>491314</xdr:colOff>
      <xdr:row>29</xdr:row>
      <xdr:rowOff>9525</xdr:rowOff>
    </xdr:from>
    <xdr:ext cx="1350998" cy="392986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539314" y="4648200"/>
          <a:ext cx="1350998" cy="392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tělovýchova a zájmová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činnost dětí a mládeže</a:t>
          </a:r>
        </a:p>
      </xdr:txBody>
    </xdr:sp>
    <xdr:clientData/>
  </xdr:oneCellAnchor>
  <xdr:oneCellAnchor>
    <xdr:from>
      <xdr:col>0</xdr:col>
      <xdr:colOff>212275</xdr:colOff>
      <xdr:row>13</xdr:row>
      <xdr:rowOff>19050</xdr:rowOff>
    </xdr:from>
    <xdr:ext cx="823226" cy="236469"/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212275" y="2257425"/>
          <a:ext cx="823226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zdravotnictví</a:t>
          </a:r>
        </a:p>
      </xdr:txBody>
    </xdr:sp>
    <xdr:clientData/>
  </xdr:oneCellAnchor>
  <xdr:twoCellAnchor>
    <xdr:from>
      <xdr:col>7</xdr:col>
      <xdr:colOff>476250</xdr:colOff>
      <xdr:row>18</xdr:row>
      <xdr:rowOff>138113</xdr:rowOff>
    </xdr:from>
    <xdr:to>
      <xdr:col>9</xdr:col>
      <xdr:colOff>304800</xdr:colOff>
      <xdr:row>19</xdr:row>
      <xdr:rowOff>0</xdr:rowOff>
    </xdr:to>
    <xdr:cxnSp macro="">
      <xdr:nvCxnSpPr>
        <xdr:cNvPr id="9" name="AutoShape 15"/>
        <xdr:cNvCxnSpPr>
          <a:cxnSpLocks noChangeShapeType="1"/>
          <a:stCxn id="22" idx="2"/>
          <a:endCxn id="3" idx="6"/>
        </xdr:cNvCxnSpPr>
      </xdr:nvCxnSpPr>
      <xdr:spPr bwMode="auto">
        <a:xfrm flipH="1">
          <a:off x="4800600" y="2995613"/>
          <a:ext cx="1047750" cy="23812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145658</xdr:colOff>
      <xdr:row>16</xdr:row>
      <xdr:rowOff>47988</xdr:rowOff>
    </xdr:from>
    <xdr:to>
      <xdr:col>7</xdr:col>
      <xdr:colOff>145658</xdr:colOff>
      <xdr:row>16</xdr:row>
      <xdr:rowOff>47988</xdr:rowOff>
    </xdr:to>
    <xdr:cxnSp macro="">
      <xdr:nvCxnSpPr>
        <xdr:cNvPr id="10" name="AutoShape 16"/>
        <xdr:cNvCxnSpPr>
          <a:cxnSpLocks noChangeShapeType="1"/>
          <a:stCxn id="3" idx="7"/>
          <a:endCxn id="3" idx="7"/>
        </xdr:cNvCxnSpPr>
      </xdr:nvCxnSpPr>
      <xdr:spPr bwMode="auto">
        <a:xfrm>
          <a:off x="4470008" y="2581638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161925</xdr:colOff>
      <xdr:row>16</xdr:row>
      <xdr:rowOff>42863</xdr:rowOff>
    </xdr:from>
    <xdr:to>
      <xdr:col>4</xdr:col>
      <xdr:colOff>104775</xdr:colOff>
      <xdr:row>19</xdr:row>
      <xdr:rowOff>0</xdr:rowOff>
    </xdr:to>
    <xdr:cxnSp macro="">
      <xdr:nvCxnSpPr>
        <xdr:cNvPr id="11" name="AutoShape 17"/>
        <xdr:cNvCxnSpPr>
          <a:cxnSpLocks noChangeShapeType="1"/>
          <a:stCxn id="3" idx="2"/>
          <a:endCxn id="27" idx="6"/>
        </xdr:cNvCxnSpPr>
      </xdr:nvCxnSpPr>
      <xdr:spPr bwMode="auto">
        <a:xfrm flipH="1" flipV="1">
          <a:off x="1381125" y="2767013"/>
          <a:ext cx="1162050" cy="442912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14288</xdr:colOff>
      <xdr:row>22</xdr:row>
      <xdr:rowOff>133350</xdr:rowOff>
    </xdr:from>
    <xdr:to>
      <xdr:col>6</xdr:col>
      <xdr:colOff>523875</xdr:colOff>
      <xdr:row>24</xdr:row>
      <xdr:rowOff>152400</xdr:rowOff>
    </xdr:to>
    <xdr:cxnSp macro="">
      <xdr:nvCxnSpPr>
        <xdr:cNvPr id="12" name="AutoShape 18"/>
        <xdr:cNvCxnSpPr>
          <a:cxnSpLocks noChangeShapeType="1"/>
          <a:stCxn id="3" idx="4"/>
          <a:endCxn id="24" idx="0"/>
        </xdr:cNvCxnSpPr>
      </xdr:nvCxnSpPr>
      <xdr:spPr bwMode="auto">
        <a:xfrm>
          <a:off x="3671888" y="3829050"/>
          <a:ext cx="509587" cy="342900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14288</xdr:colOff>
      <xdr:row>11</xdr:row>
      <xdr:rowOff>0</xdr:rowOff>
    </xdr:from>
    <xdr:to>
      <xdr:col>8</xdr:col>
      <xdr:colOff>200025</xdr:colOff>
      <xdr:row>15</xdr:row>
      <xdr:rowOff>28575</xdr:rowOff>
    </xdr:to>
    <xdr:cxnSp macro="">
      <xdr:nvCxnSpPr>
        <xdr:cNvPr id="13" name="AutoShape 21"/>
        <xdr:cNvCxnSpPr>
          <a:cxnSpLocks noChangeShapeType="1"/>
          <a:stCxn id="3" idx="0"/>
          <a:endCxn id="32" idx="4"/>
        </xdr:cNvCxnSpPr>
      </xdr:nvCxnSpPr>
      <xdr:spPr bwMode="auto">
        <a:xfrm flipV="1">
          <a:off x="3671888" y="1724025"/>
          <a:ext cx="1462087" cy="676275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12</xdr:row>
      <xdr:rowOff>76200</xdr:rowOff>
    </xdr:from>
    <xdr:to>
      <xdr:col>4</xdr:col>
      <xdr:colOff>435367</xdr:colOff>
      <xdr:row>16</xdr:row>
      <xdr:rowOff>47988</xdr:rowOff>
    </xdr:to>
    <xdr:cxnSp macro="">
      <xdr:nvCxnSpPr>
        <xdr:cNvPr id="14" name="AutoShape 22"/>
        <xdr:cNvCxnSpPr>
          <a:cxnSpLocks noChangeShapeType="1"/>
          <a:stCxn id="3" idx="1"/>
          <a:endCxn id="36" idx="4"/>
        </xdr:cNvCxnSpPr>
      </xdr:nvCxnSpPr>
      <xdr:spPr bwMode="auto">
        <a:xfrm flipH="1" flipV="1">
          <a:off x="1314450" y="1962150"/>
          <a:ext cx="1559317" cy="619488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371475</xdr:colOff>
      <xdr:row>30</xdr:row>
      <xdr:rowOff>57150</xdr:rowOff>
    </xdr:from>
    <xdr:to>
      <xdr:col>2</xdr:col>
      <xdr:colOff>352425</xdr:colOff>
      <xdr:row>33</xdr:row>
      <xdr:rowOff>9525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371475" y="4857750"/>
          <a:ext cx="1200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bezpečnost a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veřejný pořádek</a:t>
          </a:r>
        </a:p>
      </xdr:txBody>
    </xdr:sp>
    <xdr:clientData/>
  </xdr:twoCellAnchor>
  <xdr:oneCellAnchor>
    <xdr:from>
      <xdr:col>9</xdr:col>
      <xdr:colOff>409575</xdr:colOff>
      <xdr:row>22</xdr:row>
      <xdr:rowOff>28575</xdr:rowOff>
    </xdr:from>
    <xdr:ext cx="999748" cy="236469"/>
    <xdr:sp macro="" textlink="">
      <xdr:nvSpPr>
        <xdr:cNvPr id="16" name="Text Box 26"/>
        <xdr:cNvSpPr txBox="1">
          <a:spLocks noChangeArrowheads="1"/>
        </xdr:cNvSpPr>
      </xdr:nvSpPr>
      <xdr:spPr bwMode="auto">
        <a:xfrm>
          <a:off x="5953125" y="3533775"/>
          <a:ext cx="999748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životní prostředí</a:t>
          </a:r>
        </a:p>
      </xdr:txBody>
    </xdr:sp>
    <xdr:clientData/>
  </xdr:oneCellAnchor>
  <xdr:twoCellAnchor>
    <xdr:from>
      <xdr:col>9</xdr:col>
      <xdr:colOff>180975</xdr:colOff>
      <xdr:row>23</xdr:row>
      <xdr:rowOff>85725</xdr:rowOff>
    </xdr:from>
    <xdr:to>
      <xdr:col>11</xdr:col>
      <xdr:colOff>438150</xdr:colOff>
      <xdr:row>28</xdr:row>
      <xdr:rowOff>0</xdr:rowOff>
    </xdr:to>
    <xdr:sp macro="" textlink="">
      <xdr:nvSpPr>
        <xdr:cNvPr id="17" name="Oval 27"/>
        <xdr:cNvSpPr>
          <a:spLocks noChangeArrowheads="1"/>
        </xdr:cNvSpPr>
      </xdr:nvSpPr>
      <xdr:spPr bwMode="auto">
        <a:xfrm>
          <a:off x="5724525" y="3752850"/>
          <a:ext cx="1476375" cy="7239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 editAs="oneCell">
    <xdr:from>
      <xdr:col>9</xdr:col>
      <xdr:colOff>142875</xdr:colOff>
      <xdr:row>24</xdr:row>
      <xdr:rowOff>123825</xdr:rowOff>
    </xdr:from>
    <xdr:to>
      <xdr:col>10</xdr:col>
      <xdr:colOff>495300</xdr:colOff>
      <xdr:row>26</xdr:row>
      <xdr:rowOff>133350</xdr:rowOff>
    </xdr:to>
    <xdr:sp macro="" textlink="">
      <xdr:nvSpPr>
        <xdr:cNvPr id="18" name="Text Box 28"/>
        <xdr:cNvSpPr txBox="1">
          <a:spLocks noChangeArrowheads="1"/>
        </xdr:cNvSpPr>
      </xdr:nvSpPr>
      <xdr:spPr bwMode="auto">
        <a:xfrm>
          <a:off x="5686425" y="3952875"/>
          <a:ext cx="9620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2.076 Kč</a:t>
          </a:r>
        </a:p>
      </xdr:txBody>
    </xdr:sp>
    <xdr:clientData/>
  </xdr:twoCellAnchor>
  <xdr:twoCellAnchor>
    <xdr:from>
      <xdr:col>2</xdr:col>
      <xdr:colOff>261237</xdr:colOff>
      <xdr:row>21</xdr:row>
      <xdr:rowOff>113937</xdr:rowOff>
    </xdr:from>
    <xdr:to>
      <xdr:col>4</xdr:col>
      <xdr:colOff>435367</xdr:colOff>
      <xdr:row>27</xdr:row>
      <xdr:rowOff>38860</xdr:rowOff>
    </xdr:to>
    <xdr:cxnSp macro="">
      <xdr:nvCxnSpPr>
        <xdr:cNvPr id="19" name="AutoShape 29"/>
        <xdr:cNvCxnSpPr>
          <a:cxnSpLocks noChangeShapeType="1"/>
          <a:stCxn id="3" idx="3"/>
          <a:endCxn id="29" idx="7"/>
        </xdr:cNvCxnSpPr>
      </xdr:nvCxnSpPr>
      <xdr:spPr bwMode="auto">
        <a:xfrm flipH="1">
          <a:off x="1480437" y="3457212"/>
          <a:ext cx="1393330" cy="896473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19</xdr:row>
      <xdr:rowOff>0</xdr:rowOff>
    </xdr:from>
    <xdr:to>
      <xdr:col>9</xdr:col>
      <xdr:colOff>397185</xdr:colOff>
      <xdr:row>24</xdr:row>
      <xdr:rowOff>29813</xdr:rowOff>
    </xdr:to>
    <xdr:cxnSp macro="">
      <xdr:nvCxnSpPr>
        <xdr:cNvPr id="20" name="AutoShape 30"/>
        <xdr:cNvCxnSpPr>
          <a:cxnSpLocks noChangeShapeType="1"/>
          <a:stCxn id="3" idx="6"/>
          <a:endCxn id="17" idx="1"/>
        </xdr:cNvCxnSpPr>
      </xdr:nvCxnSpPr>
      <xdr:spPr bwMode="auto">
        <a:xfrm>
          <a:off x="4800600" y="3019425"/>
          <a:ext cx="1140135" cy="839438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24</xdr:row>
      <xdr:rowOff>152400</xdr:rowOff>
    </xdr:from>
    <xdr:to>
      <xdr:col>7</xdr:col>
      <xdr:colOff>476250</xdr:colOff>
      <xdr:row>29</xdr:row>
      <xdr:rowOff>9524</xdr:rowOff>
    </xdr:to>
    <xdr:sp macro="" textlink="">
      <xdr:nvSpPr>
        <xdr:cNvPr id="24" name="Oval 7"/>
        <xdr:cNvSpPr>
          <a:spLocks noChangeArrowheads="1"/>
        </xdr:cNvSpPr>
      </xdr:nvSpPr>
      <xdr:spPr bwMode="auto">
        <a:xfrm>
          <a:off x="3562350" y="4171950"/>
          <a:ext cx="1238250" cy="666749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5</xdr:col>
      <xdr:colOff>523875</xdr:colOff>
      <xdr:row>26</xdr:row>
      <xdr:rowOff>19050</xdr:rowOff>
    </xdr:from>
    <xdr:ext cx="775264" cy="299114"/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571875" y="4171950"/>
          <a:ext cx="775264" cy="29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1.346 Kč</a:t>
          </a:r>
        </a:p>
      </xdr:txBody>
    </xdr:sp>
    <xdr:clientData/>
  </xdr:oneCellAnchor>
  <xdr:twoCellAnchor>
    <xdr:from>
      <xdr:col>6</xdr:col>
      <xdr:colOff>609600</xdr:colOff>
      <xdr:row>25</xdr:row>
      <xdr:rowOff>95250</xdr:rowOff>
    </xdr:from>
    <xdr:to>
      <xdr:col>7</xdr:col>
      <xdr:colOff>371475</xdr:colOff>
      <xdr:row>27</xdr:row>
      <xdr:rowOff>104775</xdr:rowOff>
    </xdr:to>
    <xdr:pic>
      <xdr:nvPicPr>
        <xdr:cNvPr id="26" name="Picture 33" descr="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00" y="4086225"/>
          <a:ext cx="428625" cy="333375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0</xdr:col>
      <xdr:colOff>219075</xdr:colOff>
      <xdr:row>14</xdr:row>
      <xdr:rowOff>76200</xdr:rowOff>
    </xdr:from>
    <xdr:to>
      <xdr:col>2</xdr:col>
      <xdr:colOff>161925</xdr:colOff>
      <xdr:row>18</xdr:row>
      <xdr:rowOff>9525</xdr:rowOff>
    </xdr:to>
    <xdr:sp macro="" textlink="">
      <xdr:nvSpPr>
        <xdr:cNvPr id="27" name="Oval 13"/>
        <xdr:cNvSpPr>
          <a:spLocks noChangeArrowheads="1"/>
        </xdr:cNvSpPr>
      </xdr:nvSpPr>
      <xdr:spPr bwMode="auto">
        <a:xfrm>
          <a:off x="219075" y="2476500"/>
          <a:ext cx="1162050" cy="5810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0</xdr:col>
      <xdr:colOff>285750</xdr:colOff>
      <xdr:row>15</xdr:row>
      <xdr:rowOff>47625</xdr:rowOff>
    </xdr:from>
    <xdr:ext cx="571746" cy="267823"/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85750" y="2609850"/>
          <a:ext cx="571746" cy="26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799 Kč</a:t>
          </a:r>
        </a:p>
      </xdr:txBody>
    </xdr:sp>
    <xdr:clientData/>
  </xdr:oneCellAnchor>
  <xdr:twoCellAnchor>
    <xdr:from>
      <xdr:col>0</xdr:col>
      <xdr:colOff>504825</xdr:colOff>
      <xdr:row>26</xdr:row>
      <xdr:rowOff>114301</xdr:rowOff>
    </xdr:from>
    <xdr:to>
      <xdr:col>2</xdr:col>
      <xdr:colOff>428625</xdr:colOff>
      <xdr:row>30</xdr:row>
      <xdr:rowOff>57151</xdr:rowOff>
    </xdr:to>
    <xdr:sp macro="" textlink="">
      <xdr:nvSpPr>
        <xdr:cNvPr id="29" name="Oval 24"/>
        <xdr:cNvSpPr>
          <a:spLocks noChangeArrowheads="1"/>
        </xdr:cNvSpPr>
      </xdr:nvSpPr>
      <xdr:spPr bwMode="auto">
        <a:xfrm>
          <a:off x="504825" y="4267201"/>
          <a:ext cx="1143000" cy="5905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0</xdr:col>
      <xdr:colOff>552450</xdr:colOff>
      <xdr:row>27</xdr:row>
      <xdr:rowOff>114300</xdr:rowOff>
    </xdr:from>
    <xdr:ext cx="571746" cy="267823"/>
    <xdr:sp macro="" textlink="">
      <xdr:nvSpPr>
        <xdr:cNvPr id="30" name="Text Box 25"/>
        <xdr:cNvSpPr txBox="1">
          <a:spLocks noChangeArrowheads="1"/>
        </xdr:cNvSpPr>
      </xdr:nvSpPr>
      <xdr:spPr bwMode="auto">
        <a:xfrm>
          <a:off x="552450" y="4429125"/>
          <a:ext cx="571746" cy="26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987 Kč</a:t>
          </a:r>
        </a:p>
      </xdr:txBody>
    </xdr:sp>
    <xdr:clientData/>
  </xdr:oneCellAnchor>
  <xdr:twoCellAnchor>
    <xdr:from>
      <xdr:col>6</xdr:col>
      <xdr:colOff>209551</xdr:colOff>
      <xdr:row>16</xdr:row>
      <xdr:rowOff>28575</xdr:rowOff>
    </xdr:from>
    <xdr:to>
      <xdr:col>7</xdr:col>
      <xdr:colOff>171450</xdr:colOff>
      <xdr:row>21</xdr:row>
      <xdr:rowOff>57150</xdr:rowOff>
    </xdr:to>
    <xdr:pic>
      <xdr:nvPicPr>
        <xdr:cNvPr id="31" name="Picture 36" descr="66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7151" y="2562225"/>
          <a:ext cx="628649" cy="838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647700</xdr:colOff>
      <xdr:row>6</xdr:row>
      <xdr:rowOff>9525</xdr:rowOff>
    </xdr:from>
    <xdr:to>
      <xdr:col>9</xdr:col>
      <xdr:colOff>419100</xdr:colOff>
      <xdr:row>11</xdr:row>
      <xdr:rowOff>0</xdr:rowOff>
    </xdr:to>
    <xdr:sp macro="" textlink="">
      <xdr:nvSpPr>
        <xdr:cNvPr id="32" name="Oval 19"/>
        <xdr:cNvSpPr>
          <a:spLocks noChangeArrowheads="1"/>
        </xdr:cNvSpPr>
      </xdr:nvSpPr>
      <xdr:spPr bwMode="auto">
        <a:xfrm>
          <a:off x="4305300" y="923925"/>
          <a:ext cx="1657350" cy="8001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6</xdr:col>
      <xdr:colOff>657225</xdr:colOff>
      <xdr:row>7</xdr:row>
      <xdr:rowOff>76200</xdr:rowOff>
    </xdr:from>
    <xdr:to>
      <xdr:col>8</xdr:col>
      <xdr:colOff>323850</xdr:colOff>
      <xdr:row>9</xdr:row>
      <xdr:rowOff>76200</xdr:rowOff>
    </xdr:to>
    <xdr:sp macro="" textlink="">
      <xdr:nvSpPr>
        <xdr:cNvPr id="33" name="Text Box 20"/>
        <xdr:cNvSpPr txBox="1">
          <a:spLocks noChangeArrowheads="1"/>
        </xdr:cNvSpPr>
      </xdr:nvSpPr>
      <xdr:spPr bwMode="auto">
        <a:xfrm>
          <a:off x="4314825" y="1152525"/>
          <a:ext cx="9429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3.457 Kč</a:t>
          </a:r>
        </a:p>
      </xdr:txBody>
    </xdr:sp>
    <xdr:clientData/>
  </xdr:twoCellAnchor>
  <xdr:twoCellAnchor>
    <xdr:from>
      <xdr:col>8</xdr:col>
      <xdr:colOff>262270</xdr:colOff>
      <xdr:row>7</xdr:row>
      <xdr:rowOff>28575</xdr:rowOff>
    </xdr:from>
    <xdr:to>
      <xdr:col>9</xdr:col>
      <xdr:colOff>342900</xdr:colOff>
      <xdr:row>9</xdr:row>
      <xdr:rowOff>95250</xdr:rowOff>
    </xdr:to>
    <xdr:pic>
      <xdr:nvPicPr>
        <xdr:cNvPr id="34" name="Picture 37" descr="7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96220" y="1295400"/>
          <a:ext cx="690230" cy="3905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276225</xdr:colOff>
      <xdr:row>19</xdr:row>
      <xdr:rowOff>0</xdr:rowOff>
    </xdr:from>
    <xdr:to>
      <xdr:col>4</xdr:col>
      <xdr:colOff>104775</xdr:colOff>
      <xdr:row>20</xdr:row>
      <xdr:rowOff>142875</xdr:rowOff>
    </xdr:to>
    <xdr:cxnSp macro="">
      <xdr:nvCxnSpPr>
        <xdr:cNvPr id="35" name="AutoShape 49"/>
        <xdr:cNvCxnSpPr>
          <a:cxnSpLocks noChangeShapeType="1"/>
          <a:stCxn id="3" idx="2"/>
          <a:endCxn id="65" idx="6"/>
        </xdr:cNvCxnSpPr>
      </xdr:nvCxnSpPr>
      <xdr:spPr bwMode="auto">
        <a:xfrm flipH="1">
          <a:off x="2105025" y="3209925"/>
          <a:ext cx="438150" cy="304800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95250</xdr:rowOff>
    </xdr:from>
    <xdr:to>
      <xdr:col>4</xdr:col>
      <xdr:colOff>114300</xdr:colOff>
      <xdr:row>12</xdr:row>
      <xdr:rowOff>76200</xdr:rowOff>
    </xdr:to>
    <xdr:sp macro="" textlink="">
      <xdr:nvSpPr>
        <xdr:cNvPr id="36" name="Oval 50"/>
        <xdr:cNvSpPr>
          <a:spLocks noChangeArrowheads="1"/>
        </xdr:cNvSpPr>
      </xdr:nvSpPr>
      <xdr:spPr bwMode="auto">
        <a:xfrm>
          <a:off x="76200" y="685800"/>
          <a:ext cx="2476500" cy="12763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1</xdr:col>
      <xdr:colOff>466725</xdr:colOff>
      <xdr:row>7</xdr:row>
      <xdr:rowOff>142875</xdr:rowOff>
    </xdr:from>
    <xdr:to>
      <xdr:col>2</xdr:col>
      <xdr:colOff>371475</xdr:colOff>
      <xdr:row>11</xdr:row>
      <xdr:rowOff>104775</xdr:rowOff>
    </xdr:to>
    <xdr:pic>
      <xdr:nvPicPr>
        <xdr:cNvPr id="37" name="Picture 51" descr="326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6325" y="1219200"/>
          <a:ext cx="514350" cy="609600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0</xdr:col>
      <xdr:colOff>171450</xdr:colOff>
      <xdr:row>6</xdr:row>
      <xdr:rowOff>142875</xdr:rowOff>
    </xdr:from>
    <xdr:to>
      <xdr:col>1</xdr:col>
      <xdr:colOff>476250</xdr:colOff>
      <xdr:row>9</xdr:row>
      <xdr:rowOff>66675</xdr:rowOff>
    </xdr:to>
    <xdr:sp macro="" textlink="">
      <xdr:nvSpPr>
        <xdr:cNvPr id="38" name="Oval 52"/>
        <xdr:cNvSpPr>
          <a:spLocks noChangeArrowheads="1"/>
        </xdr:cNvSpPr>
      </xdr:nvSpPr>
      <xdr:spPr bwMode="auto">
        <a:xfrm>
          <a:off x="171450" y="1057275"/>
          <a:ext cx="914400" cy="4095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2</xdr:col>
      <xdr:colOff>342900</xdr:colOff>
      <xdr:row>6</xdr:row>
      <xdr:rowOff>142875</xdr:rowOff>
    </xdr:from>
    <xdr:to>
      <xdr:col>3</xdr:col>
      <xdr:colOff>590550</xdr:colOff>
      <xdr:row>9</xdr:row>
      <xdr:rowOff>28575</xdr:rowOff>
    </xdr:to>
    <xdr:sp macro="" textlink="">
      <xdr:nvSpPr>
        <xdr:cNvPr id="39" name="Oval 54"/>
        <xdr:cNvSpPr>
          <a:spLocks noChangeArrowheads="1"/>
        </xdr:cNvSpPr>
      </xdr:nvSpPr>
      <xdr:spPr bwMode="auto">
        <a:xfrm>
          <a:off x="1562100" y="1057275"/>
          <a:ext cx="857250" cy="3714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 editAs="oneCell">
    <xdr:from>
      <xdr:col>2</xdr:col>
      <xdr:colOff>495300</xdr:colOff>
      <xdr:row>9</xdr:row>
      <xdr:rowOff>0</xdr:rowOff>
    </xdr:from>
    <xdr:to>
      <xdr:col>3</xdr:col>
      <xdr:colOff>476250</xdr:colOff>
      <xdr:row>10</xdr:row>
      <xdr:rowOff>114300</xdr:rowOff>
    </xdr:to>
    <xdr:sp macro="" textlink="">
      <xdr:nvSpPr>
        <xdr:cNvPr id="40" name="Text Box 55"/>
        <xdr:cNvSpPr txBox="1">
          <a:spLocks noChangeArrowheads="1"/>
        </xdr:cNvSpPr>
      </xdr:nvSpPr>
      <xdr:spPr bwMode="auto">
        <a:xfrm>
          <a:off x="1714500" y="1400175"/>
          <a:ext cx="590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ostatní</a:t>
          </a:r>
        </a:p>
      </xdr:txBody>
    </xdr:sp>
    <xdr:clientData/>
  </xdr:twoCellAnchor>
  <xdr:twoCellAnchor>
    <xdr:from>
      <xdr:col>0</xdr:col>
      <xdr:colOff>200025</xdr:colOff>
      <xdr:row>7</xdr:row>
      <xdr:rowOff>66675</xdr:rowOff>
    </xdr:from>
    <xdr:to>
      <xdr:col>1</xdr:col>
      <xdr:colOff>419100</xdr:colOff>
      <xdr:row>8</xdr:row>
      <xdr:rowOff>123825</xdr:rowOff>
    </xdr:to>
    <xdr:sp macro="" textlink="">
      <xdr:nvSpPr>
        <xdr:cNvPr id="41" name="Text Box 56"/>
        <xdr:cNvSpPr txBox="1">
          <a:spLocks noChangeArrowheads="1"/>
        </xdr:cNvSpPr>
      </xdr:nvSpPr>
      <xdr:spPr bwMode="auto">
        <a:xfrm>
          <a:off x="200025" y="1143000"/>
          <a:ext cx="8286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4.633 Kč</a:t>
          </a:r>
        </a:p>
      </xdr:txBody>
    </xdr:sp>
    <xdr:clientData/>
  </xdr:twoCellAnchor>
  <xdr:twoCellAnchor>
    <xdr:from>
      <xdr:col>2</xdr:col>
      <xdr:colOff>400050</xdr:colOff>
      <xdr:row>7</xdr:row>
      <xdr:rowOff>28575</xdr:rowOff>
    </xdr:from>
    <xdr:to>
      <xdr:col>3</xdr:col>
      <xdr:colOff>504825</xdr:colOff>
      <xdr:row>8</xdr:row>
      <xdr:rowOff>123825</xdr:rowOff>
    </xdr:to>
    <xdr:sp macro="" textlink="">
      <xdr:nvSpPr>
        <xdr:cNvPr id="42" name="Text Box 57"/>
        <xdr:cNvSpPr txBox="1">
          <a:spLocks noChangeArrowheads="1"/>
        </xdr:cNvSpPr>
      </xdr:nvSpPr>
      <xdr:spPr bwMode="auto">
        <a:xfrm>
          <a:off x="1619250" y="1104900"/>
          <a:ext cx="7143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3.100 Kč</a:t>
          </a:r>
        </a:p>
      </xdr:txBody>
    </xdr:sp>
    <xdr:clientData/>
  </xdr:twoCellAnchor>
  <xdr:twoCellAnchor>
    <xdr:from>
      <xdr:col>1</xdr:col>
      <xdr:colOff>257175</xdr:colOff>
      <xdr:row>5</xdr:row>
      <xdr:rowOff>28575</xdr:rowOff>
    </xdr:from>
    <xdr:to>
      <xdr:col>2</xdr:col>
      <xdr:colOff>542925</xdr:colOff>
      <xdr:row>6</xdr:row>
      <xdr:rowOff>114300</xdr:rowOff>
    </xdr:to>
    <xdr:sp macro="" textlink="">
      <xdr:nvSpPr>
        <xdr:cNvPr id="43" name="Text Box 58"/>
        <xdr:cNvSpPr txBox="1">
          <a:spLocks noChangeArrowheads="1"/>
        </xdr:cNvSpPr>
      </xdr:nvSpPr>
      <xdr:spPr bwMode="auto">
        <a:xfrm>
          <a:off x="866775" y="781050"/>
          <a:ext cx="8953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7.733 Kč</a:t>
          </a:r>
        </a:p>
      </xdr:txBody>
    </xdr:sp>
    <xdr:clientData/>
  </xdr:twoCellAnchor>
  <xdr:twoCellAnchor>
    <xdr:from>
      <xdr:col>0</xdr:col>
      <xdr:colOff>333375</xdr:colOff>
      <xdr:row>9</xdr:row>
      <xdr:rowOff>38100</xdr:rowOff>
    </xdr:from>
    <xdr:to>
      <xdr:col>1</xdr:col>
      <xdr:colOff>295275</xdr:colOff>
      <xdr:row>10</xdr:row>
      <xdr:rowOff>95250</xdr:rowOff>
    </xdr:to>
    <xdr:sp macro="" textlink="">
      <xdr:nvSpPr>
        <xdr:cNvPr id="44" name="Text Box 59"/>
        <xdr:cNvSpPr txBox="1">
          <a:spLocks noChangeArrowheads="1"/>
        </xdr:cNvSpPr>
      </xdr:nvSpPr>
      <xdr:spPr bwMode="auto">
        <a:xfrm>
          <a:off x="333375" y="1438275"/>
          <a:ext cx="571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MHD</a:t>
          </a:r>
        </a:p>
      </xdr:txBody>
    </xdr:sp>
    <xdr:clientData/>
  </xdr:twoCellAnchor>
  <xdr:twoCellAnchor editAs="oneCell">
    <xdr:from>
      <xdr:col>1</xdr:col>
      <xdr:colOff>390525</xdr:colOff>
      <xdr:row>3</xdr:row>
      <xdr:rowOff>9525</xdr:rowOff>
    </xdr:from>
    <xdr:to>
      <xdr:col>2</xdr:col>
      <xdr:colOff>533400</xdr:colOff>
      <xdr:row>4</xdr:row>
      <xdr:rowOff>85725</xdr:rowOff>
    </xdr:to>
    <xdr:sp macro="" textlink="">
      <xdr:nvSpPr>
        <xdr:cNvPr id="45" name="Text Box 60"/>
        <xdr:cNvSpPr txBox="1">
          <a:spLocks noChangeArrowheads="1"/>
        </xdr:cNvSpPr>
      </xdr:nvSpPr>
      <xdr:spPr bwMode="auto">
        <a:xfrm>
          <a:off x="1000125" y="438150"/>
          <a:ext cx="752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doprava</a:t>
          </a:r>
        </a:p>
      </xdr:txBody>
    </xdr:sp>
    <xdr:clientData/>
  </xdr:twoCellAnchor>
  <xdr:oneCellAnchor>
    <xdr:from>
      <xdr:col>2</xdr:col>
      <xdr:colOff>246908</xdr:colOff>
      <xdr:row>18</xdr:row>
      <xdr:rowOff>47625</xdr:rowOff>
    </xdr:from>
    <xdr:ext cx="515833" cy="236469"/>
    <xdr:sp macro="" textlink="">
      <xdr:nvSpPr>
        <xdr:cNvPr id="46" name="Text Box 61"/>
        <xdr:cNvSpPr txBox="1">
          <a:spLocks noChangeArrowheads="1"/>
        </xdr:cNvSpPr>
      </xdr:nvSpPr>
      <xdr:spPr bwMode="auto">
        <a:xfrm>
          <a:off x="1466108" y="3095625"/>
          <a:ext cx="515833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ostatní</a:t>
          </a:r>
        </a:p>
      </xdr:txBody>
    </xdr:sp>
    <xdr:clientData/>
  </xdr:oneCellAnchor>
  <xdr:twoCellAnchor editAs="oneCell">
    <xdr:from>
      <xdr:col>9</xdr:col>
      <xdr:colOff>600075</xdr:colOff>
      <xdr:row>8</xdr:row>
      <xdr:rowOff>85725</xdr:rowOff>
    </xdr:from>
    <xdr:to>
      <xdr:col>11</xdr:col>
      <xdr:colOff>219075</xdr:colOff>
      <xdr:row>10</xdr:row>
      <xdr:rowOff>19050</xdr:rowOff>
    </xdr:to>
    <xdr:sp macro="" textlink="">
      <xdr:nvSpPr>
        <xdr:cNvPr id="47" name="Text Box 62"/>
        <xdr:cNvSpPr txBox="1">
          <a:spLocks noChangeArrowheads="1"/>
        </xdr:cNvSpPr>
      </xdr:nvSpPr>
      <xdr:spPr bwMode="auto">
        <a:xfrm>
          <a:off x="6143625" y="1323975"/>
          <a:ext cx="838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vzdělávání</a:t>
          </a:r>
        </a:p>
      </xdr:txBody>
    </xdr:sp>
    <xdr:clientData/>
  </xdr:twoCellAnchor>
  <xdr:twoCellAnchor>
    <xdr:from>
      <xdr:col>7</xdr:col>
      <xdr:colOff>145658</xdr:colOff>
      <xdr:row>12</xdr:row>
      <xdr:rowOff>0</xdr:rowOff>
    </xdr:from>
    <xdr:to>
      <xdr:col>9</xdr:col>
      <xdr:colOff>323850</xdr:colOff>
      <xdr:row>16</xdr:row>
      <xdr:rowOff>47988</xdr:rowOff>
    </xdr:to>
    <xdr:cxnSp macro="">
      <xdr:nvCxnSpPr>
        <xdr:cNvPr id="48" name="AutoShape 66"/>
        <xdr:cNvCxnSpPr>
          <a:cxnSpLocks noChangeShapeType="1"/>
          <a:stCxn id="3" idx="7"/>
          <a:endCxn id="62" idx="1"/>
        </xdr:cNvCxnSpPr>
      </xdr:nvCxnSpPr>
      <xdr:spPr bwMode="auto">
        <a:xfrm flipV="1">
          <a:off x="4470008" y="1885950"/>
          <a:ext cx="1397392" cy="695688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114300</xdr:colOff>
      <xdr:row>32</xdr:row>
      <xdr:rowOff>133350</xdr:rowOff>
    </xdr:from>
    <xdr:to>
      <xdr:col>10</xdr:col>
      <xdr:colOff>257175</xdr:colOff>
      <xdr:row>34</xdr:row>
      <xdr:rowOff>85725</xdr:rowOff>
    </xdr:to>
    <xdr:sp macro="" textlink="">
      <xdr:nvSpPr>
        <xdr:cNvPr id="49" name="Text Box 67"/>
        <xdr:cNvSpPr txBox="1">
          <a:spLocks noChangeArrowheads="1"/>
        </xdr:cNvSpPr>
      </xdr:nvSpPr>
      <xdr:spPr bwMode="auto">
        <a:xfrm>
          <a:off x="5048250" y="5448300"/>
          <a:ext cx="1362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vodní hospodářství</a:t>
          </a:r>
        </a:p>
      </xdr:txBody>
    </xdr:sp>
    <xdr:clientData/>
  </xdr:twoCellAnchor>
  <xdr:twoCellAnchor>
    <xdr:from>
      <xdr:col>7</xdr:col>
      <xdr:colOff>476250</xdr:colOff>
      <xdr:row>19</xdr:row>
      <xdr:rowOff>0</xdr:rowOff>
    </xdr:from>
    <xdr:to>
      <xdr:col>7</xdr:col>
      <xdr:colOff>476250</xdr:colOff>
      <xdr:row>19</xdr:row>
      <xdr:rowOff>0</xdr:rowOff>
    </xdr:to>
    <xdr:cxnSp macro="">
      <xdr:nvCxnSpPr>
        <xdr:cNvPr id="50" name="AutoShape 71"/>
        <xdr:cNvCxnSpPr>
          <a:cxnSpLocks noChangeShapeType="1"/>
          <a:stCxn id="3" idx="6"/>
          <a:endCxn id="3" idx="6"/>
        </xdr:cNvCxnSpPr>
      </xdr:nvCxnSpPr>
      <xdr:spPr bwMode="auto">
        <a:xfrm>
          <a:off x="4800600" y="30194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4</xdr:col>
      <xdr:colOff>295275</xdr:colOff>
      <xdr:row>5</xdr:row>
      <xdr:rowOff>0</xdr:rowOff>
    </xdr:from>
    <xdr:to>
      <xdr:col>6</xdr:col>
      <xdr:colOff>371475</xdr:colOff>
      <xdr:row>7</xdr:row>
      <xdr:rowOff>104775</xdr:rowOff>
    </xdr:to>
    <xdr:sp macro="" textlink="">
      <xdr:nvSpPr>
        <xdr:cNvPr id="51" name="Text Box 72"/>
        <xdr:cNvSpPr txBox="1">
          <a:spLocks noChangeArrowheads="1"/>
        </xdr:cNvSpPr>
      </xdr:nvSpPr>
      <xdr:spPr bwMode="auto">
        <a:xfrm>
          <a:off x="2733675" y="942975"/>
          <a:ext cx="1295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státní správa a         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územní samospráva</a:t>
          </a:r>
        </a:p>
      </xdr:txBody>
    </xdr:sp>
    <xdr:clientData/>
  </xdr:twoCellAnchor>
  <xdr:twoCellAnchor>
    <xdr:from>
      <xdr:col>5</xdr:col>
      <xdr:colOff>357187</xdr:colOff>
      <xdr:row>12</xdr:row>
      <xdr:rowOff>152400</xdr:rowOff>
    </xdr:from>
    <xdr:to>
      <xdr:col>6</xdr:col>
      <xdr:colOff>14288</xdr:colOff>
      <xdr:row>15</xdr:row>
      <xdr:rowOff>28575</xdr:rowOff>
    </xdr:to>
    <xdr:cxnSp macro="">
      <xdr:nvCxnSpPr>
        <xdr:cNvPr id="52" name="AutoShape 77"/>
        <xdr:cNvCxnSpPr>
          <a:cxnSpLocks noChangeShapeType="1"/>
          <a:stCxn id="56" idx="4"/>
          <a:endCxn id="3" idx="0"/>
        </xdr:cNvCxnSpPr>
      </xdr:nvCxnSpPr>
      <xdr:spPr bwMode="auto">
        <a:xfrm>
          <a:off x="3405187" y="2228850"/>
          <a:ext cx="266701" cy="361950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214985</xdr:colOff>
      <xdr:row>20</xdr:row>
      <xdr:rowOff>85725</xdr:rowOff>
    </xdr:from>
    <xdr:ext cx="1017830" cy="236469"/>
    <xdr:sp macro="" textlink="">
      <xdr:nvSpPr>
        <xdr:cNvPr id="53" name="Text Box 91"/>
        <xdr:cNvSpPr txBox="1">
          <a:spLocks noChangeArrowheads="1"/>
        </xdr:cNvSpPr>
      </xdr:nvSpPr>
      <xdr:spPr bwMode="auto">
        <a:xfrm>
          <a:off x="214985" y="3457575"/>
          <a:ext cx="1017830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finanční operace</a:t>
          </a:r>
        </a:p>
      </xdr:txBody>
    </xdr:sp>
    <xdr:clientData/>
  </xdr:oneCellAnchor>
  <xdr:twoCellAnchor>
    <xdr:from>
      <xdr:col>2</xdr:col>
      <xdr:colOff>114298</xdr:colOff>
      <xdr:row>21</xdr:row>
      <xdr:rowOff>113937</xdr:rowOff>
    </xdr:from>
    <xdr:to>
      <xdr:col>4</xdr:col>
      <xdr:colOff>435367</xdr:colOff>
      <xdr:row>23</xdr:row>
      <xdr:rowOff>157163</xdr:rowOff>
    </xdr:to>
    <xdr:cxnSp macro="">
      <xdr:nvCxnSpPr>
        <xdr:cNvPr id="54" name="AutoShape 92"/>
        <xdr:cNvCxnSpPr>
          <a:cxnSpLocks noChangeShapeType="1"/>
          <a:stCxn id="3" idx="3"/>
          <a:endCxn id="63" idx="6"/>
        </xdr:cNvCxnSpPr>
      </xdr:nvCxnSpPr>
      <xdr:spPr bwMode="auto">
        <a:xfrm flipH="1">
          <a:off x="1333498" y="3647712"/>
          <a:ext cx="1540269" cy="367076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145658</xdr:colOff>
      <xdr:row>21</xdr:row>
      <xdr:rowOff>113937</xdr:rowOff>
    </xdr:from>
    <xdr:to>
      <xdr:col>9</xdr:col>
      <xdr:colOff>133350</xdr:colOff>
      <xdr:row>28</xdr:row>
      <xdr:rowOff>85724</xdr:rowOff>
    </xdr:to>
    <xdr:cxnSp macro="">
      <xdr:nvCxnSpPr>
        <xdr:cNvPr id="55" name="AutoShape 94"/>
        <xdr:cNvCxnSpPr>
          <a:cxnSpLocks noChangeShapeType="1"/>
          <a:stCxn id="59" idx="0"/>
          <a:endCxn id="3" idx="5"/>
        </xdr:cNvCxnSpPr>
      </xdr:nvCxnSpPr>
      <xdr:spPr bwMode="auto">
        <a:xfrm flipH="1" flipV="1">
          <a:off x="4470008" y="3647712"/>
          <a:ext cx="1206892" cy="1105262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152399</xdr:colOff>
      <xdr:row>7</xdr:row>
      <xdr:rowOff>57150</xdr:rowOff>
    </xdr:from>
    <xdr:to>
      <xdr:col>6</xdr:col>
      <xdr:colOff>561975</xdr:colOff>
      <xdr:row>12</xdr:row>
      <xdr:rowOff>152400</xdr:rowOff>
    </xdr:to>
    <xdr:sp macro="" textlink="">
      <xdr:nvSpPr>
        <xdr:cNvPr id="56" name="Oval 73"/>
        <xdr:cNvSpPr>
          <a:spLocks noChangeArrowheads="1"/>
        </xdr:cNvSpPr>
      </xdr:nvSpPr>
      <xdr:spPr bwMode="auto">
        <a:xfrm>
          <a:off x="2590799" y="1323975"/>
          <a:ext cx="1628776" cy="9048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4</xdr:col>
      <xdr:colOff>123825</xdr:colOff>
      <xdr:row>9</xdr:row>
      <xdr:rowOff>28575</xdr:rowOff>
    </xdr:from>
    <xdr:to>
      <xdr:col>5</xdr:col>
      <xdr:colOff>514350</xdr:colOff>
      <xdr:row>11</xdr:row>
      <xdr:rowOff>28575</xdr:rowOff>
    </xdr:to>
    <xdr:sp macro="" textlink="">
      <xdr:nvSpPr>
        <xdr:cNvPr id="57" name="Text Box 74"/>
        <xdr:cNvSpPr txBox="1">
          <a:spLocks noChangeArrowheads="1"/>
        </xdr:cNvSpPr>
      </xdr:nvSpPr>
      <xdr:spPr bwMode="auto">
        <a:xfrm>
          <a:off x="2562225" y="1619250"/>
          <a:ext cx="10001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4.031 Kč</a:t>
          </a:r>
        </a:p>
      </xdr:txBody>
    </xdr:sp>
    <xdr:clientData/>
  </xdr:twoCellAnchor>
  <xdr:twoCellAnchor>
    <xdr:from>
      <xdr:col>5</xdr:col>
      <xdr:colOff>514350</xdr:colOff>
      <xdr:row>8</xdr:row>
      <xdr:rowOff>133350</xdr:rowOff>
    </xdr:from>
    <xdr:to>
      <xdr:col>6</xdr:col>
      <xdr:colOff>285750</xdr:colOff>
      <xdr:row>11</xdr:row>
      <xdr:rowOff>104775</xdr:rowOff>
    </xdr:to>
    <xdr:pic>
      <xdr:nvPicPr>
        <xdr:cNvPr id="58" name="Picture 98" descr="BD07153_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62350" y="1562100"/>
          <a:ext cx="381000" cy="457200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8</xdr:col>
      <xdr:colOff>28575</xdr:colOff>
      <xdr:row>28</xdr:row>
      <xdr:rowOff>85724</xdr:rowOff>
    </xdr:from>
    <xdr:to>
      <xdr:col>10</xdr:col>
      <xdr:colOff>238125</xdr:colOff>
      <xdr:row>32</xdr:row>
      <xdr:rowOff>152399</xdr:rowOff>
    </xdr:to>
    <xdr:sp macro="" textlink="">
      <xdr:nvSpPr>
        <xdr:cNvPr id="59" name="Oval 68"/>
        <xdr:cNvSpPr>
          <a:spLocks noChangeArrowheads="1"/>
        </xdr:cNvSpPr>
      </xdr:nvSpPr>
      <xdr:spPr bwMode="auto">
        <a:xfrm>
          <a:off x="4962525" y="4752974"/>
          <a:ext cx="1428750" cy="7143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8</xdr:col>
      <xdr:colOff>19050</xdr:colOff>
      <xdr:row>29</xdr:row>
      <xdr:rowOff>114300</xdr:rowOff>
    </xdr:from>
    <xdr:to>
      <xdr:col>9</xdr:col>
      <xdr:colOff>371475</xdr:colOff>
      <xdr:row>31</xdr:row>
      <xdr:rowOff>114300</xdr:rowOff>
    </xdr:to>
    <xdr:sp macro="" textlink="">
      <xdr:nvSpPr>
        <xdr:cNvPr id="60" name="Text Box 69"/>
        <xdr:cNvSpPr txBox="1">
          <a:spLocks noChangeArrowheads="1"/>
        </xdr:cNvSpPr>
      </xdr:nvSpPr>
      <xdr:spPr bwMode="auto">
        <a:xfrm>
          <a:off x="4953000" y="4943475"/>
          <a:ext cx="962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1.875 Kč</a:t>
          </a:r>
        </a:p>
      </xdr:txBody>
    </xdr:sp>
    <xdr:clientData/>
  </xdr:twoCellAnchor>
  <xdr:twoCellAnchor>
    <xdr:from>
      <xdr:col>9</xdr:col>
      <xdr:colOff>314325</xdr:colOff>
      <xdr:row>9</xdr:row>
      <xdr:rowOff>133349</xdr:rowOff>
    </xdr:from>
    <xdr:to>
      <xdr:col>11</xdr:col>
      <xdr:colOff>533400</xdr:colOff>
      <xdr:row>14</xdr:row>
      <xdr:rowOff>19049</xdr:rowOff>
    </xdr:to>
    <xdr:sp macro="" textlink="">
      <xdr:nvSpPr>
        <xdr:cNvPr id="61" name="Oval 63"/>
        <xdr:cNvSpPr>
          <a:spLocks noChangeArrowheads="1"/>
        </xdr:cNvSpPr>
      </xdr:nvSpPr>
      <xdr:spPr bwMode="auto">
        <a:xfrm>
          <a:off x="5857875" y="1533524"/>
          <a:ext cx="1438275" cy="6953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9</xdr:col>
      <xdr:colOff>323850</xdr:colOff>
      <xdr:row>11</xdr:row>
      <xdr:rowOff>0</xdr:rowOff>
    </xdr:from>
    <xdr:to>
      <xdr:col>11</xdr:col>
      <xdr:colOff>38100</xdr:colOff>
      <xdr:row>13</xdr:row>
      <xdr:rowOff>0</xdr:rowOff>
    </xdr:to>
    <xdr:sp macro="" textlink="">
      <xdr:nvSpPr>
        <xdr:cNvPr id="62" name="Text Box 64"/>
        <xdr:cNvSpPr txBox="1">
          <a:spLocks noChangeArrowheads="1"/>
        </xdr:cNvSpPr>
      </xdr:nvSpPr>
      <xdr:spPr bwMode="auto">
        <a:xfrm>
          <a:off x="5867400" y="1724025"/>
          <a:ext cx="9334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2.453 Kč</a:t>
          </a:r>
        </a:p>
      </xdr:txBody>
    </xdr:sp>
    <xdr:clientData/>
  </xdr:twoCellAnchor>
  <xdr:twoCellAnchor>
    <xdr:from>
      <xdr:col>0</xdr:col>
      <xdr:colOff>161925</xdr:colOff>
      <xdr:row>22</xdr:row>
      <xdr:rowOff>38100</xdr:rowOff>
    </xdr:from>
    <xdr:to>
      <xdr:col>2</xdr:col>
      <xdr:colOff>114298</xdr:colOff>
      <xdr:row>25</xdr:row>
      <xdr:rowOff>114300</xdr:rowOff>
    </xdr:to>
    <xdr:sp macro="" textlink="">
      <xdr:nvSpPr>
        <xdr:cNvPr id="63" name="Oval 89"/>
        <xdr:cNvSpPr>
          <a:spLocks noChangeArrowheads="1"/>
        </xdr:cNvSpPr>
      </xdr:nvSpPr>
      <xdr:spPr bwMode="auto">
        <a:xfrm>
          <a:off x="161925" y="3733800"/>
          <a:ext cx="1171573" cy="5619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>
          <a:noFill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0</xdr:col>
      <xdr:colOff>9525</xdr:colOff>
      <xdr:row>23</xdr:row>
      <xdr:rowOff>0</xdr:rowOff>
    </xdr:from>
    <xdr:to>
      <xdr:col>1</xdr:col>
      <xdr:colOff>323850</xdr:colOff>
      <xdr:row>25</xdr:row>
      <xdr:rowOff>0</xdr:rowOff>
    </xdr:to>
    <xdr:sp macro="" textlink="">
      <xdr:nvSpPr>
        <xdr:cNvPr id="64" name="Text Box 90"/>
        <xdr:cNvSpPr txBox="1">
          <a:spLocks noChangeArrowheads="1"/>
        </xdr:cNvSpPr>
      </xdr:nvSpPr>
      <xdr:spPr bwMode="auto">
        <a:xfrm>
          <a:off x="9525" y="3857625"/>
          <a:ext cx="923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 846 Kč </a:t>
          </a:r>
        </a:p>
      </xdr:txBody>
    </xdr:sp>
    <xdr:clientData/>
  </xdr:twoCellAnchor>
  <xdr:twoCellAnchor>
    <xdr:from>
      <xdr:col>2</xdr:col>
      <xdr:colOff>180975</xdr:colOff>
      <xdr:row>19</xdr:row>
      <xdr:rowOff>95250</xdr:rowOff>
    </xdr:from>
    <xdr:to>
      <xdr:col>3</xdr:col>
      <xdr:colOff>276225</xdr:colOff>
      <xdr:row>22</xdr:row>
      <xdr:rowOff>28575</xdr:rowOff>
    </xdr:to>
    <xdr:sp macro="" textlink="">
      <xdr:nvSpPr>
        <xdr:cNvPr id="65" name="Oval 80"/>
        <xdr:cNvSpPr>
          <a:spLocks noChangeArrowheads="1"/>
        </xdr:cNvSpPr>
      </xdr:nvSpPr>
      <xdr:spPr bwMode="auto">
        <a:xfrm>
          <a:off x="1400175" y="3305175"/>
          <a:ext cx="704850" cy="4191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2</xdr:col>
      <xdr:colOff>190500</xdr:colOff>
      <xdr:row>20</xdr:row>
      <xdr:rowOff>0</xdr:rowOff>
    </xdr:from>
    <xdr:to>
      <xdr:col>3</xdr:col>
      <xdr:colOff>247650</xdr:colOff>
      <xdr:row>21</xdr:row>
      <xdr:rowOff>95250</xdr:rowOff>
    </xdr:to>
    <xdr:sp macro="" textlink="">
      <xdr:nvSpPr>
        <xdr:cNvPr id="66" name="Text Box 95"/>
        <xdr:cNvSpPr txBox="1">
          <a:spLocks noChangeArrowheads="1"/>
        </xdr:cNvSpPr>
      </xdr:nvSpPr>
      <xdr:spPr bwMode="auto">
        <a:xfrm>
          <a:off x="1409700" y="3371850"/>
          <a:ext cx="6667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424 Kč</a:t>
          </a:r>
        </a:p>
      </xdr:txBody>
    </xdr:sp>
    <xdr:clientData/>
  </xdr:twoCellAnchor>
  <xdr:twoCellAnchor>
    <xdr:from>
      <xdr:col>3</xdr:col>
      <xdr:colOff>142875</xdr:colOff>
      <xdr:row>27</xdr:row>
      <xdr:rowOff>47626</xdr:rowOff>
    </xdr:from>
    <xdr:to>
      <xdr:col>5</xdr:col>
      <xdr:colOff>266700</xdr:colOff>
      <xdr:row>32</xdr:row>
      <xdr:rowOff>1</xdr:rowOff>
    </xdr:to>
    <xdr:sp macro="" textlink="">
      <xdr:nvSpPr>
        <xdr:cNvPr id="67" name="Oval 122"/>
        <xdr:cNvSpPr>
          <a:spLocks noChangeArrowheads="1"/>
        </xdr:cNvSpPr>
      </xdr:nvSpPr>
      <xdr:spPr bwMode="auto">
        <a:xfrm>
          <a:off x="1971675" y="4552951"/>
          <a:ext cx="1343025" cy="7620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3</xdr:col>
      <xdr:colOff>57150</xdr:colOff>
      <xdr:row>28</xdr:row>
      <xdr:rowOff>133350</xdr:rowOff>
    </xdr:from>
    <xdr:to>
      <xdr:col>4</xdr:col>
      <xdr:colOff>485775</xdr:colOff>
      <xdr:row>30</xdr:row>
      <xdr:rowOff>76200</xdr:rowOff>
    </xdr:to>
    <xdr:sp macro="" textlink="">
      <xdr:nvSpPr>
        <xdr:cNvPr id="68" name="Text Box 123"/>
        <xdr:cNvSpPr txBox="1">
          <a:spLocks noChangeArrowheads="1"/>
        </xdr:cNvSpPr>
      </xdr:nvSpPr>
      <xdr:spPr bwMode="auto">
        <a:xfrm>
          <a:off x="1885950" y="4610100"/>
          <a:ext cx="10382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1.334 Kč</a:t>
          </a:r>
        </a:p>
      </xdr:txBody>
    </xdr:sp>
    <xdr:clientData/>
  </xdr:twoCellAnchor>
  <xdr:twoCellAnchor editAs="oneCell">
    <xdr:from>
      <xdr:col>3</xdr:col>
      <xdr:colOff>9525</xdr:colOff>
      <xdr:row>31</xdr:row>
      <xdr:rowOff>152400</xdr:rowOff>
    </xdr:from>
    <xdr:to>
      <xdr:col>5</xdr:col>
      <xdr:colOff>276225</xdr:colOff>
      <xdr:row>33</xdr:row>
      <xdr:rowOff>76200</xdr:rowOff>
    </xdr:to>
    <xdr:sp macro="" textlink="">
      <xdr:nvSpPr>
        <xdr:cNvPr id="69" name="Text Box 124"/>
        <xdr:cNvSpPr txBox="1">
          <a:spLocks noChangeArrowheads="1"/>
        </xdr:cNvSpPr>
      </xdr:nvSpPr>
      <xdr:spPr bwMode="auto">
        <a:xfrm>
          <a:off x="1838325" y="5114925"/>
          <a:ext cx="14859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sociální péče a pomoc</a:t>
          </a:r>
        </a:p>
      </xdr:txBody>
    </xdr:sp>
    <xdr:clientData/>
  </xdr:twoCellAnchor>
  <xdr:twoCellAnchor>
    <xdr:from>
      <xdr:col>4</xdr:col>
      <xdr:colOff>204788</xdr:colOff>
      <xdr:row>22</xdr:row>
      <xdr:rowOff>133350</xdr:rowOff>
    </xdr:from>
    <xdr:to>
      <xdr:col>6</xdr:col>
      <xdr:colOff>14288</xdr:colOff>
      <xdr:row>27</xdr:row>
      <xdr:rowOff>47626</xdr:rowOff>
    </xdr:to>
    <xdr:cxnSp macro="">
      <xdr:nvCxnSpPr>
        <xdr:cNvPr id="70" name="AutoShape 126"/>
        <xdr:cNvCxnSpPr>
          <a:cxnSpLocks noChangeShapeType="1"/>
          <a:stCxn id="67" idx="0"/>
          <a:endCxn id="3" idx="4"/>
        </xdr:cNvCxnSpPr>
      </xdr:nvCxnSpPr>
      <xdr:spPr bwMode="auto">
        <a:xfrm flipV="1">
          <a:off x="2643188" y="3829050"/>
          <a:ext cx="1028700" cy="723901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608806</xdr:colOff>
      <xdr:row>10</xdr:row>
      <xdr:rowOff>114300</xdr:rowOff>
    </xdr:from>
    <xdr:to>
      <xdr:col>11</xdr:col>
      <xdr:colOff>409575</xdr:colOff>
      <xdr:row>13</xdr:row>
      <xdr:rowOff>47625</xdr:rowOff>
    </xdr:to>
    <xdr:pic>
      <xdr:nvPicPr>
        <xdr:cNvPr id="71" name="Picture 143" descr="MCj04137100000[1]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61956" y="1866900"/>
          <a:ext cx="410369" cy="4191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29</xdr:row>
      <xdr:rowOff>76200</xdr:rowOff>
    </xdr:from>
    <xdr:to>
      <xdr:col>10</xdr:col>
      <xdr:colOff>85725</xdr:colOff>
      <xdr:row>31</xdr:row>
      <xdr:rowOff>133350</xdr:rowOff>
    </xdr:to>
    <xdr:pic>
      <xdr:nvPicPr>
        <xdr:cNvPr id="72" name="Picture 153" descr="MCj02153380000[1]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48350" y="4905375"/>
          <a:ext cx="390525" cy="381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529358</xdr:colOff>
      <xdr:row>27</xdr:row>
      <xdr:rowOff>133350</xdr:rowOff>
    </xdr:from>
    <xdr:to>
      <xdr:col>2</xdr:col>
      <xdr:colOff>400049</xdr:colOff>
      <xdr:row>29</xdr:row>
      <xdr:rowOff>114300</xdr:rowOff>
    </xdr:to>
    <xdr:pic>
      <xdr:nvPicPr>
        <xdr:cNvPr id="73" name="Picture 157" descr="MCj03247800000[1]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38958" y="4448175"/>
          <a:ext cx="480291" cy="304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238124</xdr:colOff>
      <xdr:row>14</xdr:row>
      <xdr:rowOff>152399</xdr:rowOff>
    </xdr:from>
    <xdr:to>
      <xdr:col>2</xdr:col>
      <xdr:colOff>57149</xdr:colOff>
      <xdr:row>17</xdr:row>
      <xdr:rowOff>95249</xdr:rowOff>
    </xdr:to>
    <xdr:pic>
      <xdr:nvPicPr>
        <xdr:cNvPr id="74" name="Picture 159" descr="MCj04339360000[1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7724" y="2552699"/>
          <a:ext cx="428625" cy="4286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424921</xdr:colOff>
      <xdr:row>24</xdr:row>
      <xdr:rowOff>38099</xdr:rowOff>
    </xdr:from>
    <xdr:to>
      <xdr:col>11</xdr:col>
      <xdr:colOff>238125</xdr:colOff>
      <xdr:row>27</xdr:row>
      <xdr:rowOff>38099</xdr:rowOff>
    </xdr:to>
    <xdr:pic>
      <xdr:nvPicPr>
        <xdr:cNvPr id="75" name="Picture 160" descr="MCj04401060000[1]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78071" y="3867149"/>
          <a:ext cx="422804" cy="4857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142875</xdr:colOff>
      <xdr:row>15</xdr:row>
      <xdr:rowOff>0</xdr:rowOff>
    </xdr:from>
    <xdr:to>
      <xdr:col>11</xdr:col>
      <xdr:colOff>57893</xdr:colOff>
      <xdr:row>16</xdr:row>
      <xdr:rowOff>74544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6296025" y="2371725"/>
          <a:ext cx="524618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noAutofit/>
        </a:bodyPr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kultura</a:t>
          </a:r>
        </a:p>
      </xdr:txBody>
    </xdr:sp>
    <xdr:clientData/>
  </xdr:twoCellAnchor>
  <xdr:twoCellAnchor>
    <xdr:from>
      <xdr:col>9</xdr:col>
      <xdr:colOff>304800</xdr:colOff>
      <xdr:row>16</xdr:row>
      <xdr:rowOff>66675</xdr:rowOff>
    </xdr:from>
    <xdr:to>
      <xdr:col>11</xdr:col>
      <xdr:colOff>552450</xdr:colOff>
      <xdr:row>21</xdr:row>
      <xdr:rowOff>47625</xdr:rowOff>
    </xdr:to>
    <xdr:sp macro="" textlink="">
      <xdr:nvSpPr>
        <xdr:cNvPr id="22" name="Oval 10"/>
        <xdr:cNvSpPr>
          <a:spLocks noChangeArrowheads="1"/>
        </xdr:cNvSpPr>
      </xdr:nvSpPr>
      <xdr:spPr bwMode="auto">
        <a:xfrm>
          <a:off x="5848350" y="2600325"/>
          <a:ext cx="1466850" cy="7905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9</xdr:col>
      <xdr:colOff>276225</xdr:colOff>
      <xdr:row>18</xdr:row>
      <xdr:rowOff>9525</xdr:rowOff>
    </xdr:from>
    <xdr:to>
      <xdr:col>11</xdr:col>
      <xdr:colOff>28575</xdr:colOff>
      <xdr:row>19</xdr:row>
      <xdr:rowOff>85725</xdr:rowOff>
    </xdr:to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5819775" y="2867025"/>
          <a:ext cx="971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2.404 Kč</a:t>
          </a:r>
        </a:p>
      </xdr:txBody>
    </xdr:sp>
    <xdr:clientData/>
  </xdr:twoCellAnchor>
  <xdr:twoCellAnchor>
    <xdr:from>
      <xdr:col>10</xdr:col>
      <xdr:colOff>561975</xdr:colOff>
      <xdr:row>17</xdr:row>
      <xdr:rowOff>38100</xdr:rowOff>
    </xdr:from>
    <xdr:to>
      <xdr:col>11</xdr:col>
      <xdr:colOff>447675</xdr:colOff>
      <xdr:row>20</xdr:row>
      <xdr:rowOff>85725</xdr:rowOff>
    </xdr:to>
    <xdr:pic>
      <xdr:nvPicPr>
        <xdr:cNvPr id="76" name="Picture 165" descr="MCj04160560000[1]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15125" y="2733675"/>
          <a:ext cx="495300" cy="533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361949</xdr:colOff>
      <xdr:row>28</xdr:row>
      <xdr:rowOff>76199</xdr:rowOff>
    </xdr:from>
    <xdr:to>
      <xdr:col>5</xdr:col>
      <xdr:colOff>123824</xdr:colOff>
      <xdr:row>30</xdr:row>
      <xdr:rowOff>123824</xdr:rowOff>
    </xdr:to>
    <xdr:pic>
      <xdr:nvPicPr>
        <xdr:cNvPr id="77" name="Picture 166" descr="MCj01952480000[1]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00349" y="4552949"/>
          <a:ext cx="371475" cy="3714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133349</xdr:colOff>
      <xdr:row>22</xdr:row>
      <xdr:rowOff>141817</xdr:rowOff>
    </xdr:from>
    <xdr:to>
      <xdr:col>1</xdr:col>
      <xdr:colOff>600074</xdr:colOff>
      <xdr:row>25</xdr:row>
      <xdr:rowOff>19050</xdr:rowOff>
    </xdr:to>
    <xdr:pic>
      <xdr:nvPicPr>
        <xdr:cNvPr id="78" name="Picture 175" descr="MCj02380130000[1]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42949" y="3837517"/>
          <a:ext cx="466725" cy="363008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3</xdr:row>
      <xdr:rowOff>114300</xdr:rowOff>
    </xdr:from>
    <xdr:to>
      <xdr:col>9</xdr:col>
      <xdr:colOff>342900</xdr:colOff>
      <xdr:row>6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86250" y="733425"/>
          <a:ext cx="1600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bydlení, komunální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služby a územní rozvoj</a:t>
          </a:r>
        </a:p>
        <a:p>
          <a:pPr algn="ctr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+mj-lt"/>
            <a:ea typeface="Tahoma"/>
            <a:cs typeface="Tahoma"/>
          </a:endParaRPr>
        </a:p>
      </xdr:txBody>
    </xdr:sp>
    <xdr:clientData/>
  </xdr:twoCellAnchor>
  <xdr:twoCellAnchor>
    <xdr:from>
      <xdr:col>4</xdr:col>
      <xdr:colOff>104775</xdr:colOff>
      <xdr:row>15</xdr:row>
      <xdr:rowOff>28575</xdr:rowOff>
    </xdr:from>
    <xdr:to>
      <xdr:col>7</xdr:col>
      <xdr:colOff>476250</xdr:colOff>
      <xdr:row>22</xdr:row>
      <xdr:rowOff>133350</xdr:rowOff>
    </xdr:to>
    <xdr:sp macro="" textlink="">
      <xdr:nvSpPr>
        <xdr:cNvPr id="3" name="Oval 3"/>
        <xdr:cNvSpPr>
          <a:spLocks noChangeArrowheads="1"/>
        </xdr:cNvSpPr>
      </xdr:nvSpPr>
      <xdr:spPr bwMode="auto">
        <a:xfrm>
          <a:off x="2543175" y="2590800"/>
          <a:ext cx="2257425" cy="12382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4</xdr:col>
      <xdr:colOff>217491</xdr:colOff>
      <xdr:row>17</xdr:row>
      <xdr:rowOff>108180</xdr:rowOff>
    </xdr:from>
    <xdr:ext cx="1168961" cy="393050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5891" y="2994255"/>
          <a:ext cx="1168961" cy="39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2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21.960 Kč</a:t>
          </a:r>
        </a:p>
      </xdr:txBody>
    </xdr:sp>
    <xdr:clientData/>
  </xdr:oneCellAnchor>
  <xdr:oneCellAnchor>
    <xdr:from>
      <xdr:col>5</xdr:col>
      <xdr:colOff>491314</xdr:colOff>
      <xdr:row>29</xdr:row>
      <xdr:rowOff>9525</xdr:rowOff>
    </xdr:from>
    <xdr:ext cx="1350998" cy="392986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539314" y="4838700"/>
          <a:ext cx="1350998" cy="392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tělovýchova a zájmová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činnost dětí a mládeže</a:t>
          </a:r>
        </a:p>
      </xdr:txBody>
    </xdr:sp>
    <xdr:clientData/>
  </xdr:oneCellAnchor>
  <xdr:oneCellAnchor>
    <xdr:from>
      <xdr:col>0</xdr:col>
      <xdr:colOff>212275</xdr:colOff>
      <xdr:row>13</xdr:row>
      <xdr:rowOff>19050</xdr:rowOff>
    </xdr:from>
    <xdr:ext cx="823226" cy="236469"/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212275" y="2257425"/>
          <a:ext cx="823226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zdravotnictví</a:t>
          </a:r>
        </a:p>
      </xdr:txBody>
    </xdr:sp>
    <xdr:clientData/>
  </xdr:oneCellAnchor>
  <xdr:twoCellAnchor>
    <xdr:from>
      <xdr:col>7</xdr:col>
      <xdr:colOff>476250</xdr:colOff>
      <xdr:row>18</xdr:row>
      <xdr:rowOff>138113</xdr:rowOff>
    </xdr:from>
    <xdr:to>
      <xdr:col>9</xdr:col>
      <xdr:colOff>304800</xdr:colOff>
      <xdr:row>19</xdr:row>
      <xdr:rowOff>0</xdr:rowOff>
    </xdr:to>
    <xdr:cxnSp macro="">
      <xdr:nvCxnSpPr>
        <xdr:cNvPr id="7" name="AutoShape 15"/>
        <xdr:cNvCxnSpPr>
          <a:cxnSpLocks noChangeShapeType="1"/>
          <a:stCxn id="72" idx="2"/>
          <a:endCxn id="3" idx="6"/>
        </xdr:cNvCxnSpPr>
      </xdr:nvCxnSpPr>
      <xdr:spPr bwMode="auto">
        <a:xfrm flipH="1">
          <a:off x="4800600" y="3186113"/>
          <a:ext cx="1047750" cy="23812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145658</xdr:colOff>
      <xdr:row>16</xdr:row>
      <xdr:rowOff>47988</xdr:rowOff>
    </xdr:from>
    <xdr:to>
      <xdr:col>7</xdr:col>
      <xdr:colOff>145658</xdr:colOff>
      <xdr:row>16</xdr:row>
      <xdr:rowOff>47988</xdr:rowOff>
    </xdr:to>
    <xdr:cxnSp macro="">
      <xdr:nvCxnSpPr>
        <xdr:cNvPr id="8" name="AutoShape 16"/>
        <xdr:cNvCxnSpPr>
          <a:cxnSpLocks noChangeShapeType="1"/>
          <a:stCxn id="3" idx="7"/>
          <a:endCxn id="3" idx="7"/>
        </xdr:cNvCxnSpPr>
      </xdr:nvCxnSpPr>
      <xdr:spPr bwMode="auto">
        <a:xfrm>
          <a:off x="4470008" y="2772138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161925</xdr:colOff>
      <xdr:row>16</xdr:row>
      <xdr:rowOff>42863</xdr:rowOff>
    </xdr:from>
    <xdr:to>
      <xdr:col>4</xdr:col>
      <xdr:colOff>104775</xdr:colOff>
      <xdr:row>19</xdr:row>
      <xdr:rowOff>0</xdr:rowOff>
    </xdr:to>
    <xdr:cxnSp macro="">
      <xdr:nvCxnSpPr>
        <xdr:cNvPr id="9" name="AutoShape 17"/>
        <xdr:cNvCxnSpPr>
          <a:cxnSpLocks noChangeShapeType="1"/>
          <a:stCxn id="3" idx="2"/>
          <a:endCxn id="22" idx="6"/>
        </xdr:cNvCxnSpPr>
      </xdr:nvCxnSpPr>
      <xdr:spPr bwMode="auto">
        <a:xfrm flipH="1" flipV="1">
          <a:off x="1381125" y="2767013"/>
          <a:ext cx="1162050" cy="442912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14288</xdr:colOff>
      <xdr:row>22</xdr:row>
      <xdr:rowOff>133350</xdr:rowOff>
    </xdr:from>
    <xdr:to>
      <xdr:col>6</xdr:col>
      <xdr:colOff>500063</xdr:colOff>
      <xdr:row>24</xdr:row>
      <xdr:rowOff>152400</xdr:rowOff>
    </xdr:to>
    <xdr:cxnSp macro="">
      <xdr:nvCxnSpPr>
        <xdr:cNvPr id="10" name="AutoShape 18"/>
        <xdr:cNvCxnSpPr>
          <a:cxnSpLocks noChangeShapeType="1"/>
          <a:stCxn id="3" idx="4"/>
          <a:endCxn id="19" idx="0"/>
        </xdr:cNvCxnSpPr>
      </xdr:nvCxnSpPr>
      <xdr:spPr bwMode="auto">
        <a:xfrm>
          <a:off x="3671888" y="3829050"/>
          <a:ext cx="485775" cy="342900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14288</xdr:colOff>
      <xdr:row>11</xdr:row>
      <xdr:rowOff>0</xdr:rowOff>
    </xdr:from>
    <xdr:to>
      <xdr:col>8</xdr:col>
      <xdr:colOff>200025</xdr:colOff>
      <xdr:row>15</xdr:row>
      <xdr:rowOff>28575</xdr:rowOff>
    </xdr:to>
    <xdr:cxnSp macro="">
      <xdr:nvCxnSpPr>
        <xdr:cNvPr id="11" name="AutoShape 21"/>
        <xdr:cNvCxnSpPr>
          <a:cxnSpLocks noChangeShapeType="1"/>
          <a:stCxn id="3" idx="0"/>
          <a:endCxn id="27" idx="4"/>
        </xdr:cNvCxnSpPr>
      </xdr:nvCxnSpPr>
      <xdr:spPr bwMode="auto">
        <a:xfrm flipV="1">
          <a:off x="3671888" y="1914525"/>
          <a:ext cx="1462087" cy="676275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12</xdr:row>
      <xdr:rowOff>76200</xdr:rowOff>
    </xdr:from>
    <xdr:to>
      <xdr:col>4</xdr:col>
      <xdr:colOff>435367</xdr:colOff>
      <xdr:row>16</xdr:row>
      <xdr:rowOff>47988</xdr:rowOff>
    </xdr:to>
    <xdr:cxnSp macro="">
      <xdr:nvCxnSpPr>
        <xdr:cNvPr id="12" name="AutoShape 22"/>
        <xdr:cNvCxnSpPr>
          <a:cxnSpLocks noChangeShapeType="1"/>
          <a:stCxn id="3" idx="1"/>
          <a:endCxn id="31" idx="4"/>
        </xdr:cNvCxnSpPr>
      </xdr:nvCxnSpPr>
      <xdr:spPr bwMode="auto">
        <a:xfrm flipH="1" flipV="1">
          <a:off x="1314450" y="2152650"/>
          <a:ext cx="1559317" cy="619488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371475</xdr:colOff>
      <xdr:row>30</xdr:row>
      <xdr:rowOff>57150</xdr:rowOff>
    </xdr:from>
    <xdr:to>
      <xdr:col>2</xdr:col>
      <xdr:colOff>352425</xdr:colOff>
      <xdr:row>33</xdr:row>
      <xdr:rowOff>9525</xdr:rowOff>
    </xdr:to>
    <xdr:sp macro="" textlink="">
      <xdr:nvSpPr>
        <xdr:cNvPr id="13" name="Text Box 23"/>
        <xdr:cNvSpPr txBox="1">
          <a:spLocks noChangeArrowheads="1"/>
        </xdr:cNvSpPr>
      </xdr:nvSpPr>
      <xdr:spPr bwMode="auto">
        <a:xfrm>
          <a:off x="371475" y="5048250"/>
          <a:ext cx="1200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bezpečnost a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veřejný pořádek</a:t>
          </a:r>
        </a:p>
      </xdr:txBody>
    </xdr:sp>
    <xdr:clientData/>
  </xdr:twoCellAnchor>
  <xdr:oneCellAnchor>
    <xdr:from>
      <xdr:col>9</xdr:col>
      <xdr:colOff>409575</xdr:colOff>
      <xdr:row>22</xdr:row>
      <xdr:rowOff>28575</xdr:rowOff>
    </xdr:from>
    <xdr:ext cx="999748" cy="236469"/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5953125" y="3724275"/>
          <a:ext cx="999748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životní prostředí</a:t>
          </a:r>
        </a:p>
      </xdr:txBody>
    </xdr:sp>
    <xdr:clientData/>
  </xdr:oneCellAnchor>
  <xdr:twoCellAnchor>
    <xdr:from>
      <xdr:col>9</xdr:col>
      <xdr:colOff>180975</xdr:colOff>
      <xdr:row>23</xdr:row>
      <xdr:rowOff>85725</xdr:rowOff>
    </xdr:from>
    <xdr:to>
      <xdr:col>11</xdr:col>
      <xdr:colOff>438150</xdr:colOff>
      <xdr:row>28</xdr:row>
      <xdr:rowOff>0</xdr:rowOff>
    </xdr:to>
    <xdr:sp macro="" textlink="">
      <xdr:nvSpPr>
        <xdr:cNvPr id="15" name="Oval 27"/>
        <xdr:cNvSpPr>
          <a:spLocks noChangeArrowheads="1"/>
        </xdr:cNvSpPr>
      </xdr:nvSpPr>
      <xdr:spPr bwMode="auto">
        <a:xfrm>
          <a:off x="5724525" y="3943350"/>
          <a:ext cx="1476375" cy="7239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 editAs="oneCell">
    <xdr:from>
      <xdr:col>9</xdr:col>
      <xdr:colOff>142875</xdr:colOff>
      <xdr:row>24</xdr:row>
      <xdr:rowOff>123825</xdr:rowOff>
    </xdr:from>
    <xdr:to>
      <xdr:col>10</xdr:col>
      <xdr:colOff>495300</xdr:colOff>
      <xdr:row>26</xdr:row>
      <xdr:rowOff>133350</xdr:rowOff>
    </xdr:to>
    <xdr:sp macro="" textlink="">
      <xdr:nvSpPr>
        <xdr:cNvPr id="16" name="Text Box 28"/>
        <xdr:cNvSpPr txBox="1">
          <a:spLocks noChangeArrowheads="1"/>
        </xdr:cNvSpPr>
      </xdr:nvSpPr>
      <xdr:spPr bwMode="auto">
        <a:xfrm>
          <a:off x="5686425" y="4143375"/>
          <a:ext cx="9620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1.486 Kč</a:t>
          </a:r>
        </a:p>
      </xdr:txBody>
    </xdr:sp>
    <xdr:clientData/>
  </xdr:twoCellAnchor>
  <xdr:twoCellAnchor>
    <xdr:from>
      <xdr:col>2</xdr:col>
      <xdr:colOff>261237</xdr:colOff>
      <xdr:row>21</xdr:row>
      <xdr:rowOff>113937</xdr:rowOff>
    </xdr:from>
    <xdr:to>
      <xdr:col>4</xdr:col>
      <xdr:colOff>435367</xdr:colOff>
      <xdr:row>27</xdr:row>
      <xdr:rowOff>38860</xdr:rowOff>
    </xdr:to>
    <xdr:cxnSp macro="">
      <xdr:nvCxnSpPr>
        <xdr:cNvPr id="17" name="AutoShape 29"/>
        <xdr:cNvCxnSpPr>
          <a:cxnSpLocks noChangeShapeType="1"/>
          <a:stCxn id="3" idx="3"/>
          <a:endCxn id="24" idx="7"/>
        </xdr:cNvCxnSpPr>
      </xdr:nvCxnSpPr>
      <xdr:spPr bwMode="auto">
        <a:xfrm flipH="1">
          <a:off x="1480437" y="3647712"/>
          <a:ext cx="1393330" cy="896473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19</xdr:row>
      <xdr:rowOff>0</xdr:rowOff>
    </xdr:from>
    <xdr:to>
      <xdr:col>9</xdr:col>
      <xdr:colOff>397185</xdr:colOff>
      <xdr:row>24</xdr:row>
      <xdr:rowOff>29813</xdr:rowOff>
    </xdr:to>
    <xdr:cxnSp macro="">
      <xdr:nvCxnSpPr>
        <xdr:cNvPr id="18" name="AutoShape 30"/>
        <xdr:cNvCxnSpPr>
          <a:cxnSpLocks noChangeShapeType="1"/>
          <a:stCxn id="3" idx="6"/>
          <a:endCxn id="15" idx="1"/>
        </xdr:cNvCxnSpPr>
      </xdr:nvCxnSpPr>
      <xdr:spPr bwMode="auto">
        <a:xfrm>
          <a:off x="4800600" y="3209925"/>
          <a:ext cx="1140135" cy="839438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466725</xdr:colOff>
      <xdr:row>24</xdr:row>
      <xdr:rowOff>152400</xdr:rowOff>
    </xdr:from>
    <xdr:to>
      <xdr:col>7</xdr:col>
      <xdr:colOff>476250</xdr:colOff>
      <xdr:row>29</xdr:row>
      <xdr:rowOff>9524</xdr:rowOff>
    </xdr:to>
    <xdr:sp macro="" textlink="">
      <xdr:nvSpPr>
        <xdr:cNvPr id="19" name="Oval 7"/>
        <xdr:cNvSpPr>
          <a:spLocks noChangeArrowheads="1"/>
        </xdr:cNvSpPr>
      </xdr:nvSpPr>
      <xdr:spPr bwMode="auto">
        <a:xfrm>
          <a:off x="3514725" y="4171950"/>
          <a:ext cx="1285875" cy="666749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5</xdr:col>
      <xdr:colOff>568483</xdr:colOff>
      <xdr:row>26</xdr:row>
      <xdr:rowOff>34695</xdr:rowOff>
    </xdr:from>
    <xdr:ext cx="571746" cy="267823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616483" y="4378095"/>
          <a:ext cx="571746" cy="26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713 Kč</a:t>
          </a:r>
        </a:p>
      </xdr:txBody>
    </xdr:sp>
    <xdr:clientData/>
  </xdr:oneCellAnchor>
  <xdr:twoCellAnchor>
    <xdr:from>
      <xdr:col>6</xdr:col>
      <xdr:colOff>609600</xdr:colOff>
      <xdr:row>25</xdr:row>
      <xdr:rowOff>95250</xdr:rowOff>
    </xdr:from>
    <xdr:to>
      <xdr:col>7</xdr:col>
      <xdr:colOff>371475</xdr:colOff>
      <xdr:row>27</xdr:row>
      <xdr:rowOff>104775</xdr:rowOff>
    </xdr:to>
    <xdr:pic>
      <xdr:nvPicPr>
        <xdr:cNvPr id="21" name="Picture 33" descr="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00" y="4276725"/>
          <a:ext cx="428625" cy="333375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0</xdr:col>
      <xdr:colOff>219075</xdr:colOff>
      <xdr:row>14</xdr:row>
      <xdr:rowOff>76200</xdr:rowOff>
    </xdr:from>
    <xdr:to>
      <xdr:col>2</xdr:col>
      <xdr:colOff>161925</xdr:colOff>
      <xdr:row>18</xdr:row>
      <xdr:rowOff>9525</xdr:rowOff>
    </xdr:to>
    <xdr:sp macro="" textlink="">
      <xdr:nvSpPr>
        <xdr:cNvPr id="22" name="Oval 13"/>
        <xdr:cNvSpPr>
          <a:spLocks noChangeArrowheads="1"/>
        </xdr:cNvSpPr>
      </xdr:nvSpPr>
      <xdr:spPr bwMode="auto">
        <a:xfrm>
          <a:off x="219075" y="2476500"/>
          <a:ext cx="1162050" cy="5810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0</xdr:col>
      <xdr:colOff>285750</xdr:colOff>
      <xdr:row>15</xdr:row>
      <xdr:rowOff>47625</xdr:rowOff>
    </xdr:from>
    <xdr:ext cx="571746" cy="267823"/>
    <xdr:sp macro="" textlink="">
      <xdr:nvSpPr>
        <xdr:cNvPr id="23" name="Text Box 14"/>
        <xdr:cNvSpPr txBox="1">
          <a:spLocks noChangeArrowheads="1"/>
        </xdr:cNvSpPr>
      </xdr:nvSpPr>
      <xdr:spPr bwMode="auto">
        <a:xfrm>
          <a:off x="285750" y="2609850"/>
          <a:ext cx="571746" cy="26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400 Kč</a:t>
          </a:r>
        </a:p>
      </xdr:txBody>
    </xdr:sp>
    <xdr:clientData/>
  </xdr:oneCellAnchor>
  <xdr:twoCellAnchor>
    <xdr:from>
      <xdr:col>0</xdr:col>
      <xdr:colOff>504825</xdr:colOff>
      <xdr:row>26</xdr:row>
      <xdr:rowOff>114301</xdr:rowOff>
    </xdr:from>
    <xdr:to>
      <xdr:col>2</xdr:col>
      <xdr:colOff>428625</xdr:colOff>
      <xdr:row>30</xdr:row>
      <xdr:rowOff>57151</xdr:rowOff>
    </xdr:to>
    <xdr:sp macro="" textlink="">
      <xdr:nvSpPr>
        <xdr:cNvPr id="24" name="Oval 24"/>
        <xdr:cNvSpPr>
          <a:spLocks noChangeArrowheads="1"/>
        </xdr:cNvSpPr>
      </xdr:nvSpPr>
      <xdr:spPr bwMode="auto">
        <a:xfrm>
          <a:off x="504825" y="4457701"/>
          <a:ext cx="1143000" cy="5905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0</xdr:col>
      <xdr:colOff>552450</xdr:colOff>
      <xdr:row>27</xdr:row>
      <xdr:rowOff>114300</xdr:rowOff>
    </xdr:from>
    <xdr:ext cx="571746" cy="267823"/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552450" y="4619625"/>
          <a:ext cx="571746" cy="26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887 Kč</a:t>
          </a:r>
        </a:p>
      </xdr:txBody>
    </xdr:sp>
    <xdr:clientData/>
  </xdr:oneCellAnchor>
  <xdr:twoCellAnchor>
    <xdr:from>
      <xdr:col>6</xdr:col>
      <xdr:colOff>209551</xdr:colOff>
      <xdr:row>16</xdr:row>
      <xdr:rowOff>28575</xdr:rowOff>
    </xdr:from>
    <xdr:to>
      <xdr:col>7</xdr:col>
      <xdr:colOff>171450</xdr:colOff>
      <xdr:row>21</xdr:row>
      <xdr:rowOff>57150</xdr:rowOff>
    </xdr:to>
    <xdr:pic>
      <xdr:nvPicPr>
        <xdr:cNvPr id="26" name="Picture 36" descr="66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7151" y="2752725"/>
          <a:ext cx="628649" cy="838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647700</xdr:colOff>
      <xdr:row>6</xdr:row>
      <xdr:rowOff>9525</xdr:rowOff>
    </xdr:from>
    <xdr:to>
      <xdr:col>9</xdr:col>
      <xdr:colOff>419100</xdr:colOff>
      <xdr:row>11</xdr:row>
      <xdr:rowOff>0</xdr:rowOff>
    </xdr:to>
    <xdr:sp macro="" textlink="">
      <xdr:nvSpPr>
        <xdr:cNvPr id="27" name="Oval 19"/>
        <xdr:cNvSpPr>
          <a:spLocks noChangeArrowheads="1"/>
        </xdr:cNvSpPr>
      </xdr:nvSpPr>
      <xdr:spPr bwMode="auto">
        <a:xfrm>
          <a:off x="4305300" y="1114425"/>
          <a:ext cx="1657350" cy="8001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6</xdr:col>
      <xdr:colOff>657225</xdr:colOff>
      <xdr:row>7</xdr:row>
      <xdr:rowOff>76200</xdr:rowOff>
    </xdr:from>
    <xdr:to>
      <xdr:col>8</xdr:col>
      <xdr:colOff>323850</xdr:colOff>
      <xdr:row>9</xdr:row>
      <xdr:rowOff>76200</xdr:rowOff>
    </xdr:to>
    <xdr:sp macro="" textlink="">
      <xdr:nvSpPr>
        <xdr:cNvPr id="28" name="Text Box 20"/>
        <xdr:cNvSpPr txBox="1">
          <a:spLocks noChangeArrowheads="1"/>
        </xdr:cNvSpPr>
      </xdr:nvSpPr>
      <xdr:spPr bwMode="auto">
        <a:xfrm>
          <a:off x="4314825" y="1343025"/>
          <a:ext cx="9429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1.724 Kč</a:t>
          </a:r>
        </a:p>
      </xdr:txBody>
    </xdr:sp>
    <xdr:clientData/>
  </xdr:twoCellAnchor>
  <xdr:twoCellAnchor>
    <xdr:from>
      <xdr:col>8</xdr:col>
      <xdr:colOff>262270</xdr:colOff>
      <xdr:row>7</xdr:row>
      <xdr:rowOff>28575</xdr:rowOff>
    </xdr:from>
    <xdr:to>
      <xdr:col>9</xdr:col>
      <xdr:colOff>342900</xdr:colOff>
      <xdr:row>9</xdr:row>
      <xdr:rowOff>95250</xdr:rowOff>
    </xdr:to>
    <xdr:pic>
      <xdr:nvPicPr>
        <xdr:cNvPr id="29" name="Picture 37" descr="7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96220" y="1295400"/>
          <a:ext cx="690230" cy="3905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276225</xdr:colOff>
      <xdr:row>19</xdr:row>
      <xdr:rowOff>0</xdr:rowOff>
    </xdr:from>
    <xdr:to>
      <xdr:col>4</xdr:col>
      <xdr:colOff>104775</xdr:colOff>
      <xdr:row>20</xdr:row>
      <xdr:rowOff>142875</xdr:rowOff>
    </xdr:to>
    <xdr:cxnSp macro="">
      <xdr:nvCxnSpPr>
        <xdr:cNvPr id="30" name="AutoShape 49"/>
        <xdr:cNvCxnSpPr>
          <a:cxnSpLocks noChangeShapeType="1"/>
          <a:stCxn id="3" idx="2"/>
          <a:endCxn id="60" idx="6"/>
        </xdr:cNvCxnSpPr>
      </xdr:nvCxnSpPr>
      <xdr:spPr bwMode="auto">
        <a:xfrm flipH="1">
          <a:off x="2105025" y="3209925"/>
          <a:ext cx="438150" cy="304800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</xdr:row>
      <xdr:rowOff>95250</xdr:rowOff>
    </xdr:from>
    <xdr:to>
      <xdr:col>4</xdr:col>
      <xdr:colOff>114300</xdr:colOff>
      <xdr:row>12</xdr:row>
      <xdr:rowOff>76200</xdr:rowOff>
    </xdr:to>
    <xdr:sp macro="" textlink="">
      <xdr:nvSpPr>
        <xdr:cNvPr id="31" name="Oval 50"/>
        <xdr:cNvSpPr>
          <a:spLocks noChangeArrowheads="1"/>
        </xdr:cNvSpPr>
      </xdr:nvSpPr>
      <xdr:spPr bwMode="auto">
        <a:xfrm>
          <a:off x="76200" y="876300"/>
          <a:ext cx="2476500" cy="12763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1</xdr:col>
      <xdr:colOff>466725</xdr:colOff>
      <xdr:row>7</xdr:row>
      <xdr:rowOff>142875</xdr:rowOff>
    </xdr:from>
    <xdr:to>
      <xdr:col>2</xdr:col>
      <xdr:colOff>371475</xdr:colOff>
      <xdr:row>11</xdr:row>
      <xdr:rowOff>104775</xdr:rowOff>
    </xdr:to>
    <xdr:pic>
      <xdr:nvPicPr>
        <xdr:cNvPr id="32" name="Picture 51" descr="326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6325" y="1409700"/>
          <a:ext cx="514350" cy="609600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0</xdr:col>
      <xdr:colOff>171450</xdr:colOff>
      <xdr:row>6</xdr:row>
      <xdr:rowOff>142875</xdr:rowOff>
    </xdr:from>
    <xdr:to>
      <xdr:col>1</xdr:col>
      <xdr:colOff>476250</xdr:colOff>
      <xdr:row>9</xdr:row>
      <xdr:rowOff>66675</xdr:rowOff>
    </xdr:to>
    <xdr:sp macro="" textlink="">
      <xdr:nvSpPr>
        <xdr:cNvPr id="33" name="Oval 52"/>
        <xdr:cNvSpPr>
          <a:spLocks noChangeArrowheads="1"/>
        </xdr:cNvSpPr>
      </xdr:nvSpPr>
      <xdr:spPr bwMode="auto">
        <a:xfrm>
          <a:off x="171450" y="1247775"/>
          <a:ext cx="914400" cy="4095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2</xdr:col>
      <xdr:colOff>342900</xdr:colOff>
      <xdr:row>6</xdr:row>
      <xdr:rowOff>142875</xdr:rowOff>
    </xdr:from>
    <xdr:to>
      <xdr:col>3</xdr:col>
      <xdr:colOff>590550</xdr:colOff>
      <xdr:row>9</xdr:row>
      <xdr:rowOff>28575</xdr:rowOff>
    </xdr:to>
    <xdr:sp macro="" textlink="">
      <xdr:nvSpPr>
        <xdr:cNvPr id="34" name="Oval 54"/>
        <xdr:cNvSpPr>
          <a:spLocks noChangeArrowheads="1"/>
        </xdr:cNvSpPr>
      </xdr:nvSpPr>
      <xdr:spPr bwMode="auto">
        <a:xfrm>
          <a:off x="1562100" y="1247775"/>
          <a:ext cx="857250" cy="3714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 editAs="oneCell">
    <xdr:from>
      <xdr:col>2</xdr:col>
      <xdr:colOff>495300</xdr:colOff>
      <xdr:row>9</xdr:row>
      <xdr:rowOff>0</xdr:rowOff>
    </xdr:from>
    <xdr:to>
      <xdr:col>3</xdr:col>
      <xdr:colOff>476250</xdr:colOff>
      <xdr:row>10</xdr:row>
      <xdr:rowOff>114300</xdr:rowOff>
    </xdr:to>
    <xdr:sp macro="" textlink="">
      <xdr:nvSpPr>
        <xdr:cNvPr id="35" name="Text Box 55"/>
        <xdr:cNvSpPr txBox="1">
          <a:spLocks noChangeArrowheads="1"/>
        </xdr:cNvSpPr>
      </xdr:nvSpPr>
      <xdr:spPr bwMode="auto">
        <a:xfrm>
          <a:off x="1714500" y="1590675"/>
          <a:ext cx="590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ostatní</a:t>
          </a:r>
        </a:p>
      </xdr:txBody>
    </xdr:sp>
    <xdr:clientData/>
  </xdr:twoCellAnchor>
  <xdr:twoCellAnchor>
    <xdr:from>
      <xdr:col>0</xdr:col>
      <xdr:colOff>200025</xdr:colOff>
      <xdr:row>7</xdr:row>
      <xdr:rowOff>66675</xdr:rowOff>
    </xdr:from>
    <xdr:to>
      <xdr:col>1</xdr:col>
      <xdr:colOff>419100</xdr:colOff>
      <xdr:row>8</xdr:row>
      <xdr:rowOff>123825</xdr:rowOff>
    </xdr:to>
    <xdr:sp macro="" textlink="">
      <xdr:nvSpPr>
        <xdr:cNvPr id="36" name="Text Box 56"/>
        <xdr:cNvSpPr txBox="1">
          <a:spLocks noChangeArrowheads="1"/>
        </xdr:cNvSpPr>
      </xdr:nvSpPr>
      <xdr:spPr bwMode="auto">
        <a:xfrm>
          <a:off x="200025" y="1333500"/>
          <a:ext cx="8286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4.633 Kč</a:t>
          </a:r>
        </a:p>
      </xdr:txBody>
    </xdr:sp>
    <xdr:clientData/>
  </xdr:twoCellAnchor>
  <xdr:twoCellAnchor>
    <xdr:from>
      <xdr:col>2</xdr:col>
      <xdr:colOff>400050</xdr:colOff>
      <xdr:row>7</xdr:row>
      <xdr:rowOff>28575</xdr:rowOff>
    </xdr:from>
    <xdr:to>
      <xdr:col>3</xdr:col>
      <xdr:colOff>504825</xdr:colOff>
      <xdr:row>8</xdr:row>
      <xdr:rowOff>123825</xdr:rowOff>
    </xdr:to>
    <xdr:sp macro="" textlink="">
      <xdr:nvSpPr>
        <xdr:cNvPr id="37" name="Text Box 57"/>
        <xdr:cNvSpPr txBox="1">
          <a:spLocks noChangeArrowheads="1"/>
        </xdr:cNvSpPr>
      </xdr:nvSpPr>
      <xdr:spPr bwMode="auto">
        <a:xfrm>
          <a:off x="1619250" y="1295400"/>
          <a:ext cx="7143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2.162 Kč</a:t>
          </a:r>
        </a:p>
      </xdr:txBody>
    </xdr:sp>
    <xdr:clientData/>
  </xdr:twoCellAnchor>
  <xdr:twoCellAnchor>
    <xdr:from>
      <xdr:col>1</xdr:col>
      <xdr:colOff>257175</xdr:colOff>
      <xdr:row>5</xdr:row>
      <xdr:rowOff>28575</xdr:rowOff>
    </xdr:from>
    <xdr:to>
      <xdr:col>2</xdr:col>
      <xdr:colOff>542925</xdr:colOff>
      <xdr:row>6</xdr:row>
      <xdr:rowOff>114300</xdr:rowOff>
    </xdr:to>
    <xdr:sp macro="" textlink="">
      <xdr:nvSpPr>
        <xdr:cNvPr id="38" name="Text Box 58"/>
        <xdr:cNvSpPr txBox="1">
          <a:spLocks noChangeArrowheads="1"/>
        </xdr:cNvSpPr>
      </xdr:nvSpPr>
      <xdr:spPr bwMode="auto">
        <a:xfrm>
          <a:off x="866775" y="971550"/>
          <a:ext cx="8953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6.795 Kč</a:t>
          </a:r>
        </a:p>
      </xdr:txBody>
    </xdr:sp>
    <xdr:clientData/>
  </xdr:twoCellAnchor>
  <xdr:twoCellAnchor>
    <xdr:from>
      <xdr:col>0</xdr:col>
      <xdr:colOff>333375</xdr:colOff>
      <xdr:row>9</xdr:row>
      <xdr:rowOff>38100</xdr:rowOff>
    </xdr:from>
    <xdr:to>
      <xdr:col>1</xdr:col>
      <xdr:colOff>295275</xdr:colOff>
      <xdr:row>10</xdr:row>
      <xdr:rowOff>95250</xdr:rowOff>
    </xdr:to>
    <xdr:sp macro="" textlink="">
      <xdr:nvSpPr>
        <xdr:cNvPr id="39" name="Text Box 59"/>
        <xdr:cNvSpPr txBox="1">
          <a:spLocks noChangeArrowheads="1"/>
        </xdr:cNvSpPr>
      </xdr:nvSpPr>
      <xdr:spPr bwMode="auto">
        <a:xfrm>
          <a:off x="333375" y="1628775"/>
          <a:ext cx="571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MHD</a:t>
          </a:r>
        </a:p>
      </xdr:txBody>
    </xdr:sp>
    <xdr:clientData/>
  </xdr:twoCellAnchor>
  <xdr:twoCellAnchor editAs="oneCell">
    <xdr:from>
      <xdr:col>1</xdr:col>
      <xdr:colOff>390525</xdr:colOff>
      <xdr:row>3</xdr:row>
      <xdr:rowOff>9525</xdr:rowOff>
    </xdr:from>
    <xdr:to>
      <xdr:col>2</xdr:col>
      <xdr:colOff>533400</xdr:colOff>
      <xdr:row>4</xdr:row>
      <xdr:rowOff>85725</xdr:rowOff>
    </xdr:to>
    <xdr:sp macro="" textlink="">
      <xdr:nvSpPr>
        <xdr:cNvPr id="40" name="Text Box 60"/>
        <xdr:cNvSpPr txBox="1">
          <a:spLocks noChangeArrowheads="1"/>
        </xdr:cNvSpPr>
      </xdr:nvSpPr>
      <xdr:spPr bwMode="auto">
        <a:xfrm>
          <a:off x="1000125" y="628650"/>
          <a:ext cx="752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doprava</a:t>
          </a:r>
        </a:p>
      </xdr:txBody>
    </xdr:sp>
    <xdr:clientData/>
  </xdr:twoCellAnchor>
  <xdr:oneCellAnchor>
    <xdr:from>
      <xdr:col>2</xdr:col>
      <xdr:colOff>246908</xdr:colOff>
      <xdr:row>18</xdr:row>
      <xdr:rowOff>47625</xdr:rowOff>
    </xdr:from>
    <xdr:ext cx="515833" cy="236469"/>
    <xdr:sp macro="" textlink="">
      <xdr:nvSpPr>
        <xdr:cNvPr id="41" name="Text Box 61"/>
        <xdr:cNvSpPr txBox="1">
          <a:spLocks noChangeArrowheads="1"/>
        </xdr:cNvSpPr>
      </xdr:nvSpPr>
      <xdr:spPr bwMode="auto">
        <a:xfrm>
          <a:off x="1466108" y="3095625"/>
          <a:ext cx="515833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ostatní</a:t>
          </a:r>
        </a:p>
      </xdr:txBody>
    </xdr:sp>
    <xdr:clientData/>
  </xdr:oneCellAnchor>
  <xdr:twoCellAnchor editAs="oneCell">
    <xdr:from>
      <xdr:col>9</xdr:col>
      <xdr:colOff>600075</xdr:colOff>
      <xdr:row>8</xdr:row>
      <xdr:rowOff>85725</xdr:rowOff>
    </xdr:from>
    <xdr:to>
      <xdr:col>11</xdr:col>
      <xdr:colOff>219075</xdr:colOff>
      <xdr:row>10</xdr:row>
      <xdr:rowOff>19050</xdr:rowOff>
    </xdr:to>
    <xdr:sp macro="" textlink="">
      <xdr:nvSpPr>
        <xdr:cNvPr id="42" name="Text Box 62"/>
        <xdr:cNvSpPr txBox="1">
          <a:spLocks noChangeArrowheads="1"/>
        </xdr:cNvSpPr>
      </xdr:nvSpPr>
      <xdr:spPr bwMode="auto">
        <a:xfrm>
          <a:off x="6143625" y="1514475"/>
          <a:ext cx="838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vzdělávání</a:t>
          </a:r>
        </a:p>
      </xdr:txBody>
    </xdr:sp>
    <xdr:clientData/>
  </xdr:twoCellAnchor>
  <xdr:twoCellAnchor>
    <xdr:from>
      <xdr:col>7</xdr:col>
      <xdr:colOff>145658</xdr:colOff>
      <xdr:row>12</xdr:row>
      <xdr:rowOff>0</xdr:rowOff>
    </xdr:from>
    <xdr:to>
      <xdr:col>9</xdr:col>
      <xdr:colOff>323850</xdr:colOff>
      <xdr:row>16</xdr:row>
      <xdr:rowOff>47988</xdr:rowOff>
    </xdr:to>
    <xdr:cxnSp macro="">
      <xdr:nvCxnSpPr>
        <xdr:cNvPr id="43" name="AutoShape 66"/>
        <xdr:cNvCxnSpPr>
          <a:cxnSpLocks noChangeShapeType="1"/>
          <a:stCxn id="3" idx="7"/>
          <a:endCxn id="57" idx="1"/>
        </xdr:cNvCxnSpPr>
      </xdr:nvCxnSpPr>
      <xdr:spPr bwMode="auto">
        <a:xfrm flipV="1">
          <a:off x="4470008" y="2076450"/>
          <a:ext cx="1397392" cy="695688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19</xdr:row>
      <xdr:rowOff>0</xdr:rowOff>
    </xdr:from>
    <xdr:to>
      <xdr:col>7</xdr:col>
      <xdr:colOff>476250</xdr:colOff>
      <xdr:row>19</xdr:row>
      <xdr:rowOff>0</xdr:rowOff>
    </xdr:to>
    <xdr:cxnSp macro="">
      <xdr:nvCxnSpPr>
        <xdr:cNvPr id="45" name="AutoShape 71"/>
        <xdr:cNvCxnSpPr>
          <a:cxnSpLocks noChangeShapeType="1"/>
          <a:stCxn id="3" idx="6"/>
          <a:endCxn id="3" idx="6"/>
        </xdr:cNvCxnSpPr>
      </xdr:nvCxnSpPr>
      <xdr:spPr bwMode="auto">
        <a:xfrm>
          <a:off x="4800600" y="32099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4</xdr:col>
      <xdr:colOff>285750</xdr:colOff>
      <xdr:row>4</xdr:row>
      <xdr:rowOff>142875</xdr:rowOff>
    </xdr:from>
    <xdr:to>
      <xdr:col>6</xdr:col>
      <xdr:colOff>361950</xdr:colOff>
      <xdr:row>7</xdr:row>
      <xdr:rowOff>85725</xdr:rowOff>
    </xdr:to>
    <xdr:sp macro="" textlink="">
      <xdr:nvSpPr>
        <xdr:cNvPr id="46" name="Text Box 72"/>
        <xdr:cNvSpPr txBox="1">
          <a:spLocks noChangeArrowheads="1"/>
        </xdr:cNvSpPr>
      </xdr:nvSpPr>
      <xdr:spPr bwMode="auto">
        <a:xfrm>
          <a:off x="2724150" y="923925"/>
          <a:ext cx="1295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státní správa a         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územní samospráva</a:t>
          </a:r>
        </a:p>
      </xdr:txBody>
    </xdr:sp>
    <xdr:clientData/>
  </xdr:twoCellAnchor>
  <xdr:twoCellAnchor>
    <xdr:from>
      <xdr:col>5</xdr:col>
      <xdr:colOff>338138</xdr:colOff>
      <xdr:row>13</xdr:row>
      <xdr:rowOff>38099</xdr:rowOff>
    </xdr:from>
    <xdr:to>
      <xdr:col>6</xdr:col>
      <xdr:colOff>14288</xdr:colOff>
      <xdr:row>15</xdr:row>
      <xdr:rowOff>28575</xdr:rowOff>
    </xdr:to>
    <xdr:cxnSp macro="">
      <xdr:nvCxnSpPr>
        <xdr:cNvPr id="47" name="AutoShape 77"/>
        <xdr:cNvCxnSpPr>
          <a:cxnSpLocks noChangeShapeType="1"/>
          <a:stCxn id="51" idx="4"/>
          <a:endCxn id="3" idx="0"/>
        </xdr:cNvCxnSpPr>
      </xdr:nvCxnSpPr>
      <xdr:spPr bwMode="auto">
        <a:xfrm>
          <a:off x="3386138" y="2276474"/>
          <a:ext cx="285750" cy="314326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214985</xdr:colOff>
      <xdr:row>20</xdr:row>
      <xdr:rowOff>85725</xdr:rowOff>
    </xdr:from>
    <xdr:ext cx="1017830" cy="236469"/>
    <xdr:sp macro="" textlink="">
      <xdr:nvSpPr>
        <xdr:cNvPr id="48" name="Text Box 91"/>
        <xdr:cNvSpPr txBox="1">
          <a:spLocks noChangeArrowheads="1"/>
        </xdr:cNvSpPr>
      </xdr:nvSpPr>
      <xdr:spPr bwMode="auto">
        <a:xfrm>
          <a:off x="214985" y="3457575"/>
          <a:ext cx="1017830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finanční operace</a:t>
          </a:r>
        </a:p>
      </xdr:txBody>
    </xdr:sp>
    <xdr:clientData/>
  </xdr:oneCellAnchor>
  <xdr:twoCellAnchor>
    <xdr:from>
      <xdr:col>2</xdr:col>
      <xdr:colOff>114298</xdr:colOff>
      <xdr:row>21</xdr:row>
      <xdr:rowOff>113937</xdr:rowOff>
    </xdr:from>
    <xdr:to>
      <xdr:col>4</xdr:col>
      <xdr:colOff>435367</xdr:colOff>
      <xdr:row>23</xdr:row>
      <xdr:rowOff>157163</xdr:rowOff>
    </xdr:to>
    <xdr:cxnSp macro="">
      <xdr:nvCxnSpPr>
        <xdr:cNvPr id="49" name="AutoShape 92"/>
        <xdr:cNvCxnSpPr>
          <a:cxnSpLocks noChangeShapeType="1"/>
          <a:stCxn id="3" idx="3"/>
          <a:endCxn id="58" idx="6"/>
        </xdr:cNvCxnSpPr>
      </xdr:nvCxnSpPr>
      <xdr:spPr bwMode="auto">
        <a:xfrm flipH="1">
          <a:off x="1333498" y="3647712"/>
          <a:ext cx="1540269" cy="367076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</xdr:colOff>
      <xdr:row>7</xdr:row>
      <xdr:rowOff>57150</xdr:rowOff>
    </xdr:from>
    <xdr:to>
      <xdr:col>6</xdr:col>
      <xdr:colOff>514350</xdr:colOff>
      <xdr:row>13</xdr:row>
      <xdr:rowOff>38099</xdr:rowOff>
    </xdr:to>
    <xdr:sp macro="" textlink="">
      <xdr:nvSpPr>
        <xdr:cNvPr id="51" name="Oval 73"/>
        <xdr:cNvSpPr>
          <a:spLocks noChangeArrowheads="1"/>
        </xdr:cNvSpPr>
      </xdr:nvSpPr>
      <xdr:spPr bwMode="auto">
        <a:xfrm>
          <a:off x="2600325" y="1323975"/>
          <a:ext cx="1571625" cy="952499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4</xdr:col>
      <xdr:colOff>152400</xdr:colOff>
      <xdr:row>9</xdr:row>
      <xdr:rowOff>38100</xdr:rowOff>
    </xdr:from>
    <xdr:to>
      <xdr:col>5</xdr:col>
      <xdr:colOff>542925</xdr:colOff>
      <xdr:row>11</xdr:row>
      <xdr:rowOff>38100</xdr:rowOff>
    </xdr:to>
    <xdr:sp macro="" textlink="">
      <xdr:nvSpPr>
        <xdr:cNvPr id="52" name="Text Box 74"/>
        <xdr:cNvSpPr txBox="1">
          <a:spLocks noChangeArrowheads="1"/>
        </xdr:cNvSpPr>
      </xdr:nvSpPr>
      <xdr:spPr bwMode="auto">
        <a:xfrm>
          <a:off x="2590800" y="1628775"/>
          <a:ext cx="10001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3.848 Kč</a:t>
          </a:r>
        </a:p>
      </xdr:txBody>
    </xdr:sp>
    <xdr:clientData/>
  </xdr:twoCellAnchor>
  <xdr:twoCellAnchor>
    <xdr:from>
      <xdr:col>5</xdr:col>
      <xdr:colOff>523875</xdr:colOff>
      <xdr:row>8</xdr:row>
      <xdr:rowOff>133350</xdr:rowOff>
    </xdr:from>
    <xdr:to>
      <xdr:col>6</xdr:col>
      <xdr:colOff>295275</xdr:colOff>
      <xdr:row>11</xdr:row>
      <xdr:rowOff>104775</xdr:rowOff>
    </xdr:to>
    <xdr:pic>
      <xdr:nvPicPr>
        <xdr:cNvPr id="53" name="Picture 98" descr="BD07153_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71875" y="1562100"/>
          <a:ext cx="381000" cy="457200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9</xdr:col>
      <xdr:colOff>314325</xdr:colOff>
      <xdr:row>9</xdr:row>
      <xdr:rowOff>133349</xdr:rowOff>
    </xdr:from>
    <xdr:to>
      <xdr:col>11</xdr:col>
      <xdr:colOff>533400</xdr:colOff>
      <xdr:row>14</xdr:row>
      <xdr:rowOff>19049</xdr:rowOff>
    </xdr:to>
    <xdr:sp macro="" textlink="">
      <xdr:nvSpPr>
        <xdr:cNvPr id="56" name="Oval 63"/>
        <xdr:cNvSpPr>
          <a:spLocks noChangeArrowheads="1"/>
        </xdr:cNvSpPr>
      </xdr:nvSpPr>
      <xdr:spPr bwMode="auto">
        <a:xfrm>
          <a:off x="5857875" y="1724024"/>
          <a:ext cx="1438275" cy="6953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9</xdr:col>
      <xdr:colOff>323850</xdr:colOff>
      <xdr:row>11</xdr:row>
      <xdr:rowOff>0</xdr:rowOff>
    </xdr:from>
    <xdr:to>
      <xdr:col>11</xdr:col>
      <xdr:colOff>38100</xdr:colOff>
      <xdr:row>13</xdr:row>
      <xdr:rowOff>0</xdr:rowOff>
    </xdr:to>
    <xdr:sp macro="" textlink="">
      <xdr:nvSpPr>
        <xdr:cNvPr id="57" name="Text Box 64"/>
        <xdr:cNvSpPr txBox="1">
          <a:spLocks noChangeArrowheads="1"/>
        </xdr:cNvSpPr>
      </xdr:nvSpPr>
      <xdr:spPr bwMode="auto">
        <a:xfrm>
          <a:off x="5867400" y="1914525"/>
          <a:ext cx="9334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1.352 Kč</a:t>
          </a:r>
        </a:p>
      </xdr:txBody>
    </xdr:sp>
    <xdr:clientData/>
  </xdr:twoCellAnchor>
  <xdr:twoCellAnchor>
    <xdr:from>
      <xdr:col>0</xdr:col>
      <xdr:colOff>161925</xdr:colOff>
      <xdr:row>22</xdr:row>
      <xdr:rowOff>38100</xdr:rowOff>
    </xdr:from>
    <xdr:to>
      <xdr:col>2</xdr:col>
      <xdr:colOff>114298</xdr:colOff>
      <xdr:row>25</xdr:row>
      <xdr:rowOff>114300</xdr:rowOff>
    </xdr:to>
    <xdr:sp macro="" textlink="">
      <xdr:nvSpPr>
        <xdr:cNvPr id="58" name="Oval 89"/>
        <xdr:cNvSpPr>
          <a:spLocks noChangeArrowheads="1"/>
        </xdr:cNvSpPr>
      </xdr:nvSpPr>
      <xdr:spPr bwMode="auto">
        <a:xfrm>
          <a:off x="161925" y="3733800"/>
          <a:ext cx="1171573" cy="5619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>
          <a:noFill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0</xdr:col>
      <xdr:colOff>123825</xdr:colOff>
      <xdr:row>23</xdr:row>
      <xdr:rowOff>0</xdr:rowOff>
    </xdr:from>
    <xdr:to>
      <xdr:col>1</xdr:col>
      <xdr:colOff>161925</xdr:colOff>
      <xdr:row>25</xdr:row>
      <xdr:rowOff>0</xdr:rowOff>
    </xdr:to>
    <xdr:sp macro="" textlink="">
      <xdr:nvSpPr>
        <xdr:cNvPr id="59" name="Text Box 90"/>
        <xdr:cNvSpPr txBox="1">
          <a:spLocks noChangeArrowheads="1"/>
        </xdr:cNvSpPr>
      </xdr:nvSpPr>
      <xdr:spPr bwMode="auto">
        <a:xfrm>
          <a:off x="123825" y="3857625"/>
          <a:ext cx="647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 </a:t>
          </a: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846 Kč</a:t>
          </a:r>
          <a:endParaRPr lang="en-US" sz="1200" b="0" i="0" u="none" strike="noStrike" baseline="0">
            <a:solidFill>
              <a:srgbClr val="000000"/>
            </a:solidFill>
            <a:latin typeface="+mj-lt"/>
            <a:ea typeface="Tahoma"/>
            <a:cs typeface="Tahoma"/>
          </a:endParaRPr>
        </a:p>
      </xdr:txBody>
    </xdr:sp>
    <xdr:clientData/>
  </xdr:twoCellAnchor>
  <xdr:twoCellAnchor>
    <xdr:from>
      <xdr:col>2</xdr:col>
      <xdr:colOff>180975</xdr:colOff>
      <xdr:row>19</xdr:row>
      <xdr:rowOff>95250</xdr:rowOff>
    </xdr:from>
    <xdr:to>
      <xdr:col>3</xdr:col>
      <xdr:colOff>276225</xdr:colOff>
      <xdr:row>22</xdr:row>
      <xdr:rowOff>28575</xdr:rowOff>
    </xdr:to>
    <xdr:sp macro="" textlink="">
      <xdr:nvSpPr>
        <xdr:cNvPr id="60" name="Oval 80"/>
        <xdr:cNvSpPr>
          <a:spLocks noChangeArrowheads="1"/>
        </xdr:cNvSpPr>
      </xdr:nvSpPr>
      <xdr:spPr bwMode="auto">
        <a:xfrm>
          <a:off x="1400175" y="3305175"/>
          <a:ext cx="704850" cy="4191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2</xdr:col>
      <xdr:colOff>190500</xdr:colOff>
      <xdr:row>20</xdr:row>
      <xdr:rowOff>0</xdr:rowOff>
    </xdr:from>
    <xdr:to>
      <xdr:col>3</xdr:col>
      <xdr:colOff>247650</xdr:colOff>
      <xdr:row>21</xdr:row>
      <xdr:rowOff>95250</xdr:rowOff>
    </xdr:to>
    <xdr:sp macro="" textlink="">
      <xdr:nvSpPr>
        <xdr:cNvPr id="61" name="Text Box 95"/>
        <xdr:cNvSpPr txBox="1">
          <a:spLocks noChangeArrowheads="1"/>
        </xdr:cNvSpPr>
      </xdr:nvSpPr>
      <xdr:spPr bwMode="auto">
        <a:xfrm>
          <a:off x="1409700" y="3371850"/>
          <a:ext cx="6667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346 Kč</a:t>
          </a:r>
        </a:p>
      </xdr:txBody>
    </xdr:sp>
    <xdr:clientData/>
  </xdr:twoCellAnchor>
  <xdr:twoCellAnchor>
    <xdr:from>
      <xdr:col>3</xdr:col>
      <xdr:colOff>142875</xdr:colOff>
      <xdr:row>27</xdr:row>
      <xdr:rowOff>28576</xdr:rowOff>
    </xdr:from>
    <xdr:to>
      <xdr:col>5</xdr:col>
      <xdr:colOff>266700</xdr:colOff>
      <xdr:row>32</xdr:row>
      <xdr:rowOff>1</xdr:rowOff>
    </xdr:to>
    <xdr:sp macro="" textlink="">
      <xdr:nvSpPr>
        <xdr:cNvPr id="62" name="Oval 122"/>
        <xdr:cNvSpPr>
          <a:spLocks noChangeArrowheads="1"/>
        </xdr:cNvSpPr>
      </xdr:nvSpPr>
      <xdr:spPr bwMode="auto">
        <a:xfrm>
          <a:off x="1971675" y="4533901"/>
          <a:ext cx="1343025" cy="7810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3</xdr:col>
      <xdr:colOff>57150</xdr:colOff>
      <xdr:row>28</xdr:row>
      <xdr:rowOff>133350</xdr:rowOff>
    </xdr:from>
    <xdr:to>
      <xdr:col>4</xdr:col>
      <xdr:colOff>485775</xdr:colOff>
      <xdr:row>30</xdr:row>
      <xdr:rowOff>76200</xdr:rowOff>
    </xdr:to>
    <xdr:sp macro="" textlink="">
      <xdr:nvSpPr>
        <xdr:cNvPr id="63" name="Text Box 123"/>
        <xdr:cNvSpPr txBox="1">
          <a:spLocks noChangeArrowheads="1"/>
        </xdr:cNvSpPr>
      </xdr:nvSpPr>
      <xdr:spPr bwMode="auto">
        <a:xfrm>
          <a:off x="1885950" y="4800600"/>
          <a:ext cx="10382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1.287 Kč</a:t>
          </a:r>
        </a:p>
      </xdr:txBody>
    </xdr:sp>
    <xdr:clientData/>
  </xdr:twoCellAnchor>
  <xdr:twoCellAnchor editAs="oneCell">
    <xdr:from>
      <xdr:col>3</xdr:col>
      <xdr:colOff>9525</xdr:colOff>
      <xdr:row>31</xdr:row>
      <xdr:rowOff>152400</xdr:rowOff>
    </xdr:from>
    <xdr:to>
      <xdr:col>5</xdr:col>
      <xdr:colOff>276225</xdr:colOff>
      <xdr:row>33</xdr:row>
      <xdr:rowOff>76200</xdr:rowOff>
    </xdr:to>
    <xdr:sp macro="" textlink="">
      <xdr:nvSpPr>
        <xdr:cNvPr id="64" name="Text Box 124"/>
        <xdr:cNvSpPr txBox="1">
          <a:spLocks noChangeArrowheads="1"/>
        </xdr:cNvSpPr>
      </xdr:nvSpPr>
      <xdr:spPr bwMode="auto">
        <a:xfrm>
          <a:off x="1838325" y="5305425"/>
          <a:ext cx="14859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sociální péče a pomoc</a:t>
          </a:r>
        </a:p>
      </xdr:txBody>
    </xdr:sp>
    <xdr:clientData/>
  </xdr:twoCellAnchor>
  <xdr:twoCellAnchor>
    <xdr:from>
      <xdr:col>4</xdr:col>
      <xdr:colOff>204788</xdr:colOff>
      <xdr:row>22</xdr:row>
      <xdr:rowOff>133350</xdr:rowOff>
    </xdr:from>
    <xdr:to>
      <xdr:col>6</xdr:col>
      <xdr:colOff>14288</xdr:colOff>
      <xdr:row>27</xdr:row>
      <xdr:rowOff>28576</xdr:rowOff>
    </xdr:to>
    <xdr:cxnSp macro="">
      <xdr:nvCxnSpPr>
        <xdr:cNvPr id="65" name="AutoShape 126"/>
        <xdr:cNvCxnSpPr>
          <a:cxnSpLocks noChangeShapeType="1"/>
          <a:stCxn id="62" idx="0"/>
          <a:endCxn id="3" idx="4"/>
        </xdr:cNvCxnSpPr>
      </xdr:nvCxnSpPr>
      <xdr:spPr bwMode="auto">
        <a:xfrm flipV="1">
          <a:off x="2643188" y="3829050"/>
          <a:ext cx="1028700" cy="704851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608806</xdr:colOff>
      <xdr:row>10</xdr:row>
      <xdr:rowOff>114300</xdr:rowOff>
    </xdr:from>
    <xdr:to>
      <xdr:col>11</xdr:col>
      <xdr:colOff>409575</xdr:colOff>
      <xdr:row>13</xdr:row>
      <xdr:rowOff>47625</xdr:rowOff>
    </xdr:to>
    <xdr:pic>
      <xdr:nvPicPr>
        <xdr:cNvPr id="66" name="Picture 143" descr="MCj04137100000[1]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61956" y="1866900"/>
          <a:ext cx="410369" cy="419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529358</xdr:colOff>
      <xdr:row>27</xdr:row>
      <xdr:rowOff>133350</xdr:rowOff>
    </xdr:from>
    <xdr:to>
      <xdr:col>2</xdr:col>
      <xdr:colOff>400049</xdr:colOff>
      <xdr:row>29</xdr:row>
      <xdr:rowOff>114300</xdr:rowOff>
    </xdr:to>
    <xdr:pic>
      <xdr:nvPicPr>
        <xdr:cNvPr id="68" name="Picture 157" descr="MCj03247800000[1]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38958" y="4638675"/>
          <a:ext cx="480291" cy="304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238124</xdr:colOff>
      <xdr:row>14</xdr:row>
      <xdr:rowOff>152399</xdr:rowOff>
    </xdr:from>
    <xdr:to>
      <xdr:col>2</xdr:col>
      <xdr:colOff>57149</xdr:colOff>
      <xdr:row>17</xdr:row>
      <xdr:rowOff>95249</xdr:rowOff>
    </xdr:to>
    <xdr:pic>
      <xdr:nvPicPr>
        <xdr:cNvPr id="69" name="Picture 159" descr="MCj04339360000[1]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47724" y="2552699"/>
          <a:ext cx="428625" cy="4286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424921</xdr:colOff>
      <xdr:row>24</xdr:row>
      <xdr:rowOff>38099</xdr:rowOff>
    </xdr:from>
    <xdr:to>
      <xdr:col>11</xdr:col>
      <xdr:colOff>238125</xdr:colOff>
      <xdr:row>27</xdr:row>
      <xdr:rowOff>38099</xdr:rowOff>
    </xdr:to>
    <xdr:pic>
      <xdr:nvPicPr>
        <xdr:cNvPr id="70" name="Picture 160" descr="MCj04401060000[1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578071" y="4057649"/>
          <a:ext cx="422804" cy="4857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142875</xdr:colOff>
      <xdr:row>15</xdr:row>
      <xdr:rowOff>0</xdr:rowOff>
    </xdr:from>
    <xdr:to>
      <xdr:col>11</xdr:col>
      <xdr:colOff>57893</xdr:colOff>
      <xdr:row>16</xdr:row>
      <xdr:rowOff>74544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6296025" y="2562225"/>
          <a:ext cx="524618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noAutofit/>
        </a:bodyPr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kultura</a:t>
          </a:r>
        </a:p>
      </xdr:txBody>
    </xdr:sp>
    <xdr:clientData/>
  </xdr:twoCellAnchor>
  <xdr:twoCellAnchor>
    <xdr:from>
      <xdr:col>9</xdr:col>
      <xdr:colOff>304800</xdr:colOff>
      <xdr:row>16</xdr:row>
      <xdr:rowOff>66675</xdr:rowOff>
    </xdr:from>
    <xdr:to>
      <xdr:col>11</xdr:col>
      <xdr:colOff>552450</xdr:colOff>
      <xdr:row>21</xdr:row>
      <xdr:rowOff>47625</xdr:rowOff>
    </xdr:to>
    <xdr:sp macro="" textlink="">
      <xdr:nvSpPr>
        <xdr:cNvPr id="72" name="Oval 10"/>
        <xdr:cNvSpPr>
          <a:spLocks noChangeArrowheads="1"/>
        </xdr:cNvSpPr>
      </xdr:nvSpPr>
      <xdr:spPr bwMode="auto">
        <a:xfrm>
          <a:off x="5848350" y="2790825"/>
          <a:ext cx="1466850" cy="7905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9</xdr:col>
      <xdr:colOff>276225</xdr:colOff>
      <xdr:row>18</xdr:row>
      <xdr:rowOff>9525</xdr:rowOff>
    </xdr:from>
    <xdr:to>
      <xdr:col>11</xdr:col>
      <xdr:colOff>28575</xdr:colOff>
      <xdr:row>19</xdr:row>
      <xdr:rowOff>85725</xdr:rowOff>
    </xdr:to>
    <xdr:sp macro="" textlink="">
      <xdr:nvSpPr>
        <xdr:cNvPr id="73" name="Text Box 11"/>
        <xdr:cNvSpPr txBox="1">
          <a:spLocks noChangeArrowheads="1"/>
        </xdr:cNvSpPr>
      </xdr:nvSpPr>
      <xdr:spPr bwMode="auto">
        <a:xfrm>
          <a:off x="5819775" y="3057525"/>
          <a:ext cx="971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2.276 Kč</a:t>
          </a:r>
        </a:p>
      </xdr:txBody>
    </xdr:sp>
    <xdr:clientData/>
  </xdr:twoCellAnchor>
  <xdr:twoCellAnchor>
    <xdr:from>
      <xdr:col>10</xdr:col>
      <xdr:colOff>561975</xdr:colOff>
      <xdr:row>17</xdr:row>
      <xdr:rowOff>38100</xdr:rowOff>
    </xdr:from>
    <xdr:to>
      <xdr:col>11</xdr:col>
      <xdr:colOff>447675</xdr:colOff>
      <xdr:row>20</xdr:row>
      <xdr:rowOff>85725</xdr:rowOff>
    </xdr:to>
    <xdr:pic>
      <xdr:nvPicPr>
        <xdr:cNvPr id="74" name="Picture 165" descr="MCj04160560000[1]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15125" y="2924175"/>
          <a:ext cx="495300" cy="533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361949</xdr:colOff>
      <xdr:row>28</xdr:row>
      <xdr:rowOff>76199</xdr:rowOff>
    </xdr:from>
    <xdr:to>
      <xdr:col>5</xdr:col>
      <xdr:colOff>123824</xdr:colOff>
      <xdr:row>30</xdr:row>
      <xdr:rowOff>123824</xdr:rowOff>
    </xdr:to>
    <xdr:pic>
      <xdr:nvPicPr>
        <xdr:cNvPr id="75" name="Picture 166" descr="MCj01952480000[1]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00349" y="4743449"/>
          <a:ext cx="371475" cy="3714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133349</xdr:colOff>
      <xdr:row>22</xdr:row>
      <xdr:rowOff>141817</xdr:rowOff>
    </xdr:from>
    <xdr:to>
      <xdr:col>1</xdr:col>
      <xdr:colOff>600074</xdr:colOff>
      <xdr:row>25</xdr:row>
      <xdr:rowOff>19050</xdr:rowOff>
    </xdr:to>
    <xdr:pic>
      <xdr:nvPicPr>
        <xdr:cNvPr id="76" name="Picture 175" descr="MCj02380130000[1]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2949" y="3837517"/>
          <a:ext cx="466725" cy="3630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3</xdr:row>
      <xdr:rowOff>114300</xdr:rowOff>
    </xdr:from>
    <xdr:to>
      <xdr:col>9</xdr:col>
      <xdr:colOff>342900</xdr:colOff>
      <xdr:row>6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86250" y="733425"/>
          <a:ext cx="1600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bydlení, komunální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služby a územní rozvoj</a:t>
          </a:r>
        </a:p>
        <a:p>
          <a:pPr algn="ctr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+mj-lt"/>
            <a:ea typeface="Tahoma"/>
            <a:cs typeface="Tahoma"/>
          </a:endParaRPr>
        </a:p>
      </xdr:txBody>
    </xdr:sp>
    <xdr:clientData/>
  </xdr:twoCellAnchor>
  <xdr:twoCellAnchor>
    <xdr:from>
      <xdr:col>4</xdr:col>
      <xdr:colOff>104775</xdr:colOff>
      <xdr:row>15</xdr:row>
      <xdr:rowOff>28575</xdr:rowOff>
    </xdr:from>
    <xdr:to>
      <xdr:col>7</xdr:col>
      <xdr:colOff>476250</xdr:colOff>
      <xdr:row>22</xdr:row>
      <xdr:rowOff>133350</xdr:rowOff>
    </xdr:to>
    <xdr:sp macro="" textlink="">
      <xdr:nvSpPr>
        <xdr:cNvPr id="3" name="Oval 3"/>
        <xdr:cNvSpPr>
          <a:spLocks noChangeArrowheads="1"/>
        </xdr:cNvSpPr>
      </xdr:nvSpPr>
      <xdr:spPr bwMode="auto">
        <a:xfrm>
          <a:off x="2543175" y="2590800"/>
          <a:ext cx="2257425" cy="12382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4</xdr:col>
      <xdr:colOff>282477</xdr:colOff>
      <xdr:row>17</xdr:row>
      <xdr:rowOff>108180</xdr:rowOff>
    </xdr:from>
    <xdr:ext cx="1038989" cy="393050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720877" y="2994255"/>
          <a:ext cx="1038989" cy="39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2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7.805 Kč</a:t>
          </a:r>
        </a:p>
      </xdr:txBody>
    </xdr:sp>
    <xdr:clientData/>
  </xdr:oneCellAnchor>
  <xdr:oneCellAnchor>
    <xdr:from>
      <xdr:col>4</xdr:col>
      <xdr:colOff>310339</xdr:colOff>
      <xdr:row>29</xdr:row>
      <xdr:rowOff>123825</xdr:rowOff>
    </xdr:from>
    <xdr:ext cx="1350998" cy="392986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748739" y="4953000"/>
          <a:ext cx="1350998" cy="392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tělovýchova a zájmová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činnost dětí a mládeže</a:t>
          </a:r>
        </a:p>
      </xdr:txBody>
    </xdr:sp>
    <xdr:clientData/>
  </xdr:oneCellAnchor>
  <xdr:oneCellAnchor>
    <xdr:from>
      <xdr:col>0</xdr:col>
      <xdr:colOff>469450</xdr:colOff>
      <xdr:row>12</xdr:row>
      <xdr:rowOff>142875</xdr:rowOff>
    </xdr:from>
    <xdr:ext cx="823226" cy="236469"/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469450" y="2219325"/>
          <a:ext cx="823226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zdravotnictví</a:t>
          </a:r>
        </a:p>
      </xdr:txBody>
    </xdr:sp>
    <xdr:clientData/>
  </xdr:oneCellAnchor>
  <xdr:twoCellAnchor>
    <xdr:from>
      <xdr:col>7</xdr:col>
      <xdr:colOff>476250</xdr:colOff>
      <xdr:row>18</xdr:row>
      <xdr:rowOff>138113</xdr:rowOff>
    </xdr:from>
    <xdr:to>
      <xdr:col>9</xdr:col>
      <xdr:colOff>304800</xdr:colOff>
      <xdr:row>19</xdr:row>
      <xdr:rowOff>0</xdr:rowOff>
    </xdr:to>
    <xdr:cxnSp macro="">
      <xdr:nvCxnSpPr>
        <xdr:cNvPr id="7" name="AutoShape 15"/>
        <xdr:cNvCxnSpPr>
          <a:cxnSpLocks noChangeShapeType="1"/>
          <a:stCxn id="72" idx="2"/>
          <a:endCxn id="3" idx="6"/>
        </xdr:cNvCxnSpPr>
      </xdr:nvCxnSpPr>
      <xdr:spPr bwMode="auto">
        <a:xfrm flipH="1">
          <a:off x="4800600" y="3186113"/>
          <a:ext cx="1047750" cy="23812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145658</xdr:colOff>
      <xdr:row>16</xdr:row>
      <xdr:rowOff>47988</xdr:rowOff>
    </xdr:from>
    <xdr:to>
      <xdr:col>7</xdr:col>
      <xdr:colOff>145658</xdr:colOff>
      <xdr:row>16</xdr:row>
      <xdr:rowOff>47988</xdr:rowOff>
    </xdr:to>
    <xdr:cxnSp macro="">
      <xdr:nvCxnSpPr>
        <xdr:cNvPr id="8" name="AutoShape 16"/>
        <xdr:cNvCxnSpPr>
          <a:cxnSpLocks noChangeShapeType="1"/>
          <a:stCxn id="3" idx="7"/>
          <a:endCxn id="3" idx="7"/>
        </xdr:cNvCxnSpPr>
      </xdr:nvCxnSpPr>
      <xdr:spPr bwMode="auto">
        <a:xfrm>
          <a:off x="4470008" y="2772138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419100</xdr:colOff>
      <xdr:row>16</xdr:row>
      <xdr:rowOff>4763</xdr:rowOff>
    </xdr:from>
    <xdr:to>
      <xdr:col>4</xdr:col>
      <xdr:colOff>104775</xdr:colOff>
      <xdr:row>19</xdr:row>
      <xdr:rowOff>0</xdr:rowOff>
    </xdr:to>
    <xdr:cxnSp macro="">
      <xdr:nvCxnSpPr>
        <xdr:cNvPr id="9" name="AutoShape 17"/>
        <xdr:cNvCxnSpPr>
          <a:cxnSpLocks noChangeShapeType="1"/>
          <a:stCxn id="3" idx="2"/>
          <a:endCxn id="22" idx="6"/>
        </xdr:cNvCxnSpPr>
      </xdr:nvCxnSpPr>
      <xdr:spPr bwMode="auto">
        <a:xfrm flipH="1" flipV="1">
          <a:off x="1638300" y="2728913"/>
          <a:ext cx="904875" cy="481012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319088</xdr:colOff>
      <xdr:row>22</xdr:row>
      <xdr:rowOff>133350</xdr:rowOff>
    </xdr:from>
    <xdr:to>
      <xdr:col>6</xdr:col>
      <xdr:colOff>14288</xdr:colOff>
      <xdr:row>25</xdr:row>
      <xdr:rowOff>104775</xdr:rowOff>
    </xdr:to>
    <xdr:cxnSp macro="">
      <xdr:nvCxnSpPr>
        <xdr:cNvPr id="10" name="AutoShape 18"/>
        <xdr:cNvCxnSpPr>
          <a:cxnSpLocks noChangeShapeType="1"/>
          <a:stCxn id="3" idx="4"/>
          <a:endCxn id="19" idx="0"/>
        </xdr:cNvCxnSpPr>
      </xdr:nvCxnSpPr>
      <xdr:spPr bwMode="auto">
        <a:xfrm flipH="1">
          <a:off x="3367088" y="3829050"/>
          <a:ext cx="304800" cy="457200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14288</xdr:colOff>
      <xdr:row>11</xdr:row>
      <xdr:rowOff>0</xdr:rowOff>
    </xdr:from>
    <xdr:to>
      <xdr:col>8</xdr:col>
      <xdr:colOff>200025</xdr:colOff>
      <xdr:row>15</xdr:row>
      <xdr:rowOff>28575</xdr:rowOff>
    </xdr:to>
    <xdr:cxnSp macro="">
      <xdr:nvCxnSpPr>
        <xdr:cNvPr id="11" name="AutoShape 21"/>
        <xdr:cNvCxnSpPr>
          <a:cxnSpLocks noChangeShapeType="1"/>
          <a:stCxn id="3" idx="0"/>
          <a:endCxn id="27" idx="4"/>
        </xdr:cNvCxnSpPr>
      </xdr:nvCxnSpPr>
      <xdr:spPr bwMode="auto">
        <a:xfrm flipV="1">
          <a:off x="3671888" y="1914525"/>
          <a:ext cx="1462087" cy="676275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10</xdr:row>
      <xdr:rowOff>9525</xdr:rowOff>
    </xdr:from>
    <xdr:to>
      <xdr:col>4</xdr:col>
      <xdr:colOff>435367</xdr:colOff>
      <xdr:row>16</xdr:row>
      <xdr:rowOff>47988</xdr:rowOff>
    </xdr:to>
    <xdr:cxnSp macro="">
      <xdr:nvCxnSpPr>
        <xdr:cNvPr id="12" name="AutoShape 22"/>
        <xdr:cNvCxnSpPr>
          <a:cxnSpLocks noChangeShapeType="1"/>
          <a:stCxn id="3" idx="1"/>
          <a:endCxn id="31" idx="4"/>
        </xdr:cNvCxnSpPr>
      </xdr:nvCxnSpPr>
      <xdr:spPr bwMode="auto">
        <a:xfrm flipH="1" flipV="1">
          <a:off x="1495425" y="1762125"/>
          <a:ext cx="1378342" cy="1010013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66675</xdr:colOff>
      <xdr:row>29</xdr:row>
      <xdr:rowOff>28575</xdr:rowOff>
    </xdr:from>
    <xdr:to>
      <xdr:col>3</xdr:col>
      <xdr:colOff>47625</xdr:colOff>
      <xdr:row>31</xdr:row>
      <xdr:rowOff>142875</xdr:rowOff>
    </xdr:to>
    <xdr:sp macro="" textlink="">
      <xdr:nvSpPr>
        <xdr:cNvPr id="13" name="Text Box 23"/>
        <xdr:cNvSpPr txBox="1">
          <a:spLocks noChangeArrowheads="1"/>
        </xdr:cNvSpPr>
      </xdr:nvSpPr>
      <xdr:spPr bwMode="auto">
        <a:xfrm>
          <a:off x="676275" y="4857750"/>
          <a:ext cx="1200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bezpečnost a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veřejný pořádek</a:t>
          </a:r>
        </a:p>
      </xdr:txBody>
    </xdr:sp>
    <xdr:clientData/>
  </xdr:twoCellAnchor>
  <xdr:oneCellAnchor>
    <xdr:from>
      <xdr:col>9</xdr:col>
      <xdr:colOff>409575</xdr:colOff>
      <xdr:row>22</xdr:row>
      <xdr:rowOff>28575</xdr:rowOff>
    </xdr:from>
    <xdr:ext cx="999748" cy="236469"/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5953125" y="3724275"/>
          <a:ext cx="999748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životní prostředí</a:t>
          </a:r>
        </a:p>
      </xdr:txBody>
    </xdr:sp>
    <xdr:clientData/>
  </xdr:oneCellAnchor>
  <xdr:twoCellAnchor>
    <xdr:from>
      <xdr:col>9</xdr:col>
      <xdr:colOff>180975</xdr:colOff>
      <xdr:row>23</xdr:row>
      <xdr:rowOff>85725</xdr:rowOff>
    </xdr:from>
    <xdr:to>
      <xdr:col>11</xdr:col>
      <xdr:colOff>438150</xdr:colOff>
      <xdr:row>28</xdr:row>
      <xdr:rowOff>0</xdr:rowOff>
    </xdr:to>
    <xdr:sp macro="" textlink="">
      <xdr:nvSpPr>
        <xdr:cNvPr id="15" name="Oval 27"/>
        <xdr:cNvSpPr>
          <a:spLocks noChangeArrowheads="1"/>
        </xdr:cNvSpPr>
      </xdr:nvSpPr>
      <xdr:spPr bwMode="auto">
        <a:xfrm>
          <a:off x="5724525" y="3943350"/>
          <a:ext cx="1476375" cy="7239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 editAs="oneCell">
    <xdr:from>
      <xdr:col>9</xdr:col>
      <xdr:colOff>142875</xdr:colOff>
      <xdr:row>24</xdr:row>
      <xdr:rowOff>123825</xdr:rowOff>
    </xdr:from>
    <xdr:to>
      <xdr:col>10</xdr:col>
      <xdr:colOff>495300</xdr:colOff>
      <xdr:row>26</xdr:row>
      <xdr:rowOff>133350</xdr:rowOff>
    </xdr:to>
    <xdr:sp macro="" textlink="">
      <xdr:nvSpPr>
        <xdr:cNvPr id="16" name="Text Box 28"/>
        <xdr:cNvSpPr txBox="1">
          <a:spLocks noChangeArrowheads="1"/>
        </xdr:cNvSpPr>
      </xdr:nvSpPr>
      <xdr:spPr bwMode="auto">
        <a:xfrm>
          <a:off x="5686425" y="4143375"/>
          <a:ext cx="9620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590 Kč</a:t>
          </a:r>
        </a:p>
      </xdr:txBody>
    </xdr:sp>
    <xdr:clientData/>
  </xdr:twoCellAnchor>
  <xdr:twoCellAnchor>
    <xdr:from>
      <xdr:col>2</xdr:col>
      <xdr:colOff>566037</xdr:colOff>
      <xdr:row>21</xdr:row>
      <xdr:rowOff>113937</xdr:rowOff>
    </xdr:from>
    <xdr:to>
      <xdr:col>4</xdr:col>
      <xdr:colOff>435367</xdr:colOff>
      <xdr:row>26</xdr:row>
      <xdr:rowOff>10285</xdr:rowOff>
    </xdr:to>
    <xdr:cxnSp macro="">
      <xdr:nvCxnSpPr>
        <xdr:cNvPr id="17" name="AutoShape 29"/>
        <xdr:cNvCxnSpPr>
          <a:cxnSpLocks noChangeShapeType="1"/>
          <a:stCxn id="3" idx="3"/>
          <a:endCxn id="24" idx="7"/>
        </xdr:cNvCxnSpPr>
      </xdr:nvCxnSpPr>
      <xdr:spPr bwMode="auto">
        <a:xfrm flipH="1">
          <a:off x="1785237" y="3647712"/>
          <a:ext cx="1088530" cy="705973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19</xdr:row>
      <xdr:rowOff>0</xdr:rowOff>
    </xdr:from>
    <xdr:to>
      <xdr:col>9</xdr:col>
      <xdr:colOff>397185</xdr:colOff>
      <xdr:row>24</xdr:row>
      <xdr:rowOff>29813</xdr:rowOff>
    </xdr:to>
    <xdr:cxnSp macro="">
      <xdr:nvCxnSpPr>
        <xdr:cNvPr id="18" name="AutoShape 30"/>
        <xdr:cNvCxnSpPr>
          <a:cxnSpLocks noChangeShapeType="1"/>
          <a:stCxn id="3" idx="6"/>
          <a:endCxn id="15" idx="1"/>
        </xdr:cNvCxnSpPr>
      </xdr:nvCxnSpPr>
      <xdr:spPr bwMode="auto">
        <a:xfrm>
          <a:off x="4800600" y="3209925"/>
          <a:ext cx="1140135" cy="839438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25</xdr:row>
      <xdr:rowOff>104775</xdr:rowOff>
    </xdr:from>
    <xdr:to>
      <xdr:col>6</xdr:col>
      <xdr:colOff>352425</xdr:colOff>
      <xdr:row>29</xdr:row>
      <xdr:rowOff>123824</xdr:rowOff>
    </xdr:to>
    <xdr:sp macro="" textlink="">
      <xdr:nvSpPr>
        <xdr:cNvPr id="19" name="Oval 7"/>
        <xdr:cNvSpPr>
          <a:spLocks noChangeArrowheads="1"/>
        </xdr:cNvSpPr>
      </xdr:nvSpPr>
      <xdr:spPr bwMode="auto">
        <a:xfrm>
          <a:off x="2724150" y="4286250"/>
          <a:ext cx="1285875" cy="666749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4</xdr:col>
      <xdr:colOff>391304</xdr:colOff>
      <xdr:row>26</xdr:row>
      <xdr:rowOff>123825</xdr:rowOff>
    </xdr:from>
    <xdr:ext cx="640355" cy="299114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2829704" y="4467225"/>
          <a:ext cx="640355" cy="29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633 Kč</a:t>
          </a:r>
        </a:p>
      </xdr:txBody>
    </xdr:sp>
    <xdr:clientData/>
  </xdr:oneCellAnchor>
  <xdr:twoCellAnchor>
    <xdr:from>
      <xdr:col>5</xdr:col>
      <xdr:colOff>428625</xdr:colOff>
      <xdr:row>26</xdr:row>
      <xdr:rowOff>47625</xdr:rowOff>
    </xdr:from>
    <xdr:to>
      <xdr:col>6</xdr:col>
      <xdr:colOff>247650</xdr:colOff>
      <xdr:row>28</xdr:row>
      <xdr:rowOff>57150</xdr:rowOff>
    </xdr:to>
    <xdr:pic>
      <xdr:nvPicPr>
        <xdr:cNvPr id="21" name="Picture 33" descr="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4391025"/>
          <a:ext cx="428625" cy="333375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0</xdr:col>
      <xdr:colOff>476250</xdr:colOff>
      <xdr:row>14</xdr:row>
      <xdr:rowOff>38100</xdr:rowOff>
    </xdr:from>
    <xdr:to>
      <xdr:col>2</xdr:col>
      <xdr:colOff>419100</xdr:colOff>
      <xdr:row>17</xdr:row>
      <xdr:rowOff>133350</xdr:rowOff>
    </xdr:to>
    <xdr:sp macro="" textlink="">
      <xdr:nvSpPr>
        <xdr:cNvPr id="22" name="Oval 13"/>
        <xdr:cNvSpPr>
          <a:spLocks noChangeArrowheads="1"/>
        </xdr:cNvSpPr>
      </xdr:nvSpPr>
      <xdr:spPr bwMode="auto">
        <a:xfrm>
          <a:off x="476250" y="2438400"/>
          <a:ext cx="1162050" cy="5810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0</xdr:col>
      <xdr:colOff>533400</xdr:colOff>
      <xdr:row>15</xdr:row>
      <xdr:rowOff>28575</xdr:rowOff>
    </xdr:from>
    <xdr:ext cx="571746" cy="267823"/>
    <xdr:sp macro="" textlink="">
      <xdr:nvSpPr>
        <xdr:cNvPr id="23" name="Text Box 14"/>
        <xdr:cNvSpPr txBox="1">
          <a:spLocks noChangeArrowheads="1"/>
        </xdr:cNvSpPr>
      </xdr:nvSpPr>
      <xdr:spPr bwMode="auto">
        <a:xfrm>
          <a:off x="533400" y="2590800"/>
          <a:ext cx="571746" cy="26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399 Kč</a:t>
          </a:r>
        </a:p>
      </xdr:txBody>
    </xdr:sp>
    <xdr:clientData/>
  </xdr:oneCellAnchor>
  <xdr:twoCellAnchor>
    <xdr:from>
      <xdr:col>1</xdr:col>
      <xdr:colOff>200025</xdr:colOff>
      <xdr:row>25</xdr:row>
      <xdr:rowOff>85726</xdr:rowOff>
    </xdr:from>
    <xdr:to>
      <xdr:col>3</xdr:col>
      <xdr:colOff>123825</xdr:colOff>
      <xdr:row>29</xdr:row>
      <xdr:rowOff>28576</xdr:rowOff>
    </xdr:to>
    <xdr:sp macro="" textlink="">
      <xdr:nvSpPr>
        <xdr:cNvPr id="24" name="Oval 24"/>
        <xdr:cNvSpPr>
          <a:spLocks noChangeArrowheads="1"/>
        </xdr:cNvSpPr>
      </xdr:nvSpPr>
      <xdr:spPr bwMode="auto">
        <a:xfrm>
          <a:off x="809625" y="4267201"/>
          <a:ext cx="1143000" cy="5905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oneCellAnchor>
    <xdr:from>
      <xdr:col>1</xdr:col>
      <xdr:colOff>247650</xdr:colOff>
      <xdr:row>26</xdr:row>
      <xdr:rowOff>85725</xdr:rowOff>
    </xdr:from>
    <xdr:ext cx="571746" cy="267823"/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857250" y="4429125"/>
          <a:ext cx="571746" cy="26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ctr" upright="1">
          <a:spAutoFit/>
        </a:bodyPr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100 Kč</a:t>
          </a:r>
        </a:p>
      </xdr:txBody>
    </xdr:sp>
    <xdr:clientData/>
  </xdr:oneCellAnchor>
  <xdr:twoCellAnchor>
    <xdr:from>
      <xdr:col>6</xdr:col>
      <xdr:colOff>209551</xdr:colOff>
      <xdr:row>16</xdr:row>
      <xdr:rowOff>28575</xdr:rowOff>
    </xdr:from>
    <xdr:to>
      <xdr:col>7</xdr:col>
      <xdr:colOff>171450</xdr:colOff>
      <xdr:row>21</xdr:row>
      <xdr:rowOff>57150</xdr:rowOff>
    </xdr:to>
    <xdr:pic>
      <xdr:nvPicPr>
        <xdr:cNvPr id="26" name="Picture 36" descr="66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7151" y="2752725"/>
          <a:ext cx="628649" cy="838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647700</xdr:colOff>
      <xdr:row>6</xdr:row>
      <xdr:rowOff>9525</xdr:rowOff>
    </xdr:from>
    <xdr:to>
      <xdr:col>9</xdr:col>
      <xdr:colOff>419100</xdr:colOff>
      <xdr:row>11</xdr:row>
      <xdr:rowOff>0</xdr:rowOff>
    </xdr:to>
    <xdr:sp macro="" textlink="">
      <xdr:nvSpPr>
        <xdr:cNvPr id="27" name="Oval 19"/>
        <xdr:cNvSpPr>
          <a:spLocks noChangeArrowheads="1"/>
        </xdr:cNvSpPr>
      </xdr:nvSpPr>
      <xdr:spPr bwMode="auto">
        <a:xfrm>
          <a:off x="4305300" y="1114425"/>
          <a:ext cx="1657350" cy="8001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6</xdr:col>
      <xdr:colOff>657225</xdr:colOff>
      <xdr:row>7</xdr:row>
      <xdr:rowOff>76200</xdr:rowOff>
    </xdr:from>
    <xdr:to>
      <xdr:col>8</xdr:col>
      <xdr:colOff>323850</xdr:colOff>
      <xdr:row>9</xdr:row>
      <xdr:rowOff>76200</xdr:rowOff>
    </xdr:to>
    <xdr:sp macro="" textlink="">
      <xdr:nvSpPr>
        <xdr:cNvPr id="28" name="Text Box 20"/>
        <xdr:cNvSpPr txBox="1">
          <a:spLocks noChangeArrowheads="1"/>
        </xdr:cNvSpPr>
      </xdr:nvSpPr>
      <xdr:spPr bwMode="auto">
        <a:xfrm>
          <a:off x="4314825" y="1343025"/>
          <a:ext cx="9429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1.733 Kč</a:t>
          </a:r>
        </a:p>
      </xdr:txBody>
    </xdr:sp>
    <xdr:clientData/>
  </xdr:twoCellAnchor>
  <xdr:twoCellAnchor>
    <xdr:from>
      <xdr:col>8</xdr:col>
      <xdr:colOff>262270</xdr:colOff>
      <xdr:row>7</xdr:row>
      <xdr:rowOff>28575</xdr:rowOff>
    </xdr:from>
    <xdr:to>
      <xdr:col>9</xdr:col>
      <xdr:colOff>342900</xdr:colOff>
      <xdr:row>9</xdr:row>
      <xdr:rowOff>95250</xdr:rowOff>
    </xdr:to>
    <xdr:pic>
      <xdr:nvPicPr>
        <xdr:cNvPr id="29" name="Picture 37" descr="7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96220" y="1295400"/>
          <a:ext cx="690230" cy="3905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495300</xdr:colOff>
      <xdr:row>19</xdr:row>
      <xdr:rowOff>0</xdr:rowOff>
    </xdr:from>
    <xdr:to>
      <xdr:col>4</xdr:col>
      <xdr:colOff>104775</xdr:colOff>
      <xdr:row>22</xdr:row>
      <xdr:rowOff>0</xdr:rowOff>
    </xdr:to>
    <xdr:cxnSp macro="">
      <xdr:nvCxnSpPr>
        <xdr:cNvPr id="30" name="AutoShape 49"/>
        <xdr:cNvCxnSpPr>
          <a:cxnSpLocks noChangeShapeType="1"/>
          <a:stCxn id="3" idx="2"/>
          <a:endCxn id="60" idx="6"/>
        </xdr:cNvCxnSpPr>
      </xdr:nvCxnSpPr>
      <xdr:spPr bwMode="auto">
        <a:xfrm flipH="1">
          <a:off x="1714500" y="3209925"/>
          <a:ext cx="828675" cy="485775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5</xdr:row>
      <xdr:rowOff>0</xdr:rowOff>
    </xdr:from>
    <xdr:to>
      <xdr:col>3</xdr:col>
      <xdr:colOff>390525</xdr:colOff>
      <xdr:row>10</xdr:row>
      <xdr:rowOff>9525</xdr:rowOff>
    </xdr:to>
    <xdr:sp macro="" textlink="">
      <xdr:nvSpPr>
        <xdr:cNvPr id="31" name="Oval 50"/>
        <xdr:cNvSpPr>
          <a:spLocks noChangeArrowheads="1"/>
        </xdr:cNvSpPr>
      </xdr:nvSpPr>
      <xdr:spPr bwMode="auto">
        <a:xfrm>
          <a:off x="771525" y="942975"/>
          <a:ext cx="1447800" cy="8191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1</xdr:col>
      <xdr:colOff>152400</xdr:colOff>
      <xdr:row>6</xdr:row>
      <xdr:rowOff>104775</xdr:rowOff>
    </xdr:from>
    <xdr:to>
      <xdr:col>2</xdr:col>
      <xdr:colOff>438150</xdr:colOff>
      <xdr:row>8</xdr:row>
      <xdr:rowOff>28575</xdr:rowOff>
    </xdr:to>
    <xdr:sp macro="" textlink="">
      <xdr:nvSpPr>
        <xdr:cNvPr id="38" name="Text Box 58"/>
        <xdr:cNvSpPr txBox="1">
          <a:spLocks noChangeArrowheads="1"/>
        </xdr:cNvSpPr>
      </xdr:nvSpPr>
      <xdr:spPr bwMode="auto">
        <a:xfrm>
          <a:off x="762000" y="1209675"/>
          <a:ext cx="8953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938 Kč</a:t>
          </a:r>
        </a:p>
      </xdr:txBody>
    </xdr:sp>
    <xdr:clientData/>
  </xdr:twoCellAnchor>
  <xdr:twoCellAnchor editAs="oneCell">
    <xdr:from>
      <xdr:col>1</xdr:col>
      <xdr:colOff>561975</xdr:colOff>
      <xdr:row>3</xdr:row>
      <xdr:rowOff>66675</xdr:rowOff>
    </xdr:from>
    <xdr:to>
      <xdr:col>3</xdr:col>
      <xdr:colOff>95250</xdr:colOff>
      <xdr:row>4</xdr:row>
      <xdr:rowOff>142875</xdr:rowOff>
    </xdr:to>
    <xdr:sp macro="" textlink="">
      <xdr:nvSpPr>
        <xdr:cNvPr id="40" name="Text Box 60"/>
        <xdr:cNvSpPr txBox="1">
          <a:spLocks noChangeArrowheads="1"/>
        </xdr:cNvSpPr>
      </xdr:nvSpPr>
      <xdr:spPr bwMode="auto">
        <a:xfrm>
          <a:off x="1171575" y="685800"/>
          <a:ext cx="7524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doprava</a:t>
          </a:r>
        </a:p>
      </xdr:txBody>
    </xdr:sp>
    <xdr:clientData/>
  </xdr:twoCellAnchor>
  <xdr:oneCellAnchor>
    <xdr:from>
      <xdr:col>1</xdr:col>
      <xdr:colOff>465983</xdr:colOff>
      <xdr:row>19</xdr:row>
      <xdr:rowOff>66675</xdr:rowOff>
    </xdr:from>
    <xdr:ext cx="515833" cy="236469"/>
    <xdr:sp macro="" textlink="">
      <xdr:nvSpPr>
        <xdr:cNvPr id="41" name="Text Box 61"/>
        <xdr:cNvSpPr txBox="1">
          <a:spLocks noChangeArrowheads="1"/>
        </xdr:cNvSpPr>
      </xdr:nvSpPr>
      <xdr:spPr bwMode="auto">
        <a:xfrm>
          <a:off x="1075583" y="3276600"/>
          <a:ext cx="515833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spAutoFit/>
        </a:bodyPr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ostatní</a:t>
          </a:r>
        </a:p>
      </xdr:txBody>
    </xdr:sp>
    <xdr:clientData/>
  </xdr:oneCellAnchor>
  <xdr:twoCellAnchor editAs="oneCell">
    <xdr:from>
      <xdr:col>9</xdr:col>
      <xdr:colOff>600075</xdr:colOff>
      <xdr:row>8</xdr:row>
      <xdr:rowOff>85725</xdr:rowOff>
    </xdr:from>
    <xdr:to>
      <xdr:col>11</xdr:col>
      <xdr:colOff>219075</xdr:colOff>
      <xdr:row>10</xdr:row>
      <xdr:rowOff>19050</xdr:rowOff>
    </xdr:to>
    <xdr:sp macro="" textlink="">
      <xdr:nvSpPr>
        <xdr:cNvPr id="42" name="Text Box 62"/>
        <xdr:cNvSpPr txBox="1">
          <a:spLocks noChangeArrowheads="1"/>
        </xdr:cNvSpPr>
      </xdr:nvSpPr>
      <xdr:spPr bwMode="auto">
        <a:xfrm>
          <a:off x="6143625" y="1514475"/>
          <a:ext cx="838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vzdělávání</a:t>
          </a:r>
        </a:p>
      </xdr:txBody>
    </xdr:sp>
    <xdr:clientData/>
  </xdr:twoCellAnchor>
  <xdr:twoCellAnchor>
    <xdr:from>
      <xdr:col>7</xdr:col>
      <xdr:colOff>145658</xdr:colOff>
      <xdr:row>11</xdr:row>
      <xdr:rowOff>157162</xdr:rowOff>
    </xdr:from>
    <xdr:to>
      <xdr:col>9</xdr:col>
      <xdr:colOff>314325</xdr:colOff>
      <xdr:row>16</xdr:row>
      <xdr:rowOff>47988</xdr:rowOff>
    </xdr:to>
    <xdr:cxnSp macro="">
      <xdr:nvCxnSpPr>
        <xdr:cNvPr id="43" name="AutoShape 66"/>
        <xdr:cNvCxnSpPr>
          <a:cxnSpLocks noChangeShapeType="1"/>
          <a:stCxn id="3" idx="7"/>
          <a:endCxn id="56" idx="2"/>
        </xdr:cNvCxnSpPr>
      </xdr:nvCxnSpPr>
      <xdr:spPr bwMode="auto">
        <a:xfrm flipV="1">
          <a:off x="4470008" y="2071687"/>
          <a:ext cx="1387867" cy="700451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161925</xdr:colOff>
      <xdr:row>32</xdr:row>
      <xdr:rowOff>9525</xdr:rowOff>
    </xdr:from>
    <xdr:to>
      <xdr:col>9</xdr:col>
      <xdr:colOff>304800</xdr:colOff>
      <xdr:row>33</xdr:row>
      <xdr:rowOff>123825</xdr:rowOff>
    </xdr:to>
    <xdr:sp macro="" textlink="">
      <xdr:nvSpPr>
        <xdr:cNvPr id="44" name="Text Box 67"/>
        <xdr:cNvSpPr txBox="1">
          <a:spLocks noChangeArrowheads="1"/>
        </xdr:cNvSpPr>
      </xdr:nvSpPr>
      <xdr:spPr bwMode="auto">
        <a:xfrm>
          <a:off x="4486275" y="5324475"/>
          <a:ext cx="1362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vodní hospodářství</a:t>
          </a:r>
        </a:p>
      </xdr:txBody>
    </xdr:sp>
    <xdr:clientData/>
  </xdr:twoCellAnchor>
  <xdr:twoCellAnchor>
    <xdr:from>
      <xdr:col>7</xdr:col>
      <xdr:colOff>476250</xdr:colOff>
      <xdr:row>19</xdr:row>
      <xdr:rowOff>0</xdr:rowOff>
    </xdr:from>
    <xdr:to>
      <xdr:col>7</xdr:col>
      <xdr:colOff>476250</xdr:colOff>
      <xdr:row>19</xdr:row>
      <xdr:rowOff>0</xdr:rowOff>
    </xdr:to>
    <xdr:cxnSp macro="">
      <xdr:nvCxnSpPr>
        <xdr:cNvPr id="45" name="AutoShape 71"/>
        <xdr:cNvCxnSpPr>
          <a:cxnSpLocks noChangeShapeType="1"/>
          <a:stCxn id="3" idx="6"/>
          <a:endCxn id="3" idx="6"/>
        </xdr:cNvCxnSpPr>
      </xdr:nvCxnSpPr>
      <xdr:spPr bwMode="auto">
        <a:xfrm>
          <a:off x="4800600" y="32099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4</xdr:col>
      <xdr:colOff>295275</xdr:colOff>
      <xdr:row>5</xdr:row>
      <xdr:rowOff>123825</xdr:rowOff>
    </xdr:from>
    <xdr:to>
      <xdr:col>6</xdr:col>
      <xdr:colOff>371475</xdr:colOff>
      <xdr:row>8</xdr:row>
      <xdr:rowOff>66675</xdr:rowOff>
    </xdr:to>
    <xdr:sp macro="" textlink="">
      <xdr:nvSpPr>
        <xdr:cNvPr id="46" name="Text Box 72"/>
        <xdr:cNvSpPr txBox="1">
          <a:spLocks noChangeArrowheads="1"/>
        </xdr:cNvSpPr>
      </xdr:nvSpPr>
      <xdr:spPr bwMode="auto">
        <a:xfrm>
          <a:off x="2733675" y="1066800"/>
          <a:ext cx="1295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státní správa a          </a:t>
          </a:r>
        </a:p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územní samospráva</a:t>
          </a:r>
        </a:p>
      </xdr:txBody>
    </xdr:sp>
    <xdr:clientData/>
  </xdr:twoCellAnchor>
  <xdr:twoCellAnchor>
    <xdr:from>
      <xdr:col>5</xdr:col>
      <xdr:colOff>333376</xdr:colOff>
      <xdr:row>12</xdr:row>
      <xdr:rowOff>142876</xdr:rowOff>
    </xdr:from>
    <xdr:to>
      <xdr:col>6</xdr:col>
      <xdr:colOff>14288</xdr:colOff>
      <xdr:row>15</xdr:row>
      <xdr:rowOff>28575</xdr:rowOff>
    </xdr:to>
    <xdr:cxnSp macro="">
      <xdr:nvCxnSpPr>
        <xdr:cNvPr id="47" name="AutoShape 77"/>
        <xdr:cNvCxnSpPr>
          <a:cxnSpLocks noChangeShapeType="1"/>
          <a:stCxn id="51" idx="4"/>
          <a:endCxn id="3" idx="0"/>
        </xdr:cNvCxnSpPr>
      </xdr:nvCxnSpPr>
      <xdr:spPr bwMode="auto">
        <a:xfrm>
          <a:off x="3381376" y="2219326"/>
          <a:ext cx="290512" cy="371474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145658</xdr:colOff>
      <xdr:row>21</xdr:row>
      <xdr:rowOff>113937</xdr:rowOff>
    </xdr:from>
    <xdr:to>
      <xdr:col>8</xdr:col>
      <xdr:colOff>180975</xdr:colOff>
      <xdr:row>27</xdr:row>
      <xdr:rowOff>38100</xdr:rowOff>
    </xdr:to>
    <xdr:cxnSp macro="">
      <xdr:nvCxnSpPr>
        <xdr:cNvPr id="50" name="AutoShape 94"/>
        <xdr:cNvCxnSpPr>
          <a:cxnSpLocks noChangeShapeType="1"/>
          <a:stCxn id="54" idx="0"/>
          <a:endCxn id="3" idx="5"/>
        </xdr:cNvCxnSpPr>
      </xdr:nvCxnSpPr>
      <xdr:spPr bwMode="auto">
        <a:xfrm flipH="1" flipV="1">
          <a:off x="4470008" y="3647712"/>
          <a:ext cx="644917" cy="895713"/>
        </a:xfrm>
        <a:prstGeom prst="straightConnector1">
          <a:avLst/>
        </a:prstGeom>
        <a:ln cmpd="sng">
          <a:headEnd/>
          <a:tailEnd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219076</xdr:colOff>
      <xdr:row>8</xdr:row>
      <xdr:rowOff>47626</xdr:rowOff>
    </xdr:from>
    <xdr:to>
      <xdr:col>6</xdr:col>
      <xdr:colOff>447676</xdr:colOff>
      <xdr:row>12</xdr:row>
      <xdr:rowOff>142876</xdr:rowOff>
    </xdr:to>
    <xdr:sp macro="" textlink="">
      <xdr:nvSpPr>
        <xdr:cNvPr id="51" name="Oval 73"/>
        <xdr:cNvSpPr>
          <a:spLocks noChangeArrowheads="1"/>
        </xdr:cNvSpPr>
      </xdr:nvSpPr>
      <xdr:spPr bwMode="auto">
        <a:xfrm>
          <a:off x="2657476" y="1476376"/>
          <a:ext cx="1447800" cy="7429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4</xdr:col>
      <xdr:colOff>180975</xdr:colOff>
      <xdr:row>9</xdr:row>
      <xdr:rowOff>85725</xdr:rowOff>
    </xdr:from>
    <xdr:to>
      <xdr:col>5</xdr:col>
      <xdr:colOff>571500</xdr:colOff>
      <xdr:row>11</xdr:row>
      <xdr:rowOff>85725</xdr:rowOff>
    </xdr:to>
    <xdr:sp macro="" textlink="">
      <xdr:nvSpPr>
        <xdr:cNvPr id="52" name="Text Box 74"/>
        <xdr:cNvSpPr txBox="1">
          <a:spLocks noChangeArrowheads="1"/>
        </xdr:cNvSpPr>
      </xdr:nvSpPr>
      <xdr:spPr bwMode="auto">
        <a:xfrm>
          <a:off x="2619375" y="1676400"/>
          <a:ext cx="10001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183 Kč</a:t>
          </a:r>
        </a:p>
      </xdr:txBody>
    </xdr:sp>
    <xdr:clientData/>
  </xdr:twoCellAnchor>
  <xdr:twoCellAnchor>
    <xdr:from>
      <xdr:col>5</xdr:col>
      <xdr:colOff>495300</xdr:colOff>
      <xdr:row>9</xdr:row>
      <xdr:rowOff>19050</xdr:rowOff>
    </xdr:from>
    <xdr:to>
      <xdr:col>6</xdr:col>
      <xdr:colOff>266700</xdr:colOff>
      <xdr:row>11</xdr:row>
      <xdr:rowOff>152400</xdr:rowOff>
    </xdr:to>
    <xdr:pic>
      <xdr:nvPicPr>
        <xdr:cNvPr id="53" name="Picture 98" descr="BD07153_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43300" y="1609725"/>
          <a:ext cx="381000" cy="457200"/>
        </a:xfrm>
        <a:prstGeom prst="rect">
          <a:avLst/>
        </a:prstGeom>
        <a:noFill/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>
    <xdr:from>
      <xdr:col>7</xdr:col>
      <xdr:colOff>76200</xdr:colOff>
      <xdr:row>27</xdr:row>
      <xdr:rowOff>38100</xdr:rowOff>
    </xdr:from>
    <xdr:to>
      <xdr:col>9</xdr:col>
      <xdr:colOff>285750</xdr:colOff>
      <xdr:row>32</xdr:row>
      <xdr:rowOff>28575</xdr:rowOff>
    </xdr:to>
    <xdr:sp macro="" textlink="">
      <xdr:nvSpPr>
        <xdr:cNvPr id="54" name="Oval 68"/>
        <xdr:cNvSpPr>
          <a:spLocks noChangeArrowheads="1"/>
        </xdr:cNvSpPr>
      </xdr:nvSpPr>
      <xdr:spPr bwMode="auto">
        <a:xfrm>
          <a:off x="4400550" y="4543425"/>
          <a:ext cx="1428750" cy="8001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7</xdr:col>
      <xdr:colOff>47625</xdr:colOff>
      <xdr:row>28</xdr:row>
      <xdr:rowOff>114300</xdr:rowOff>
    </xdr:from>
    <xdr:to>
      <xdr:col>8</xdr:col>
      <xdr:colOff>400050</xdr:colOff>
      <xdr:row>30</xdr:row>
      <xdr:rowOff>114300</xdr:rowOff>
    </xdr:to>
    <xdr:sp macro="" textlink="">
      <xdr:nvSpPr>
        <xdr:cNvPr id="55" name="Text Box 69"/>
        <xdr:cNvSpPr txBox="1">
          <a:spLocks noChangeArrowheads="1"/>
        </xdr:cNvSpPr>
      </xdr:nvSpPr>
      <xdr:spPr bwMode="auto">
        <a:xfrm>
          <a:off x="4371975" y="4781550"/>
          <a:ext cx="962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1.855 Kč</a:t>
          </a:r>
        </a:p>
      </xdr:txBody>
    </xdr:sp>
    <xdr:clientData/>
  </xdr:twoCellAnchor>
  <xdr:twoCellAnchor>
    <xdr:from>
      <xdr:col>9</xdr:col>
      <xdr:colOff>314325</xdr:colOff>
      <xdr:row>9</xdr:row>
      <xdr:rowOff>133349</xdr:rowOff>
    </xdr:from>
    <xdr:to>
      <xdr:col>11</xdr:col>
      <xdr:colOff>533400</xdr:colOff>
      <xdr:row>14</xdr:row>
      <xdr:rowOff>19049</xdr:rowOff>
    </xdr:to>
    <xdr:sp macro="" textlink="">
      <xdr:nvSpPr>
        <xdr:cNvPr id="56" name="Oval 63"/>
        <xdr:cNvSpPr>
          <a:spLocks noChangeArrowheads="1"/>
        </xdr:cNvSpPr>
      </xdr:nvSpPr>
      <xdr:spPr bwMode="auto">
        <a:xfrm>
          <a:off x="5857875" y="1724024"/>
          <a:ext cx="1438275" cy="69532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9</xdr:col>
      <xdr:colOff>295275</xdr:colOff>
      <xdr:row>10</xdr:row>
      <xdr:rowOff>133350</xdr:rowOff>
    </xdr:from>
    <xdr:to>
      <xdr:col>11</xdr:col>
      <xdr:colOff>9525</xdr:colOff>
      <xdr:row>12</xdr:row>
      <xdr:rowOff>133350</xdr:rowOff>
    </xdr:to>
    <xdr:sp macro="" textlink="">
      <xdr:nvSpPr>
        <xdr:cNvPr id="57" name="Text Box 64"/>
        <xdr:cNvSpPr txBox="1">
          <a:spLocks noChangeArrowheads="1"/>
        </xdr:cNvSpPr>
      </xdr:nvSpPr>
      <xdr:spPr bwMode="auto">
        <a:xfrm>
          <a:off x="5838825" y="1885950"/>
          <a:ext cx="9334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1.101 Kč</a:t>
          </a:r>
        </a:p>
      </xdr:txBody>
    </xdr:sp>
    <xdr:clientData/>
  </xdr:twoCellAnchor>
  <xdr:twoCellAnchor>
    <xdr:from>
      <xdr:col>1</xdr:col>
      <xdr:colOff>400050</xdr:colOff>
      <xdr:row>20</xdr:row>
      <xdr:rowOff>114300</xdr:rowOff>
    </xdr:from>
    <xdr:to>
      <xdr:col>2</xdr:col>
      <xdr:colOff>495300</xdr:colOff>
      <xdr:row>23</xdr:row>
      <xdr:rowOff>47625</xdr:rowOff>
    </xdr:to>
    <xdr:sp macro="" textlink="">
      <xdr:nvSpPr>
        <xdr:cNvPr id="60" name="Oval 80"/>
        <xdr:cNvSpPr>
          <a:spLocks noChangeArrowheads="1"/>
        </xdr:cNvSpPr>
      </xdr:nvSpPr>
      <xdr:spPr bwMode="auto">
        <a:xfrm>
          <a:off x="1009650" y="3486150"/>
          <a:ext cx="704850" cy="41910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1</xdr:col>
      <xdr:colOff>409575</xdr:colOff>
      <xdr:row>21</xdr:row>
      <xdr:rowOff>19050</xdr:rowOff>
    </xdr:from>
    <xdr:to>
      <xdr:col>2</xdr:col>
      <xdr:colOff>466725</xdr:colOff>
      <xdr:row>22</xdr:row>
      <xdr:rowOff>114300</xdr:rowOff>
    </xdr:to>
    <xdr:sp macro="" textlink="">
      <xdr:nvSpPr>
        <xdr:cNvPr id="61" name="Text Box 95"/>
        <xdr:cNvSpPr txBox="1">
          <a:spLocks noChangeArrowheads="1"/>
        </xdr:cNvSpPr>
      </xdr:nvSpPr>
      <xdr:spPr bwMode="auto">
        <a:xfrm>
          <a:off x="1019175" y="3552825"/>
          <a:ext cx="6667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145 Kč</a:t>
          </a:r>
        </a:p>
      </xdr:txBody>
    </xdr:sp>
    <xdr:clientData/>
  </xdr:twoCellAnchor>
  <xdr:twoCellAnchor editAs="oneCell">
    <xdr:from>
      <xdr:col>10</xdr:col>
      <xdr:colOff>608806</xdr:colOff>
      <xdr:row>10</xdr:row>
      <xdr:rowOff>114300</xdr:rowOff>
    </xdr:from>
    <xdr:to>
      <xdr:col>11</xdr:col>
      <xdr:colOff>409575</xdr:colOff>
      <xdr:row>13</xdr:row>
      <xdr:rowOff>47625</xdr:rowOff>
    </xdr:to>
    <xdr:pic>
      <xdr:nvPicPr>
        <xdr:cNvPr id="66" name="Picture 143" descr="MCj04137100000[1]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61956" y="1866900"/>
          <a:ext cx="410369" cy="4191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361950</xdr:colOff>
      <xdr:row>28</xdr:row>
      <xdr:rowOff>66675</xdr:rowOff>
    </xdr:from>
    <xdr:to>
      <xdr:col>9</xdr:col>
      <xdr:colOff>142875</xdr:colOff>
      <xdr:row>30</xdr:row>
      <xdr:rowOff>123825</xdr:rowOff>
    </xdr:to>
    <xdr:pic>
      <xdr:nvPicPr>
        <xdr:cNvPr id="67" name="Picture 153" descr="MCj02153380000[1]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95900" y="4733925"/>
          <a:ext cx="390525" cy="381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224558</xdr:colOff>
      <xdr:row>26</xdr:row>
      <xdr:rowOff>104775</xdr:rowOff>
    </xdr:from>
    <xdr:to>
      <xdr:col>3</xdr:col>
      <xdr:colOff>95249</xdr:colOff>
      <xdr:row>28</xdr:row>
      <xdr:rowOff>85725</xdr:rowOff>
    </xdr:to>
    <xdr:pic>
      <xdr:nvPicPr>
        <xdr:cNvPr id="68" name="Picture 157" descr="MCj03247800000[1]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43758" y="4448175"/>
          <a:ext cx="480291" cy="304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495299</xdr:colOff>
      <xdr:row>14</xdr:row>
      <xdr:rowOff>114299</xdr:rowOff>
    </xdr:from>
    <xdr:to>
      <xdr:col>2</xdr:col>
      <xdr:colOff>314324</xdr:colOff>
      <xdr:row>17</xdr:row>
      <xdr:rowOff>57149</xdr:rowOff>
    </xdr:to>
    <xdr:pic>
      <xdr:nvPicPr>
        <xdr:cNvPr id="69" name="Picture 159" descr="MCj04339360000[1]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899" y="2514599"/>
          <a:ext cx="428625" cy="4286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424921</xdr:colOff>
      <xdr:row>24</xdr:row>
      <xdr:rowOff>38099</xdr:rowOff>
    </xdr:from>
    <xdr:to>
      <xdr:col>11</xdr:col>
      <xdr:colOff>238125</xdr:colOff>
      <xdr:row>27</xdr:row>
      <xdr:rowOff>38099</xdr:rowOff>
    </xdr:to>
    <xdr:pic>
      <xdr:nvPicPr>
        <xdr:cNvPr id="70" name="Picture 160" descr="MCj04401060000[1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578071" y="4057649"/>
          <a:ext cx="422804" cy="4857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142875</xdr:colOff>
      <xdr:row>15</xdr:row>
      <xdr:rowOff>0</xdr:rowOff>
    </xdr:from>
    <xdr:to>
      <xdr:col>11</xdr:col>
      <xdr:colOff>57893</xdr:colOff>
      <xdr:row>16</xdr:row>
      <xdr:rowOff>74544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6296025" y="2562225"/>
          <a:ext cx="524618" cy="236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79178" tIns="39589" rIns="79178" bIns="39589" anchor="t" upright="1">
          <a:noAutofit/>
        </a:bodyPr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kultura</a:t>
          </a:r>
        </a:p>
      </xdr:txBody>
    </xdr:sp>
    <xdr:clientData/>
  </xdr:twoCellAnchor>
  <xdr:twoCellAnchor>
    <xdr:from>
      <xdr:col>9</xdr:col>
      <xdr:colOff>304800</xdr:colOff>
      <xdr:row>16</xdr:row>
      <xdr:rowOff>66675</xdr:rowOff>
    </xdr:from>
    <xdr:to>
      <xdr:col>11</xdr:col>
      <xdr:colOff>552450</xdr:colOff>
      <xdr:row>21</xdr:row>
      <xdr:rowOff>47625</xdr:rowOff>
    </xdr:to>
    <xdr:sp macro="" textlink="">
      <xdr:nvSpPr>
        <xdr:cNvPr id="72" name="Oval 10"/>
        <xdr:cNvSpPr>
          <a:spLocks noChangeArrowheads="1"/>
        </xdr:cNvSpPr>
      </xdr:nvSpPr>
      <xdr:spPr bwMode="auto">
        <a:xfrm>
          <a:off x="5848350" y="2790825"/>
          <a:ext cx="1466850" cy="790575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noFill/>
          <a:round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</xdr:sp>
    <xdr:clientData/>
  </xdr:twoCellAnchor>
  <xdr:twoCellAnchor>
    <xdr:from>
      <xdr:col>9</xdr:col>
      <xdr:colOff>276225</xdr:colOff>
      <xdr:row>18</xdr:row>
      <xdr:rowOff>9525</xdr:rowOff>
    </xdr:from>
    <xdr:to>
      <xdr:col>11</xdr:col>
      <xdr:colOff>28575</xdr:colOff>
      <xdr:row>19</xdr:row>
      <xdr:rowOff>85725</xdr:rowOff>
    </xdr:to>
    <xdr:sp macro="" textlink="">
      <xdr:nvSpPr>
        <xdr:cNvPr id="73" name="Text Box 11"/>
        <xdr:cNvSpPr txBox="1">
          <a:spLocks noChangeArrowheads="1"/>
        </xdr:cNvSpPr>
      </xdr:nvSpPr>
      <xdr:spPr bwMode="auto">
        <a:xfrm>
          <a:off x="5819775" y="3057525"/>
          <a:ext cx="971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9178" tIns="39589" rIns="79178" bIns="39589" anchor="ctr" upright="1"/>
        <a:lstStyle/>
        <a:p>
          <a:pPr algn="ctr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+mj-lt"/>
              <a:ea typeface="Tahoma"/>
              <a:cs typeface="Tahoma"/>
            </a:rPr>
            <a:t>128 Kč</a:t>
          </a:r>
        </a:p>
      </xdr:txBody>
    </xdr:sp>
    <xdr:clientData/>
  </xdr:twoCellAnchor>
  <xdr:twoCellAnchor>
    <xdr:from>
      <xdr:col>10</xdr:col>
      <xdr:colOff>561975</xdr:colOff>
      <xdr:row>17</xdr:row>
      <xdr:rowOff>38100</xdr:rowOff>
    </xdr:from>
    <xdr:to>
      <xdr:col>11</xdr:col>
      <xdr:colOff>447675</xdr:colOff>
      <xdr:row>20</xdr:row>
      <xdr:rowOff>85725</xdr:rowOff>
    </xdr:to>
    <xdr:pic>
      <xdr:nvPicPr>
        <xdr:cNvPr id="74" name="Picture 165" descr="MCj04160560000[1]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15125" y="2924175"/>
          <a:ext cx="495300" cy="533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333375</xdr:colOff>
      <xdr:row>6</xdr:row>
      <xdr:rowOff>0</xdr:rowOff>
    </xdr:from>
    <xdr:to>
      <xdr:col>3</xdr:col>
      <xdr:colOff>228600</xdr:colOff>
      <xdr:row>9</xdr:row>
      <xdr:rowOff>19050</xdr:rowOff>
    </xdr:to>
    <xdr:pic>
      <xdr:nvPicPr>
        <xdr:cNvPr id="82" name="Picture 87" descr="MC900432651[1]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52575" y="1104900"/>
          <a:ext cx="504825" cy="504825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1543051</xdr:colOff>
      <xdr:row>26</xdr:row>
      <xdr:rowOff>61673</xdr:rowOff>
    </xdr:from>
    <xdr:to>
      <xdr:col>13</xdr:col>
      <xdr:colOff>238698</xdr:colOff>
      <xdr:row>32</xdr:row>
      <xdr:rowOff>152401</xdr:rowOff>
    </xdr:to>
    <xdr:pic>
      <xdr:nvPicPr>
        <xdr:cNvPr id="63" name="Obrázek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1" y="4271723"/>
          <a:ext cx="581597" cy="106227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</xdr:row>
      <xdr:rowOff>57150</xdr:rowOff>
    </xdr:from>
    <xdr:to>
      <xdr:col>10</xdr:col>
      <xdr:colOff>333375</xdr:colOff>
      <xdr:row>3</xdr:row>
      <xdr:rowOff>66675</xdr:rowOff>
    </xdr:to>
    <xdr:sp macro="" textlink="$P$2">
      <xdr:nvSpPr>
        <xdr:cNvPr id="78" name="Obdélník 77"/>
        <xdr:cNvSpPr/>
      </xdr:nvSpPr>
      <xdr:spPr>
        <a:xfrm>
          <a:off x="933450" y="219075"/>
          <a:ext cx="6105525" cy="3333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A4BFA36-AFD2-44DA-B52B-5D6BF65B5773}" type="TxLink">
            <a:rPr lang="en-US" sz="14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Výdaje statutárního města Brna 2015 na 1 obyvatele:  29.765 Kč</a:t>
          </a:fld>
          <a:endParaRPr lang="cs-CZ" sz="1800">
            <a:latin typeface="+mj-lt"/>
          </a:endParaRPr>
        </a:p>
      </xdr:txBody>
    </xdr:sp>
    <xdr:clientData/>
  </xdr:twoCellAnchor>
  <xdr:twoCellAnchor>
    <xdr:from>
      <xdr:col>0</xdr:col>
      <xdr:colOff>323850</xdr:colOff>
      <xdr:row>4</xdr:row>
      <xdr:rowOff>0</xdr:rowOff>
    </xdr:from>
    <xdr:to>
      <xdr:col>5</xdr:col>
      <xdr:colOff>304800</xdr:colOff>
      <xdr:row>20</xdr:row>
      <xdr:rowOff>66675</xdr:rowOff>
    </xdr:to>
    <xdr:sp macro="" textlink="$P$3">
      <xdr:nvSpPr>
        <xdr:cNvPr id="79" name="Obdélník 78"/>
        <xdr:cNvSpPr/>
      </xdr:nvSpPr>
      <xdr:spPr>
        <a:xfrm>
          <a:off x="933450" y="647700"/>
          <a:ext cx="3028950" cy="26574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9FD150E1-AC06-4538-BF03-151A64A0F4E9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Doprava:  7 733 Kč</a:t>
          </a:fld>
          <a:endParaRPr lang="cs-CZ" sz="2800">
            <a:latin typeface="+mj-lt"/>
          </a:endParaRPr>
        </a:p>
      </xdr:txBody>
    </xdr:sp>
    <xdr:clientData/>
  </xdr:twoCellAnchor>
  <xdr:twoCellAnchor>
    <xdr:from>
      <xdr:col>5</xdr:col>
      <xdr:colOff>361950</xdr:colOff>
      <xdr:row>4</xdr:row>
      <xdr:rowOff>0</xdr:rowOff>
    </xdr:from>
    <xdr:to>
      <xdr:col>10</xdr:col>
      <xdr:colOff>333375</xdr:colOff>
      <xdr:row>11</xdr:row>
      <xdr:rowOff>161924</xdr:rowOff>
    </xdr:to>
    <xdr:sp macro="" textlink="$P$6">
      <xdr:nvSpPr>
        <xdr:cNvPr id="80" name="Obdélník 79"/>
        <xdr:cNvSpPr/>
      </xdr:nvSpPr>
      <xdr:spPr>
        <a:xfrm>
          <a:off x="4019550" y="647700"/>
          <a:ext cx="3019425" cy="12953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426648A-1C1B-44A4-9BA0-D38B22F3A293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Státní správa a územ. samospráva:  4 031 Kč</a:t>
          </a:fld>
          <a:endParaRPr lang="cs-CZ" sz="4000">
            <a:latin typeface="+mj-lt"/>
          </a:endParaRPr>
        </a:p>
      </xdr:txBody>
    </xdr:sp>
    <xdr:clientData/>
  </xdr:twoCellAnchor>
  <xdr:twoCellAnchor>
    <xdr:from>
      <xdr:col>0</xdr:col>
      <xdr:colOff>323850</xdr:colOff>
      <xdr:row>20</xdr:row>
      <xdr:rowOff>123823</xdr:rowOff>
    </xdr:from>
    <xdr:to>
      <xdr:col>5</xdr:col>
      <xdr:colOff>304801</xdr:colOff>
      <xdr:row>28</xdr:row>
      <xdr:rowOff>47625</xdr:rowOff>
    </xdr:to>
    <xdr:sp macro="" textlink="$P$7">
      <xdr:nvSpPr>
        <xdr:cNvPr id="81" name="Obdélník 80"/>
        <xdr:cNvSpPr/>
      </xdr:nvSpPr>
      <xdr:spPr>
        <a:xfrm>
          <a:off x="933450" y="3362323"/>
          <a:ext cx="3028951" cy="121920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7F17AEB-5F62-4D64-8005-66C47BFED2DA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Bydlení, kom. služ. a územ. rozvoj:  3 456 Kč</a:t>
          </a:fld>
          <a:endParaRPr lang="cs-CZ" sz="5400">
            <a:latin typeface="+mj-lt"/>
          </a:endParaRPr>
        </a:p>
      </xdr:txBody>
    </xdr:sp>
    <xdr:clientData/>
  </xdr:twoCellAnchor>
  <xdr:twoCellAnchor>
    <xdr:from>
      <xdr:col>5</xdr:col>
      <xdr:colOff>361949</xdr:colOff>
      <xdr:row>12</xdr:row>
      <xdr:rowOff>57150</xdr:rowOff>
    </xdr:from>
    <xdr:to>
      <xdr:col>10</xdr:col>
      <xdr:colOff>333374</xdr:colOff>
      <xdr:row>18</xdr:row>
      <xdr:rowOff>9525</xdr:rowOff>
    </xdr:to>
    <xdr:sp macro="" textlink="$P$8">
      <xdr:nvSpPr>
        <xdr:cNvPr id="82" name="Obdélník 81"/>
        <xdr:cNvSpPr/>
      </xdr:nvSpPr>
      <xdr:spPr>
        <a:xfrm>
          <a:off x="4019549" y="2000250"/>
          <a:ext cx="3019425" cy="9239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3BBCFB4-9D44-41FE-A35B-29E36E5D35D0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Vzdělávání:  2 453 Kč</a:t>
          </a:fld>
          <a:endParaRPr lang="cs-CZ" sz="5400">
            <a:latin typeface="+mj-lt"/>
          </a:endParaRPr>
        </a:p>
      </xdr:txBody>
    </xdr:sp>
    <xdr:clientData/>
  </xdr:twoCellAnchor>
  <xdr:twoCellAnchor>
    <xdr:from>
      <xdr:col>5</xdr:col>
      <xdr:colOff>352425</xdr:colOff>
      <xdr:row>20</xdr:row>
      <xdr:rowOff>123826</xdr:rowOff>
    </xdr:from>
    <xdr:to>
      <xdr:col>10</xdr:col>
      <xdr:colOff>323850</xdr:colOff>
      <xdr:row>25</xdr:row>
      <xdr:rowOff>38101</xdr:rowOff>
    </xdr:to>
    <xdr:sp macro="" textlink="$P$10">
      <xdr:nvSpPr>
        <xdr:cNvPr id="83" name="Obdélník 82"/>
        <xdr:cNvSpPr/>
      </xdr:nvSpPr>
      <xdr:spPr>
        <a:xfrm>
          <a:off x="4010025" y="3362326"/>
          <a:ext cx="3019425" cy="723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8016D7B-536C-4875-9C90-2480D199DBC7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Ochrana životního prostředí:  2 076 Kč</a:t>
          </a:fld>
          <a:endParaRPr lang="cs-CZ" sz="7200">
            <a:latin typeface="+mj-lt"/>
          </a:endParaRPr>
        </a:p>
      </xdr:txBody>
    </xdr:sp>
    <xdr:clientData/>
  </xdr:twoCellAnchor>
  <xdr:twoCellAnchor>
    <xdr:from>
      <xdr:col>5</xdr:col>
      <xdr:colOff>361950</xdr:colOff>
      <xdr:row>18</xdr:row>
      <xdr:rowOff>66675</xdr:rowOff>
    </xdr:from>
    <xdr:to>
      <xdr:col>10</xdr:col>
      <xdr:colOff>333375</xdr:colOff>
      <xdr:row>20</xdr:row>
      <xdr:rowOff>66675</xdr:rowOff>
    </xdr:to>
    <xdr:sp macro="" textlink="$P$12">
      <xdr:nvSpPr>
        <xdr:cNvPr id="84" name="Obdélník 83"/>
        <xdr:cNvSpPr/>
      </xdr:nvSpPr>
      <xdr:spPr>
        <a:xfrm>
          <a:off x="4019550" y="2981325"/>
          <a:ext cx="3019425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399F676-36E5-4F26-B160-3C3854BECEBC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Tělovýchova a zájmová činnost:  1 346 Kč</a:t>
          </a:fld>
          <a:endParaRPr lang="cs-CZ" sz="5400">
            <a:latin typeface="+mj-lt"/>
          </a:endParaRPr>
        </a:p>
      </xdr:txBody>
    </xdr:sp>
    <xdr:clientData/>
  </xdr:twoCellAnchor>
  <xdr:twoCellAnchor>
    <xdr:from>
      <xdr:col>0</xdr:col>
      <xdr:colOff>323850</xdr:colOff>
      <xdr:row>28</xdr:row>
      <xdr:rowOff>104774</xdr:rowOff>
    </xdr:from>
    <xdr:to>
      <xdr:col>5</xdr:col>
      <xdr:colOff>304801</xdr:colOff>
      <xdr:row>34</xdr:row>
      <xdr:rowOff>57149</xdr:rowOff>
    </xdr:to>
    <xdr:sp macro="" textlink="$P$9">
      <xdr:nvSpPr>
        <xdr:cNvPr id="86" name="Obdélník 85"/>
        <xdr:cNvSpPr/>
      </xdr:nvSpPr>
      <xdr:spPr>
        <a:xfrm>
          <a:off x="933450" y="4638674"/>
          <a:ext cx="3028951" cy="9239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96C0A99-CEA7-48E8-8709-5A8A71AEAA67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Kultura, církve a sděl. prostředky:  2 405 Kč</a:t>
          </a:fld>
          <a:endParaRPr lang="cs-CZ" sz="5400">
            <a:latin typeface="+mj-lt"/>
          </a:endParaRPr>
        </a:p>
      </xdr:txBody>
    </xdr:sp>
    <xdr:clientData/>
  </xdr:twoCellAnchor>
  <xdr:twoCellAnchor>
    <xdr:from>
      <xdr:col>0</xdr:col>
      <xdr:colOff>323850</xdr:colOff>
      <xdr:row>34</xdr:row>
      <xdr:rowOff>114299</xdr:rowOff>
    </xdr:from>
    <xdr:to>
      <xdr:col>5</xdr:col>
      <xdr:colOff>304801</xdr:colOff>
      <xdr:row>36</xdr:row>
      <xdr:rowOff>123824</xdr:rowOff>
    </xdr:to>
    <xdr:sp macro="" textlink="$P$13">
      <xdr:nvSpPr>
        <xdr:cNvPr id="87" name="Obdélník 86"/>
        <xdr:cNvSpPr/>
      </xdr:nvSpPr>
      <xdr:spPr>
        <a:xfrm>
          <a:off x="933450" y="5619749"/>
          <a:ext cx="3028951" cy="333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DD59F85-A41B-433A-9311-310F90BE17A8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Sociální péče a pomoc:  1 334 Kč</a:t>
          </a:fld>
          <a:endParaRPr lang="cs-CZ" sz="7200">
            <a:latin typeface="+mj-lt"/>
          </a:endParaRPr>
        </a:p>
      </xdr:txBody>
    </xdr:sp>
    <xdr:clientData/>
  </xdr:twoCellAnchor>
  <xdr:twoCellAnchor>
    <xdr:from>
      <xdr:col>5</xdr:col>
      <xdr:colOff>352425</xdr:colOff>
      <xdr:row>25</xdr:row>
      <xdr:rowOff>85725</xdr:rowOff>
    </xdr:from>
    <xdr:to>
      <xdr:col>10</xdr:col>
      <xdr:colOff>323850</xdr:colOff>
      <xdr:row>29</xdr:row>
      <xdr:rowOff>66675</xdr:rowOff>
    </xdr:to>
    <xdr:sp macro="" textlink="$P$11">
      <xdr:nvSpPr>
        <xdr:cNvPr id="88" name="Obdélník 87"/>
        <xdr:cNvSpPr/>
      </xdr:nvSpPr>
      <xdr:spPr>
        <a:xfrm>
          <a:off x="4010025" y="4133850"/>
          <a:ext cx="3019425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AAB1527-7320-41F0-8AA8-91620807FFF4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Vodní hospodářství:  1 875 Kč</a:t>
          </a:fld>
          <a:endParaRPr lang="cs-CZ" sz="7200">
            <a:latin typeface="+mj-lt"/>
          </a:endParaRPr>
        </a:p>
      </xdr:txBody>
    </xdr:sp>
    <xdr:clientData/>
  </xdr:twoCellAnchor>
  <xdr:twoCellAnchor>
    <xdr:from>
      <xdr:col>5</xdr:col>
      <xdr:colOff>352425</xdr:colOff>
      <xdr:row>29</xdr:row>
      <xdr:rowOff>114300</xdr:rowOff>
    </xdr:from>
    <xdr:to>
      <xdr:col>10</xdr:col>
      <xdr:colOff>323850</xdr:colOff>
      <xdr:row>31</xdr:row>
      <xdr:rowOff>114300</xdr:rowOff>
    </xdr:to>
    <xdr:sp macro="" textlink="$P$14">
      <xdr:nvSpPr>
        <xdr:cNvPr id="89" name="Obdélník 88"/>
        <xdr:cNvSpPr/>
      </xdr:nvSpPr>
      <xdr:spPr>
        <a:xfrm>
          <a:off x="4010025" y="4810125"/>
          <a:ext cx="3019425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BCA2287-577C-4E46-A558-43B4A39C510B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Bezpečnost a veřejný pořádek:  987 Kč</a:t>
          </a:fld>
          <a:endParaRPr lang="cs-CZ" sz="7200">
            <a:latin typeface="+mj-lt"/>
          </a:endParaRPr>
        </a:p>
      </xdr:txBody>
    </xdr:sp>
    <xdr:clientData/>
  </xdr:twoCellAnchor>
  <xdr:twoCellAnchor>
    <xdr:from>
      <xdr:col>5</xdr:col>
      <xdr:colOff>352425</xdr:colOff>
      <xdr:row>32</xdr:row>
      <xdr:rowOff>0</xdr:rowOff>
    </xdr:from>
    <xdr:to>
      <xdr:col>10</xdr:col>
      <xdr:colOff>323850</xdr:colOff>
      <xdr:row>33</xdr:row>
      <xdr:rowOff>114300</xdr:rowOff>
    </xdr:to>
    <xdr:sp macro="" textlink="$P$15">
      <xdr:nvSpPr>
        <xdr:cNvPr id="90" name="Obdélník 89"/>
        <xdr:cNvSpPr/>
      </xdr:nvSpPr>
      <xdr:spPr>
        <a:xfrm>
          <a:off x="4010025" y="5181600"/>
          <a:ext cx="3019425" cy="2762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2ABEF77-0312-4525-BBF2-4D6487C9FAEC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Finanční operace:  846 Kč</a:t>
          </a:fld>
          <a:endParaRPr lang="cs-CZ" sz="9600">
            <a:latin typeface="+mj-lt"/>
          </a:endParaRPr>
        </a:p>
      </xdr:txBody>
    </xdr:sp>
    <xdr:clientData/>
  </xdr:twoCellAnchor>
  <xdr:twoCellAnchor>
    <xdr:from>
      <xdr:col>5</xdr:col>
      <xdr:colOff>352425</xdr:colOff>
      <xdr:row>34</xdr:row>
      <xdr:rowOff>0</xdr:rowOff>
    </xdr:from>
    <xdr:to>
      <xdr:col>10</xdr:col>
      <xdr:colOff>323850</xdr:colOff>
      <xdr:row>35</xdr:row>
      <xdr:rowOff>57150</xdr:rowOff>
    </xdr:to>
    <xdr:sp macro="" textlink="$P$16">
      <xdr:nvSpPr>
        <xdr:cNvPr id="91" name="Obdélník 90"/>
        <xdr:cNvSpPr/>
      </xdr:nvSpPr>
      <xdr:spPr>
        <a:xfrm>
          <a:off x="4010025" y="5505450"/>
          <a:ext cx="3019425" cy="219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EB00A2F-B92E-4D15-881F-8C8341A816C9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Zdravotnictví:  799 Kč</a:t>
          </a:fld>
          <a:endParaRPr lang="cs-CZ" sz="9600">
            <a:latin typeface="+mj-lt"/>
          </a:endParaRPr>
        </a:p>
      </xdr:txBody>
    </xdr:sp>
    <xdr:clientData/>
  </xdr:twoCellAnchor>
  <xdr:twoCellAnchor>
    <xdr:from>
      <xdr:col>5</xdr:col>
      <xdr:colOff>352425</xdr:colOff>
      <xdr:row>35</xdr:row>
      <xdr:rowOff>104775</xdr:rowOff>
    </xdr:from>
    <xdr:to>
      <xdr:col>10</xdr:col>
      <xdr:colOff>323850</xdr:colOff>
      <xdr:row>36</xdr:row>
      <xdr:rowOff>123825</xdr:rowOff>
    </xdr:to>
    <xdr:sp macro="" textlink="$P$17">
      <xdr:nvSpPr>
        <xdr:cNvPr id="92" name="Obdélník 91"/>
        <xdr:cNvSpPr/>
      </xdr:nvSpPr>
      <xdr:spPr>
        <a:xfrm>
          <a:off x="4010025" y="5772150"/>
          <a:ext cx="3019425" cy="1809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ED90974-5061-4F51-A6C1-C692EDF82975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Jiné veřejné služby a činnosti:  424 Kč</a:t>
          </a:fld>
          <a:endParaRPr lang="cs-CZ" sz="7200">
            <a:latin typeface="+mj-lt"/>
          </a:endParaRPr>
        </a:p>
      </xdr:txBody>
    </xdr:sp>
    <xdr:clientData/>
  </xdr:twoCellAnchor>
  <xdr:twoCellAnchor>
    <xdr:from>
      <xdr:col>0</xdr:col>
      <xdr:colOff>381000</xdr:colOff>
      <xdr:row>5</xdr:row>
      <xdr:rowOff>123824</xdr:rowOff>
    </xdr:from>
    <xdr:to>
      <xdr:col>5</xdr:col>
      <xdr:colOff>238125</xdr:colOff>
      <xdr:row>13</xdr:row>
      <xdr:rowOff>104775</xdr:rowOff>
    </xdr:to>
    <xdr:sp macro="" textlink="$P$4">
      <xdr:nvSpPr>
        <xdr:cNvPr id="93" name="Obdélník 92"/>
        <xdr:cNvSpPr/>
      </xdr:nvSpPr>
      <xdr:spPr>
        <a:xfrm>
          <a:off x="990600" y="933449"/>
          <a:ext cx="2905125" cy="12763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1E998FB-DB22-4D03-B217-66DB345E23D8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Doprava - DPMB:  4 632 Kč</a:t>
          </a:fld>
          <a:endParaRPr lang="cs-CZ" sz="4000">
            <a:latin typeface="+mj-lt"/>
          </a:endParaRPr>
        </a:p>
      </xdr:txBody>
    </xdr:sp>
    <xdr:clientData/>
  </xdr:twoCellAnchor>
  <xdr:twoCellAnchor>
    <xdr:from>
      <xdr:col>0</xdr:col>
      <xdr:colOff>381000</xdr:colOff>
      <xdr:row>14</xdr:row>
      <xdr:rowOff>9525</xdr:rowOff>
    </xdr:from>
    <xdr:to>
      <xdr:col>5</xdr:col>
      <xdr:colOff>238125</xdr:colOff>
      <xdr:row>20</xdr:row>
      <xdr:rowOff>9525</xdr:rowOff>
    </xdr:to>
    <xdr:sp macro="" textlink="$P$5">
      <xdr:nvSpPr>
        <xdr:cNvPr id="94" name="Obdélník 93"/>
        <xdr:cNvSpPr/>
      </xdr:nvSpPr>
      <xdr:spPr>
        <a:xfrm>
          <a:off x="990600" y="2276475"/>
          <a:ext cx="2905125" cy="9715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F14703E-4BA9-4A89-B305-7D32D2C0AB7E}" type="TxLink">
            <a:rPr lang="en-US" sz="1200" b="0" i="0" u="none" strike="noStrike">
              <a:solidFill>
                <a:srgbClr val="000000"/>
              </a:solidFill>
              <a:latin typeface="+mj-lt"/>
              <a:cs typeface="Calibri"/>
            </a:rPr>
            <a:pPr algn="ctr"/>
            <a:t>Doprava - ostatní:  3 100 Kč</a:t>
          </a:fld>
          <a:endParaRPr lang="cs-CZ" sz="4000">
            <a:latin typeface="+mj-lt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53067</xdr:colOff>
      <xdr:row>5</xdr:row>
      <xdr:rowOff>37001</xdr:rowOff>
    </xdr:from>
    <xdr:to>
      <xdr:col>31</xdr:col>
      <xdr:colOff>118381</xdr:colOff>
      <xdr:row>44</xdr:row>
      <xdr:rowOff>48722</xdr:rowOff>
    </xdr:to>
    <xdr:grpSp>
      <xdr:nvGrpSpPr>
        <xdr:cNvPr id="2" name="Skupina 1"/>
        <xdr:cNvGrpSpPr/>
      </xdr:nvGrpSpPr>
      <xdr:grpSpPr>
        <a:xfrm>
          <a:off x="16255092" y="922826"/>
          <a:ext cx="4332514" cy="6326796"/>
          <a:chOff x="4701267" y="75101"/>
          <a:chExt cx="4332514" cy="6326796"/>
        </a:xfrm>
      </xdr:grpSpPr>
      <xdr:sp macro="" textlink="">
        <xdr:nvSpPr>
          <xdr:cNvPr id="3" name="Volný tvar 2"/>
          <xdr:cNvSpPr/>
        </xdr:nvSpPr>
        <xdr:spPr>
          <a:xfrm>
            <a:off x="7271110" y="6165435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4" rIns="107233" bIns="40746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4" name="Volný tvar 3"/>
          <xdr:cNvSpPr/>
        </xdr:nvSpPr>
        <xdr:spPr>
          <a:xfrm>
            <a:off x="5313789" y="3238500"/>
            <a:ext cx="199017" cy="2972655"/>
          </a:xfrm>
          <a:custGeom>
            <a:avLst/>
            <a:gdLst>
              <a:gd name="connsiteX0" fmla="*/ 0 w 199017"/>
              <a:gd name="connsiteY0" fmla="*/ 0 h 2972655"/>
              <a:gd name="connsiteX1" fmla="*/ 99508 w 199017"/>
              <a:gd name="connsiteY1" fmla="*/ 0 h 2972655"/>
              <a:gd name="connsiteX2" fmla="*/ 99508 w 199017"/>
              <a:gd name="connsiteY2" fmla="*/ 2972655 h 2972655"/>
              <a:gd name="connsiteX3" fmla="*/ 199017 w 199017"/>
              <a:gd name="connsiteY3" fmla="*/ 2972655 h 29726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972655">
                <a:moveTo>
                  <a:pt x="0" y="0"/>
                </a:moveTo>
                <a:lnTo>
                  <a:pt x="99508" y="0"/>
                </a:lnTo>
                <a:lnTo>
                  <a:pt x="99508" y="2972655"/>
                </a:lnTo>
                <a:lnTo>
                  <a:pt x="199017" y="2972655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7727" tIns="1411844" rIns="37725" bIns="1411846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1000" kern="1200"/>
          </a:p>
        </xdr:txBody>
      </xdr:sp>
      <xdr:sp macro="" textlink="">
        <xdr:nvSpPr>
          <xdr:cNvPr id="5" name="Volný tvar 4"/>
          <xdr:cNvSpPr/>
        </xdr:nvSpPr>
        <xdr:spPr>
          <a:xfrm>
            <a:off x="7271110" y="5708103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6" name="Volný tvar 5"/>
          <xdr:cNvSpPr/>
        </xdr:nvSpPr>
        <xdr:spPr>
          <a:xfrm>
            <a:off x="5313789" y="3238500"/>
            <a:ext cx="199017" cy="2515323"/>
          </a:xfrm>
          <a:custGeom>
            <a:avLst/>
            <a:gdLst>
              <a:gd name="connsiteX0" fmla="*/ 0 w 199017"/>
              <a:gd name="connsiteY0" fmla="*/ 0 h 2515323"/>
              <a:gd name="connsiteX1" fmla="*/ 99508 w 199017"/>
              <a:gd name="connsiteY1" fmla="*/ 0 h 2515323"/>
              <a:gd name="connsiteX2" fmla="*/ 99508 w 199017"/>
              <a:gd name="connsiteY2" fmla="*/ 2515323 h 2515323"/>
              <a:gd name="connsiteX3" fmla="*/ 199017 w 199017"/>
              <a:gd name="connsiteY3" fmla="*/ 2515323 h 25153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515323">
                <a:moveTo>
                  <a:pt x="0" y="0"/>
                </a:moveTo>
                <a:lnTo>
                  <a:pt x="99508" y="0"/>
                </a:lnTo>
                <a:lnTo>
                  <a:pt x="99508" y="2515323"/>
                </a:lnTo>
                <a:lnTo>
                  <a:pt x="199017" y="2515323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9130" tIns="1194582" rIns="49128" bIns="1194582" numCol="1" spcCol="1270" anchor="ctr" anchorCtr="0">
            <a:noAutofit/>
          </a:bodyPr>
          <a:lstStyle/>
          <a:p>
            <a:pPr lvl="0" algn="ctr" defTabSz="4000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900" kern="1200"/>
          </a:p>
        </xdr:txBody>
      </xdr:sp>
      <xdr:sp macro="" textlink="">
        <xdr:nvSpPr>
          <xdr:cNvPr id="7" name="Volný tvar 6"/>
          <xdr:cNvSpPr/>
        </xdr:nvSpPr>
        <xdr:spPr>
          <a:xfrm>
            <a:off x="7271110" y="5250771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8" name="Volný tvar 7"/>
          <xdr:cNvSpPr/>
        </xdr:nvSpPr>
        <xdr:spPr>
          <a:xfrm>
            <a:off x="5313789" y="3238500"/>
            <a:ext cx="199017" cy="2057991"/>
          </a:xfrm>
          <a:custGeom>
            <a:avLst/>
            <a:gdLst>
              <a:gd name="connsiteX0" fmla="*/ 0 w 199017"/>
              <a:gd name="connsiteY0" fmla="*/ 0 h 2057991"/>
              <a:gd name="connsiteX1" fmla="*/ 99508 w 199017"/>
              <a:gd name="connsiteY1" fmla="*/ 0 h 2057991"/>
              <a:gd name="connsiteX2" fmla="*/ 99508 w 199017"/>
              <a:gd name="connsiteY2" fmla="*/ 2057991 h 2057991"/>
              <a:gd name="connsiteX3" fmla="*/ 199017 w 199017"/>
              <a:gd name="connsiteY3" fmla="*/ 2057991 h 20579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057991">
                <a:moveTo>
                  <a:pt x="0" y="0"/>
                </a:moveTo>
                <a:lnTo>
                  <a:pt x="99508" y="0"/>
                </a:lnTo>
                <a:lnTo>
                  <a:pt x="99508" y="2057991"/>
                </a:lnTo>
                <a:lnTo>
                  <a:pt x="199017" y="2057991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60519" tIns="977306" rIns="60519" bIns="977306" numCol="1" spcCol="1270" anchor="ctr" anchorCtr="0">
            <a:noAutofit/>
          </a:bodyPr>
          <a:lstStyle/>
          <a:p>
            <a:pPr lvl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700" kern="1200"/>
          </a:p>
        </xdr:txBody>
      </xdr:sp>
      <xdr:sp macro="" textlink="">
        <xdr:nvSpPr>
          <xdr:cNvPr id="9" name="Volný tvar 8"/>
          <xdr:cNvSpPr/>
        </xdr:nvSpPr>
        <xdr:spPr>
          <a:xfrm>
            <a:off x="7271110" y="4793440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4" rIns="107233" bIns="40746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0" name="Volný tvar 9"/>
          <xdr:cNvSpPr/>
        </xdr:nvSpPr>
        <xdr:spPr>
          <a:xfrm>
            <a:off x="5313789" y="3238500"/>
            <a:ext cx="199017" cy="1600660"/>
          </a:xfrm>
          <a:custGeom>
            <a:avLst/>
            <a:gdLst>
              <a:gd name="connsiteX0" fmla="*/ 0 w 199017"/>
              <a:gd name="connsiteY0" fmla="*/ 0 h 1600660"/>
              <a:gd name="connsiteX1" fmla="*/ 99508 w 199017"/>
              <a:gd name="connsiteY1" fmla="*/ 0 h 1600660"/>
              <a:gd name="connsiteX2" fmla="*/ 99508 w 199017"/>
              <a:gd name="connsiteY2" fmla="*/ 1600660 h 1600660"/>
              <a:gd name="connsiteX3" fmla="*/ 199017 w 199017"/>
              <a:gd name="connsiteY3" fmla="*/ 1600660 h 16006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1600660">
                <a:moveTo>
                  <a:pt x="0" y="0"/>
                </a:moveTo>
                <a:lnTo>
                  <a:pt x="99508" y="0"/>
                </a:lnTo>
                <a:lnTo>
                  <a:pt x="99508" y="1600660"/>
                </a:lnTo>
                <a:lnTo>
                  <a:pt x="199017" y="160066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71885" tIns="760005" rIns="71883" bIns="760006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1" name="Volný tvar 10"/>
          <xdr:cNvSpPr/>
        </xdr:nvSpPr>
        <xdr:spPr>
          <a:xfrm>
            <a:off x="7271110" y="4336108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2" name="Volný tvar 11"/>
          <xdr:cNvSpPr/>
        </xdr:nvSpPr>
        <xdr:spPr>
          <a:xfrm>
            <a:off x="5313789" y="3238500"/>
            <a:ext cx="199017" cy="1143328"/>
          </a:xfrm>
          <a:custGeom>
            <a:avLst/>
            <a:gdLst>
              <a:gd name="connsiteX0" fmla="*/ 0 w 199017"/>
              <a:gd name="connsiteY0" fmla="*/ 0 h 1143328"/>
              <a:gd name="connsiteX1" fmla="*/ 99508 w 199017"/>
              <a:gd name="connsiteY1" fmla="*/ 0 h 1143328"/>
              <a:gd name="connsiteX2" fmla="*/ 99508 w 199017"/>
              <a:gd name="connsiteY2" fmla="*/ 1143328 h 1143328"/>
              <a:gd name="connsiteX3" fmla="*/ 199017 w 199017"/>
              <a:gd name="connsiteY3" fmla="*/ 1143328 h 11433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1143328">
                <a:moveTo>
                  <a:pt x="0" y="0"/>
                </a:moveTo>
                <a:lnTo>
                  <a:pt x="99508" y="0"/>
                </a:lnTo>
                <a:lnTo>
                  <a:pt x="99508" y="1143328"/>
                </a:lnTo>
                <a:lnTo>
                  <a:pt x="199017" y="1143328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83196" tIns="542651" rIns="83195" bIns="542651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3" name="Volný tvar 12"/>
          <xdr:cNvSpPr/>
        </xdr:nvSpPr>
        <xdr:spPr>
          <a:xfrm>
            <a:off x="7271110" y="3878777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4" rIns="107233" bIns="40746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4" name="Volný tvar 13"/>
          <xdr:cNvSpPr/>
        </xdr:nvSpPr>
        <xdr:spPr>
          <a:xfrm>
            <a:off x="5313789" y="3238500"/>
            <a:ext cx="199017" cy="685997"/>
          </a:xfrm>
          <a:custGeom>
            <a:avLst/>
            <a:gdLst>
              <a:gd name="connsiteX0" fmla="*/ 0 w 199017"/>
              <a:gd name="connsiteY0" fmla="*/ 0 h 685997"/>
              <a:gd name="connsiteX1" fmla="*/ 99508 w 199017"/>
              <a:gd name="connsiteY1" fmla="*/ 0 h 685997"/>
              <a:gd name="connsiteX2" fmla="*/ 99508 w 199017"/>
              <a:gd name="connsiteY2" fmla="*/ 685997 h 685997"/>
              <a:gd name="connsiteX3" fmla="*/ 199017 w 199017"/>
              <a:gd name="connsiteY3" fmla="*/ 685997 h 6859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685997">
                <a:moveTo>
                  <a:pt x="0" y="0"/>
                </a:moveTo>
                <a:lnTo>
                  <a:pt x="99508" y="0"/>
                </a:lnTo>
                <a:lnTo>
                  <a:pt x="99508" y="685997"/>
                </a:lnTo>
                <a:lnTo>
                  <a:pt x="199017" y="685997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94352" tIns="325141" rIns="94351" bIns="325142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5" name="Volný tvar 14"/>
          <xdr:cNvSpPr/>
        </xdr:nvSpPr>
        <xdr:spPr>
          <a:xfrm>
            <a:off x="7271110" y="3421445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6" name="Volný tvar 15"/>
          <xdr:cNvSpPr/>
        </xdr:nvSpPr>
        <xdr:spPr>
          <a:xfrm>
            <a:off x="5313789" y="3238500"/>
            <a:ext cx="199017" cy="228665"/>
          </a:xfrm>
          <a:custGeom>
            <a:avLst/>
            <a:gdLst>
              <a:gd name="connsiteX0" fmla="*/ 0 w 199017"/>
              <a:gd name="connsiteY0" fmla="*/ 0 h 228665"/>
              <a:gd name="connsiteX1" fmla="*/ 99508 w 199017"/>
              <a:gd name="connsiteY1" fmla="*/ 0 h 228665"/>
              <a:gd name="connsiteX2" fmla="*/ 99508 w 199017"/>
              <a:gd name="connsiteY2" fmla="*/ 228665 h 228665"/>
              <a:gd name="connsiteX3" fmla="*/ 199017 w 199017"/>
              <a:gd name="connsiteY3" fmla="*/ 228665 h 228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28665">
                <a:moveTo>
                  <a:pt x="0" y="0"/>
                </a:moveTo>
                <a:lnTo>
                  <a:pt x="99508" y="0"/>
                </a:lnTo>
                <a:lnTo>
                  <a:pt x="99508" y="228665"/>
                </a:lnTo>
                <a:lnTo>
                  <a:pt x="199017" y="228665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4631" tIns="106754" rIns="104629" bIns="106754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7" name="Volný tvar 16"/>
          <xdr:cNvSpPr/>
        </xdr:nvSpPr>
        <xdr:spPr>
          <a:xfrm>
            <a:off x="7271110" y="2964114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4" rIns="107233" bIns="40746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8" name="Volný tvar 17"/>
          <xdr:cNvSpPr/>
        </xdr:nvSpPr>
        <xdr:spPr>
          <a:xfrm>
            <a:off x="5313789" y="3009834"/>
            <a:ext cx="199017" cy="228665"/>
          </a:xfrm>
          <a:custGeom>
            <a:avLst/>
            <a:gdLst>
              <a:gd name="connsiteX0" fmla="*/ 0 w 199017"/>
              <a:gd name="connsiteY0" fmla="*/ 228665 h 228665"/>
              <a:gd name="connsiteX1" fmla="*/ 99508 w 199017"/>
              <a:gd name="connsiteY1" fmla="*/ 228665 h 228665"/>
              <a:gd name="connsiteX2" fmla="*/ 99508 w 199017"/>
              <a:gd name="connsiteY2" fmla="*/ 0 h 228665"/>
              <a:gd name="connsiteX3" fmla="*/ 199017 w 199017"/>
              <a:gd name="connsiteY3" fmla="*/ 0 h 228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28665">
                <a:moveTo>
                  <a:pt x="0" y="228665"/>
                </a:moveTo>
                <a:lnTo>
                  <a:pt x="99508" y="228665"/>
                </a:lnTo>
                <a:lnTo>
                  <a:pt x="99508" y="0"/>
                </a:lnTo>
                <a:lnTo>
                  <a:pt x="199017" y="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4631" tIns="106754" rIns="104629" bIns="106754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19" name="Volný tvar 18"/>
          <xdr:cNvSpPr/>
        </xdr:nvSpPr>
        <xdr:spPr>
          <a:xfrm>
            <a:off x="7271110" y="2506782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0" name="Volný tvar 19"/>
          <xdr:cNvSpPr/>
        </xdr:nvSpPr>
        <xdr:spPr>
          <a:xfrm>
            <a:off x="5313789" y="2552502"/>
            <a:ext cx="199017" cy="685997"/>
          </a:xfrm>
          <a:custGeom>
            <a:avLst/>
            <a:gdLst>
              <a:gd name="connsiteX0" fmla="*/ 0 w 199017"/>
              <a:gd name="connsiteY0" fmla="*/ 685997 h 685997"/>
              <a:gd name="connsiteX1" fmla="*/ 99508 w 199017"/>
              <a:gd name="connsiteY1" fmla="*/ 685997 h 685997"/>
              <a:gd name="connsiteX2" fmla="*/ 99508 w 199017"/>
              <a:gd name="connsiteY2" fmla="*/ 0 h 685997"/>
              <a:gd name="connsiteX3" fmla="*/ 199017 w 199017"/>
              <a:gd name="connsiteY3" fmla="*/ 0 h 6859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685997">
                <a:moveTo>
                  <a:pt x="0" y="685997"/>
                </a:moveTo>
                <a:lnTo>
                  <a:pt x="99508" y="685997"/>
                </a:lnTo>
                <a:lnTo>
                  <a:pt x="99508" y="0"/>
                </a:lnTo>
                <a:lnTo>
                  <a:pt x="199017" y="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94352" tIns="325142" rIns="94351" bIns="325141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1" name="Volný tvar 20"/>
          <xdr:cNvSpPr/>
        </xdr:nvSpPr>
        <xdr:spPr>
          <a:xfrm>
            <a:off x="7271110" y="2049451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4" rIns="107233" bIns="40746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2" name="Volný tvar 21"/>
          <xdr:cNvSpPr/>
        </xdr:nvSpPr>
        <xdr:spPr>
          <a:xfrm>
            <a:off x="5313789" y="2095171"/>
            <a:ext cx="199017" cy="1143328"/>
          </a:xfrm>
          <a:custGeom>
            <a:avLst/>
            <a:gdLst>
              <a:gd name="connsiteX0" fmla="*/ 0 w 199017"/>
              <a:gd name="connsiteY0" fmla="*/ 1143328 h 1143328"/>
              <a:gd name="connsiteX1" fmla="*/ 99508 w 199017"/>
              <a:gd name="connsiteY1" fmla="*/ 1143328 h 1143328"/>
              <a:gd name="connsiteX2" fmla="*/ 99508 w 199017"/>
              <a:gd name="connsiteY2" fmla="*/ 0 h 1143328"/>
              <a:gd name="connsiteX3" fmla="*/ 199017 w 199017"/>
              <a:gd name="connsiteY3" fmla="*/ 0 h 11433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1143328">
                <a:moveTo>
                  <a:pt x="0" y="1143328"/>
                </a:moveTo>
                <a:lnTo>
                  <a:pt x="99508" y="1143328"/>
                </a:lnTo>
                <a:lnTo>
                  <a:pt x="99508" y="0"/>
                </a:lnTo>
                <a:lnTo>
                  <a:pt x="199017" y="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83196" tIns="542651" rIns="83195" bIns="542651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3" name="Volný tvar 22"/>
          <xdr:cNvSpPr/>
        </xdr:nvSpPr>
        <xdr:spPr>
          <a:xfrm>
            <a:off x="7271110" y="1592119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4" name="Volný tvar 23"/>
          <xdr:cNvSpPr/>
        </xdr:nvSpPr>
        <xdr:spPr>
          <a:xfrm>
            <a:off x="5313789" y="1637839"/>
            <a:ext cx="199017" cy="1600660"/>
          </a:xfrm>
          <a:custGeom>
            <a:avLst/>
            <a:gdLst>
              <a:gd name="connsiteX0" fmla="*/ 0 w 199017"/>
              <a:gd name="connsiteY0" fmla="*/ 1600660 h 1600660"/>
              <a:gd name="connsiteX1" fmla="*/ 99508 w 199017"/>
              <a:gd name="connsiteY1" fmla="*/ 1600660 h 1600660"/>
              <a:gd name="connsiteX2" fmla="*/ 99508 w 199017"/>
              <a:gd name="connsiteY2" fmla="*/ 0 h 1600660"/>
              <a:gd name="connsiteX3" fmla="*/ 199017 w 199017"/>
              <a:gd name="connsiteY3" fmla="*/ 0 h 16006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1600660">
                <a:moveTo>
                  <a:pt x="0" y="1600660"/>
                </a:moveTo>
                <a:lnTo>
                  <a:pt x="99508" y="1600660"/>
                </a:lnTo>
                <a:lnTo>
                  <a:pt x="99508" y="0"/>
                </a:lnTo>
                <a:lnTo>
                  <a:pt x="199017" y="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71885" tIns="760006" rIns="71883" bIns="76000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5" name="Volný tvar 24"/>
          <xdr:cNvSpPr/>
        </xdr:nvSpPr>
        <xdr:spPr>
          <a:xfrm>
            <a:off x="7271110" y="1134788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4" rIns="107233" bIns="40746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6" name="Volný tvar 25"/>
          <xdr:cNvSpPr/>
        </xdr:nvSpPr>
        <xdr:spPr>
          <a:xfrm>
            <a:off x="5313789" y="1180508"/>
            <a:ext cx="199017" cy="2057991"/>
          </a:xfrm>
          <a:custGeom>
            <a:avLst/>
            <a:gdLst>
              <a:gd name="connsiteX0" fmla="*/ 0 w 199017"/>
              <a:gd name="connsiteY0" fmla="*/ 2057991 h 2057991"/>
              <a:gd name="connsiteX1" fmla="*/ 99508 w 199017"/>
              <a:gd name="connsiteY1" fmla="*/ 2057991 h 2057991"/>
              <a:gd name="connsiteX2" fmla="*/ 99508 w 199017"/>
              <a:gd name="connsiteY2" fmla="*/ 0 h 2057991"/>
              <a:gd name="connsiteX3" fmla="*/ 199017 w 199017"/>
              <a:gd name="connsiteY3" fmla="*/ 0 h 20579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057991">
                <a:moveTo>
                  <a:pt x="0" y="2057991"/>
                </a:moveTo>
                <a:lnTo>
                  <a:pt x="99508" y="2057991"/>
                </a:lnTo>
                <a:lnTo>
                  <a:pt x="99508" y="0"/>
                </a:lnTo>
                <a:lnTo>
                  <a:pt x="199017" y="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60519" tIns="977306" rIns="60519" bIns="977306" numCol="1" spcCol="1270" anchor="ctr" anchorCtr="0">
            <a:noAutofit/>
          </a:bodyPr>
          <a:lstStyle/>
          <a:p>
            <a:pPr lvl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700" kern="1200"/>
          </a:p>
        </xdr:txBody>
      </xdr:sp>
      <xdr:sp macro="" textlink="">
        <xdr:nvSpPr>
          <xdr:cNvPr id="27" name="Volný tvar 26"/>
          <xdr:cNvSpPr/>
        </xdr:nvSpPr>
        <xdr:spPr>
          <a:xfrm>
            <a:off x="7271110" y="677456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28" name="Volný tvar 27"/>
          <xdr:cNvSpPr/>
        </xdr:nvSpPr>
        <xdr:spPr>
          <a:xfrm>
            <a:off x="5313789" y="723176"/>
            <a:ext cx="199017" cy="2515323"/>
          </a:xfrm>
          <a:custGeom>
            <a:avLst/>
            <a:gdLst>
              <a:gd name="connsiteX0" fmla="*/ 0 w 199017"/>
              <a:gd name="connsiteY0" fmla="*/ 2515323 h 2515323"/>
              <a:gd name="connsiteX1" fmla="*/ 99508 w 199017"/>
              <a:gd name="connsiteY1" fmla="*/ 2515323 h 2515323"/>
              <a:gd name="connsiteX2" fmla="*/ 99508 w 199017"/>
              <a:gd name="connsiteY2" fmla="*/ 0 h 2515323"/>
              <a:gd name="connsiteX3" fmla="*/ 199017 w 199017"/>
              <a:gd name="connsiteY3" fmla="*/ 0 h 25153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515323">
                <a:moveTo>
                  <a:pt x="0" y="2515323"/>
                </a:moveTo>
                <a:lnTo>
                  <a:pt x="99508" y="2515323"/>
                </a:lnTo>
                <a:lnTo>
                  <a:pt x="99508" y="0"/>
                </a:lnTo>
                <a:lnTo>
                  <a:pt x="199017" y="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9130" tIns="1194582" rIns="49128" bIns="1194582" numCol="1" spcCol="1270" anchor="ctr" anchorCtr="0">
            <a:noAutofit/>
          </a:bodyPr>
          <a:lstStyle/>
          <a:p>
            <a:pPr lvl="0" algn="ctr" defTabSz="4000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900" kern="1200"/>
          </a:p>
        </xdr:txBody>
      </xdr:sp>
      <xdr:sp macro="" textlink="">
        <xdr:nvSpPr>
          <xdr:cNvPr id="29" name="Volný tvar 28"/>
          <xdr:cNvSpPr/>
        </xdr:nvSpPr>
        <xdr:spPr>
          <a:xfrm>
            <a:off x="7271110" y="220124"/>
            <a:ext cx="199017" cy="91440"/>
          </a:xfrm>
          <a:custGeom>
            <a:avLst/>
            <a:gdLst>
              <a:gd name="connsiteX0" fmla="*/ 0 w 199017"/>
              <a:gd name="connsiteY0" fmla="*/ 45720 h 91440"/>
              <a:gd name="connsiteX1" fmla="*/ 199017 w 199017"/>
              <a:gd name="connsiteY1" fmla="*/ 45720 h 914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99017" h="91440">
                <a:moveTo>
                  <a:pt x="0" y="45720"/>
                </a:moveTo>
                <a:lnTo>
                  <a:pt x="199017" y="45720"/>
                </a:lnTo>
              </a:path>
            </a:pathLst>
          </a:custGeom>
          <a:noFill/>
        </xdr:spPr>
        <xdr:style>
          <a:lnRef idx="2">
            <a:schemeClr val="accent6">
              <a:tint val="7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07234" tIns="40745" rIns="107233" bIns="40745" numCol="1" spcCol="1270" anchor="ctr" anchorCtr="0">
            <a:noAutofit/>
          </a:bodyPr>
          <a:lstStyle/>
          <a:p>
            <a:pPr lvl="0" algn="ctr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500" kern="1200"/>
          </a:p>
        </xdr:txBody>
      </xdr:sp>
      <xdr:sp macro="" textlink="">
        <xdr:nvSpPr>
          <xdr:cNvPr id="30" name="Volný tvar 29"/>
          <xdr:cNvSpPr/>
        </xdr:nvSpPr>
        <xdr:spPr>
          <a:xfrm>
            <a:off x="5313789" y="265844"/>
            <a:ext cx="199017" cy="2972655"/>
          </a:xfrm>
          <a:custGeom>
            <a:avLst/>
            <a:gdLst>
              <a:gd name="connsiteX0" fmla="*/ 0 w 199017"/>
              <a:gd name="connsiteY0" fmla="*/ 2972655 h 2972655"/>
              <a:gd name="connsiteX1" fmla="*/ 99508 w 199017"/>
              <a:gd name="connsiteY1" fmla="*/ 2972655 h 2972655"/>
              <a:gd name="connsiteX2" fmla="*/ 99508 w 199017"/>
              <a:gd name="connsiteY2" fmla="*/ 0 h 2972655"/>
              <a:gd name="connsiteX3" fmla="*/ 199017 w 199017"/>
              <a:gd name="connsiteY3" fmla="*/ 0 h 29726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99017" h="2972655">
                <a:moveTo>
                  <a:pt x="0" y="2972655"/>
                </a:moveTo>
                <a:lnTo>
                  <a:pt x="99508" y="2972655"/>
                </a:lnTo>
                <a:lnTo>
                  <a:pt x="99508" y="0"/>
                </a:lnTo>
                <a:lnTo>
                  <a:pt x="199017" y="0"/>
                </a:lnTo>
              </a:path>
            </a:pathLst>
          </a:custGeom>
          <a:noFill/>
        </xdr:spPr>
        <xdr:style>
          <a:lnRef idx="2">
            <a:schemeClr val="accent6">
              <a:tint val="90000"/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9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7727" tIns="1411845" rIns="37725" bIns="1411845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cs-CZ" sz="1000" kern="1200"/>
          </a:p>
        </xdr:txBody>
      </xdr:sp>
      <xdr:sp macro="" textlink="">
        <xdr:nvSpPr>
          <xdr:cNvPr id="31" name="Volný tvar 30"/>
          <xdr:cNvSpPr/>
        </xdr:nvSpPr>
        <xdr:spPr>
          <a:xfrm rot="16200000">
            <a:off x="2405710" y="2932238"/>
            <a:ext cx="5203637" cy="612523"/>
          </a:xfrm>
          <a:custGeom>
            <a:avLst/>
            <a:gdLst>
              <a:gd name="connsiteX0" fmla="*/ 0 w 5203637"/>
              <a:gd name="connsiteY0" fmla="*/ 0 h 612523"/>
              <a:gd name="connsiteX1" fmla="*/ 5203637 w 5203637"/>
              <a:gd name="connsiteY1" fmla="*/ 0 h 612523"/>
              <a:gd name="connsiteX2" fmla="*/ 5203637 w 5203637"/>
              <a:gd name="connsiteY2" fmla="*/ 612523 h 612523"/>
              <a:gd name="connsiteX3" fmla="*/ 0 w 5203637"/>
              <a:gd name="connsiteY3" fmla="*/ 612523 h 612523"/>
              <a:gd name="connsiteX4" fmla="*/ 0 w 5203637"/>
              <a:gd name="connsiteY4" fmla="*/ 0 h 6125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203637" h="612523">
                <a:moveTo>
                  <a:pt x="0" y="0"/>
                </a:moveTo>
                <a:lnTo>
                  <a:pt x="5203637" y="0"/>
                </a:lnTo>
                <a:lnTo>
                  <a:pt x="5203637" y="612523"/>
                </a:lnTo>
                <a:lnTo>
                  <a:pt x="0" y="612523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8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8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11429" tIns="11430" rIns="11431" bIns="1143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800" kern="1200" cap="all" baseline="0">
                <a:latin typeface="+mj-lt"/>
              </a:rPr>
              <a:t>Výdaje statutárního města Brna na 1 obyvatele   29.765 Kč</a:t>
            </a:r>
          </a:p>
        </xdr:txBody>
      </xdr:sp>
      <xdr:sp macro="" textlink="$S$7">
        <xdr:nvSpPr>
          <xdr:cNvPr id="32" name="Volný tvar 31"/>
          <xdr:cNvSpPr/>
        </xdr:nvSpPr>
        <xdr:spPr>
          <a:xfrm>
            <a:off x="5512807" y="75470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fld id="{05F1F74D-54C8-40DD-9540-380F03E18732}" type="TxLink">
              <a:rPr lang="en-US" sz="1200" b="0" i="0" u="none" strike="noStrike" kern="1200">
                <a:solidFill>
                  <a:srgbClr val="000000"/>
                </a:solidFill>
                <a:latin typeface="+mj-lt"/>
                <a:cs typeface="Calibri"/>
              </a:rPr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t>Doprava - DPMB</a:t>
            </a:fld>
            <a:endParaRPr lang="cs-CZ" sz="1800" kern="1200">
              <a:latin typeface="+mj-lt"/>
            </a:endParaRPr>
          </a:p>
        </xdr:txBody>
      </xdr:sp>
      <xdr:sp macro="" textlink="$T$6">
        <xdr:nvSpPr>
          <xdr:cNvPr id="33" name="Volný tvar 32"/>
          <xdr:cNvSpPr/>
        </xdr:nvSpPr>
        <xdr:spPr>
          <a:xfrm>
            <a:off x="7470128" y="75101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fld id="{9D3D986E-8FB3-416A-B923-132C6779A51B}" type="TxLink">
              <a:rPr lang="en-US" sz="1400" b="0" i="0" u="none" strike="noStrike" kern="1200">
                <a:solidFill>
                  <a:srgbClr val="000000"/>
                </a:solidFill>
                <a:latin typeface="Calibri Light"/>
              </a:rPr>
              <a:pPr lvl="0" algn="ctr" defTabSz="622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t> 7 733 Kč </a:t>
            </a:fld>
            <a:endParaRPr lang="cs-CZ" sz="1400" kern="1200">
              <a:latin typeface="+mj-lt"/>
            </a:endParaRPr>
          </a:p>
        </xdr:txBody>
      </xdr:sp>
      <xdr:sp macro="" textlink="">
        <xdr:nvSpPr>
          <xdr:cNvPr id="34" name="Volný tvar 33"/>
          <xdr:cNvSpPr/>
        </xdr:nvSpPr>
        <xdr:spPr>
          <a:xfrm>
            <a:off x="5512807" y="532801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Doprava - ostatní</a:t>
            </a:r>
          </a:p>
        </xdr:txBody>
      </xdr:sp>
      <xdr:sp macro="" textlink="">
        <xdr:nvSpPr>
          <xdr:cNvPr id="35" name="Volný tvar 34"/>
          <xdr:cNvSpPr/>
        </xdr:nvSpPr>
        <xdr:spPr>
          <a:xfrm>
            <a:off x="7470128" y="532433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3.100 Kč</a:t>
            </a:r>
          </a:p>
        </xdr:txBody>
      </xdr:sp>
      <xdr:sp macro="" textlink="">
        <xdr:nvSpPr>
          <xdr:cNvPr id="36" name="Volný tvar 35"/>
          <xdr:cNvSpPr/>
        </xdr:nvSpPr>
        <xdr:spPr>
          <a:xfrm>
            <a:off x="5512807" y="990133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Státní správa a územní samospráva</a:t>
            </a:r>
          </a:p>
        </xdr:txBody>
      </xdr:sp>
      <xdr:sp macro="" textlink="">
        <xdr:nvSpPr>
          <xdr:cNvPr id="37" name="Volný tvar 36"/>
          <xdr:cNvSpPr/>
        </xdr:nvSpPr>
        <xdr:spPr>
          <a:xfrm>
            <a:off x="7470128" y="989764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4.031. Kč</a:t>
            </a:r>
          </a:p>
        </xdr:txBody>
      </xdr:sp>
      <xdr:sp macro="" textlink="">
        <xdr:nvSpPr>
          <xdr:cNvPr id="38" name="Volný tvar 37"/>
          <xdr:cNvSpPr/>
        </xdr:nvSpPr>
        <xdr:spPr>
          <a:xfrm>
            <a:off x="5512807" y="1447465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Bydlení, komun. služby a územní rozvoj</a:t>
            </a:r>
          </a:p>
        </xdr:txBody>
      </xdr:sp>
      <xdr:sp macro="" textlink="">
        <xdr:nvSpPr>
          <xdr:cNvPr id="39" name="Volný tvar 38"/>
          <xdr:cNvSpPr/>
        </xdr:nvSpPr>
        <xdr:spPr>
          <a:xfrm>
            <a:off x="7470128" y="1447096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3.457 Kč</a:t>
            </a:r>
          </a:p>
        </xdr:txBody>
      </xdr:sp>
      <xdr:sp macro="" textlink="">
        <xdr:nvSpPr>
          <xdr:cNvPr id="40" name="Volný tvar 39"/>
          <xdr:cNvSpPr/>
        </xdr:nvSpPr>
        <xdr:spPr>
          <a:xfrm>
            <a:off x="5512807" y="1904796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Kultura</a:t>
            </a:r>
          </a:p>
        </xdr:txBody>
      </xdr:sp>
      <xdr:sp macro="" textlink="">
        <xdr:nvSpPr>
          <xdr:cNvPr id="41" name="Volný tvar 40"/>
          <xdr:cNvSpPr/>
        </xdr:nvSpPr>
        <xdr:spPr>
          <a:xfrm>
            <a:off x="7470128" y="1904427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2.404. Kč</a:t>
            </a:r>
          </a:p>
        </xdr:txBody>
      </xdr:sp>
      <xdr:sp macro="" textlink="">
        <xdr:nvSpPr>
          <xdr:cNvPr id="42" name="Volný tvar 41"/>
          <xdr:cNvSpPr/>
        </xdr:nvSpPr>
        <xdr:spPr>
          <a:xfrm>
            <a:off x="5512807" y="2362128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Vzdělávání</a:t>
            </a:r>
          </a:p>
        </xdr:txBody>
      </xdr:sp>
      <xdr:sp macro="" textlink="">
        <xdr:nvSpPr>
          <xdr:cNvPr id="43" name="Volný tvar 42"/>
          <xdr:cNvSpPr/>
        </xdr:nvSpPr>
        <xdr:spPr>
          <a:xfrm>
            <a:off x="7470128" y="2361759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2.453 Kč</a:t>
            </a:r>
          </a:p>
        </xdr:txBody>
      </xdr:sp>
      <xdr:sp macro="" textlink="">
        <xdr:nvSpPr>
          <xdr:cNvPr id="44" name="Volný tvar 43"/>
          <xdr:cNvSpPr/>
        </xdr:nvSpPr>
        <xdr:spPr>
          <a:xfrm>
            <a:off x="5512807" y="2819459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Životní prostředí</a:t>
            </a:r>
          </a:p>
        </xdr:txBody>
      </xdr:sp>
      <xdr:sp macro="" textlink="">
        <xdr:nvSpPr>
          <xdr:cNvPr id="45" name="Volný tvar 44"/>
          <xdr:cNvSpPr/>
        </xdr:nvSpPr>
        <xdr:spPr>
          <a:xfrm>
            <a:off x="7470128" y="2819091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2.076 Kč</a:t>
            </a:r>
          </a:p>
        </xdr:txBody>
      </xdr:sp>
      <xdr:sp macro="" textlink="">
        <xdr:nvSpPr>
          <xdr:cNvPr id="46" name="Volný tvar 45"/>
          <xdr:cNvSpPr/>
        </xdr:nvSpPr>
        <xdr:spPr>
          <a:xfrm>
            <a:off x="5512807" y="3276791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Vodní hospodářství</a:t>
            </a:r>
          </a:p>
        </xdr:txBody>
      </xdr:sp>
      <xdr:sp macro="" textlink="">
        <xdr:nvSpPr>
          <xdr:cNvPr id="47" name="Volný tvar 46"/>
          <xdr:cNvSpPr/>
        </xdr:nvSpPr>
        <xdr:spPr>
          <a:xfrm>
            <a:off x="7470128" y="3276422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1.875 Kč</a:t>
            </a:r>
          </a:p>
        </xdr:txBody>
      </xdr:sp>
      <xdr:sp macro="" textlink="">
        <xdr:nvSpPr>
          <xdr:cNvPr id="48" name="Volný tvar 47"/>
          <xdr:cNvSpPr/>
        </xdr:nvSpPr>
        <xdr:spPr>
          <a:xfrm>
            <a:off x="5512807" y="3734122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Sociální péče a pomoc</a:t>
            </a:r>
          </a:p>
        </xdr:txBody>
      </xdr:sp>
      <xdr:sp macro="" textlink="">
        <xdr:nvSpPr>
          <xdr:cNvPr id="49" name="Volný tvar 48"/>
          <xdr:cNvSpPr/>
        </xdr:nvSpPr>
        <xdr:spPr>
          <a:xfrm>
            <a:off x="7470128" y="3733754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1.334 Kč</a:t>
            </a:r>
          </a:p>
        </xdr:txBody>
      </xdr:sp>
      <xdr:sp macro="" textlink="">
        <xdr:nvSpPr>
          <xdr:cNvPr id="50" name="Volný tvar 49"/>
          <xdr:cNvSpPr/>
        </xdr:nvSpPr>
        <xdr:spPr>
          <a:xfrm>
            <a:off x="5512807" y="4191454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Tělovýchova a zájmová čin. dětí a mládeže</a:t>
            </a:r>
          </a:p>
        </xdr:txBody>
      </xdr:sp>
      <xdr:sp macro="" textlink="">
        <xdr:nvSpPr>
          <xdr:cNvPr id="51" name="Volný tvar 50"/>
          <xdr:cNvSpPr/>
        </xdr:nvSpPr>
        <xdr:spPr>
          <a:xfrm>
            <a:off x="7470128" y="4191085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1.346 Kč</a:t>
            </a:r>
          </a:p>
        </xdr:txBody>
      </xdr:sp>
      <xdr:sp macro="" textlink="">
        <xdr:nvSpPr>
          <xdr:cNvPr id="52" name="Volný tvar 51"/>
          <xdr:cNvSpPr/>
        </xdr:nvSpPr>
        <xdr:spPr>
          <a:xfrm>
            <a:off x="5512807" y="4648785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Bezpečnost a veřejný pořádek</a:t>
            </a:r>
          </a:p>
        </xdr:txBody>
      </xdr:sp>
      <xdr:sp macro="" textlink="">
        <xdr:nvSpPr>
          <xdr:cNvPr id="53" name="Volný tvar 52"/>
          <xdr:cNvSpPr/>
        </xdr:nvSpPr>
        <xdr:spPr>
          <a:xfrm>
            <a:off x="7470128" y="4648417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987 Kč</a:t>
            </a:r>
          </a:p>
        </xdr:txBody>
      </xdr:sp>
      <xdr:sp macro="" textlink="">
        <xdr:nvSpPr>
          <xdr:cNvPr id="54" name="Volný tvar 53"/>
          <xdr:cNvSpPr/>
        </xdr:nvSpPr>
        <xdr:spPr>
          <a:xfrm>
            <a:off x="5512807" y="5106117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Finanční operace</a:t>
            </a:r>
          </a:p>
        </xdr:txBody>
      </xdr:sp>
      <xdr:sp macro="" textlink="">
        <xdr:nvSpPr>
          <xdr:cNvPr id="55" name="Volný tvar 54"/>
          <xdr:cNvSpPr/>
        </xdr:nvSpPr>
        <xdr:spPr>
          <a:xfrm>
            <a:off x="7470128" y="5105748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846 Kč</a:t>
            </a:r>
          </a:p>
        </xdr:txBody>
      </xdr:sp>
      <xdr:sp macro="" textlink="">
        <xdr:nvSpPr>
          <xdr:cNvPr id="56" name="Volný tvar 55"/>
          <xdr:cNvSpPr/>
        </xdr:nvSpPr>
        <xdr:spPr>
          <a:xfrm>
            <a:off x="5512807" y="5563448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Zdravotnictví</a:t>
            </a:r>
          </a:p>
        </xdr:txBody>
      </xdr:sp>
      <xdr:sp macro="" textlink="">
        <xdr:nvSpPr>
          <xdr:cNvPr id="57" name="Volný tvar 56"/>
          <xdr:cNvSpPr/>
        </xdr:nvSpPr>
        <xdr:spPr>
          <a:xfrm>
            <a:off x="7470128" y="5563080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799 Kč</a:t>
            </a:r>
          </a:p>
        </xdr:txBody>
      </xdr:sp>
      <xdr:sp macro="" textlink="">
        <xdr:nvSpPr>
          <xdr:cNvPr id="58" name="Volný tvar 57"/>
          <xdr:cNvSpPr/>
        </xdr:nvSpPr>
        <xdr:spPr>
          <a:xfrm>
            <a:off x="5512807" y="6020780"/>
            <a:ext cx="1758303" cy="380749"/>
          </a:xfrm>
          <a:custGeom>
            <a:avLst/>
            <a:gdLst>
              <a:gd name="connsiteX0" fmla="*/ 0 w 1758303"/>
              <a:gd name="connsiteY0" fmla="*/ 0 h 380749"/>
              <a:gd name="connsiteX1" fmla="*/ 1758303 w 1758303"/>
              <a:gd name="connsiteY1" fmla="*/ 0 h 380749"/>
              <a:gd name="connsiteX2" fmla="*/ 1758303 w 1758303"/>
              <a:gd name="connsiteY2" fmla="*/ 380749 h 380749"/>
              <a:gd name="connsiteX3" fmla="*/ 0 w 1758303"/>
              <a:gd name="connsiteY3" fmla="*/ 380749 h 380749"/>
              <a:gd name="connsiteX4" fmla="*/ 0 w 1758303"/>
              <a:gd name="connsiteY4" fmla="*/ 0 h 380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8303" h="380749">
                <a:moveTo>
                  <a:pt x="0" y="0"/>
                </a:moveTo>
                <a:lnTo>
                  <a:pt x="1758303" y="0"/>
                </a:lnTo>
                <a:lnTo>
                  <a:pt x="1758303" y="380749"/>
                </a:lnTo>
                <a:lnTo>
                  <a:pt x="0" y="380749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7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7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200" kern="1200">
                <a:latin typeface="+mj-lt"/>
              </a:rPr>
              <a:t>Ostatní služby a činnosti</a:t>
            </a:r>
          </a:p>
        </xdr:txBody>
      </xdr:sp>
      <xdr:sp macro="" textlink="">
        <xdr:nvSpPr>
          <xdr:cNvPr id="59" name="Volný tvar 58"/>
          <xdr:cNvSpPr/>
        </xdr:nvSpPr>
        <xdr:spPr>
          <a:xfrm>
            <a:off x="7470128" y="6020411"/>
            <a:ext cx="1563653" cy="381486"/>
          </a:xfrm>
          <a:custGeom>
            <a:avLst/>
            <a:gdLst>
              <a:gd name="connsiteX0" fmla="*/ 0 w 1563653"/>
              <a:gd name="connsiteY0" fmla="*/ 0 h 381486"/>
              <a:gd name="connsiteX1" fmla="*/ 1563653 w 1563653"/>
              <a:gd name="connsiteY1" fmla="*/ 0 h 381486"/>
              <a:gd name="connsiteX2" fmla="*/ 1563653 w 1563653"/>
              <a:gd name="connsiteY2" fmla="*/ 381486 h 381486"/>
              <a:gd name="connsiteX3" fmla="*/ 0 w 1563653"/>
              <a:gd name="connsiteY3" fmla="*/ 381486 h 381486"/>
              <a:gd name="connsiteX4" fmla="*/ 0 w 1563653"/>
              <a:gd name="connsiteY4" fmla="*/ 0 h 3814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63653" h="381486">
                <a:moveTo>
                  <a:pt x="0" y="0"/>
                </a:moveTo>
                <a:lnTo>
                  <a:pt x="1563653" y="0"/>
                </a:lnTo>
                <a:lnTo>
                  <a:pt x="1563653" y="381486"/>
                </a:lnTo>
                <a:lnTo>
                  <a:pt x="0" y="381486"/>
                </a:lnTo>
                <a:lnTo>
                  <a:pt x="0" y="0"/>
                </a:lnTo>
                <a:close/>
              </a:path>
            </a:pathLst>
          </a:custGeom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alpha val="50000"/>
              <a:hueOff val="0"/>
              <a:satOff val="0"/>
              <a:lumOff val="0"/>
              <a:alphaOff val="0"/>
            </a:schemeClr>
          </a:fillRef>
          <a:effectRef idx="1">
            <a:schemeClr val="accent6">
              <a:alpha val="50000"/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8890" tIns="8890" rIns="8890" bIns="889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cs-CZ" sz="1400" kern="1200">
                <a:latin typeface="+mj-lt"/>
              </a:rPr>
              <a:t>424 Kč</a:t>
            </a:r>
          </a:p>
        </xdr:txBody>
      </xdr:sp>
    </xdr:grpSp>
    <xdr:clientData/>
  </xdr:twoCellAnchor>
  <xdr:twoCellAnchor editAs="oneCell">
    <xdr:from>
      <xdr:col>4</xdr:col>
      <xdr:colOff>209551</xdr:colOff>
      <xdr:row>18</xdr:row>
      <xdr:rowOff>33097</xdr:rowOff>
    </xdr:from>
    <xdr:to>
      <xdr:col>6</xdr:col>
      <xdr:colOff>114301</xdr:colOff>
      <xdr:row>30</xdr:row>
      <xdr:rowOff>142874</xdr:rowOff>
    </xdr:to>
    <xdr:pic>
      <xdr:nvPicPr>
        <xdr:cNvPr id="60" name="Obrázek 5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1" y="2300047"/>
          <a:ext cx="1123950" cy="2052877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5</xdr:row>
      <xdr:rowOff>161924</xdr:rowOff>
    </xdr:from>
    <xdr:to>
      <xdr:col>3</xdr:col>
      <xdr:colOff>342900</xdr:colOff>
      <xdr:row>13</xdr:row>
      <xdr:rowOff>9525</xdr:rowOff>
    </xdr:to>
    <xdr:sp macro="" textlink="$U$9">
      <xdr:nvSpPr>
        <xdr:cNvPr id="62" name="Bublinový popisek ve tvaru obláčku 61"/>
        <xdr:cNvSpPr/>
      </xdr:nvSpPr>
      <xdr:spPr>
        <a:xfrm>
          <a:off x="419100" y="323849"/>
          <a:ext cx="1752600" cy="1143001"/>
        </a:xfrm>
        <a:prstGeom prst="cloudCallout">
          <a:avLst>
            <a:gd name="adj1" fmla="val 70280"/>
            <a:gd name="adj2" fmla="val 121761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1E4AB7B5-7293-4435-BC34-13136881AED2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Státní správa a územ. samospráva:                4 031 Kč</a:t>
          </a:fld>
          <a:endParaRPr lang="cs-CZ" sz="1600">
            <a:latin typeface="+mj-lt"/>
          </a:endParaRPr>
        </a:p>
      </xdr:txBody>
    </xdr:sp>
    <xdr:clientData/>
  </xdr:twoCellAnchor>
  <xdr:twoCellAnchor>
    <xdr:from>
      <xdr:col>3</xdr:col>
      <xdr:colOff>361949</xdr:colOff>
      <xdr:row>9</xdr:row>
      <xdr:rowOff>9526</xdr:rowOff>
    </xdr:from>
    <xdr:to>
      <xdr:col>6</xdr:col>
      <xdr:colOff>257174</xdr:colOff>
      <xdr:row>14</xdr:row>
      <xdr:rowOff>104775</xdr:rowOff>
    </xdr:to>
    <xdr:sp macro="" textlink="$U$7">
      <xdr:nvSpPr>
        <xdr:cNvPr id="63" name="Bublinový popisek ve tvaru obláčku 62"/>
        <xdr:cNvSpPr/>
      </xdr:nvSpPr>
      <xdr:spPr>
        <a:xfrm>
          <a:off x="2190749" y="819151"/>
          <a:ext cx="1724025" cy="904874"/>
        </a:xfrm>
        <a:prstGeom prst="cloudCallout">
          <a:avLst>
            <a:gd name="adj1" fmla="val 4016"/>
            <a:gd name="adj2" fmla="val 103321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67A736FB-DB3E-417C-AAA9-B9E4A99410F2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Doprava - DPMB:                4 632 Kč</a:t>
          </a:fld>
          <a:endParaRPr lang="cs-CZ" sz="1600">
            <a:latin typeface="+mj-lt"/>
          </a:endParaRPr>
        </a:p>
      </xdr:txBody>
    </xdr:sp>
    <xdr:clientData/>
  </xdr:twoCellAnchor>
  <xdr:twoCellAnchor>
    <xdr:from>
      <xdr:col>0</xdr:col>
      <xdr:colOff>352426</xdr:colOff>
      <xdr:row>17</xdr:row>
      <xdr:rowOff>57150</xdr:rowOff>
    </xdr:from>
    <xdr:to>
      <xdr:col>3</xdr:col>
      <xdr:colOff>123826</xdr:colOff>
      <xdr:row>22</xdr:row>
      <xdr:rowOff>123825</xdr:rowOff>
    </xdr:to>
    <xdr:sp macro="" textlink="$U$8">
      <xdr:nvSpPr>
        <xdr:cNvPr id="64" name="Bublinový popisek ve tvaru obláčku 63"/>
        <xdr:cNvSpPr/>
      </xdr:nvSpPr>
      <xdr:spPr>
        <a:xfrm>
          <a:off x="352426" y="2162175"/>
          <a:ext cx="1600200" cy="876300"/>
        </a:xfrm>
        <a:prstGeom prst="cloudCallout">
          <a:avLst>
            <a:gd name="adj1" fmla="val 77580"/>
            <a:gd name="adj2" fmla="val 1246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16139C5E-04AA-4A35-A6A5-44A42639519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Doprava - ostatní:                3 100 Kč</a:t>
          </a:fld>
          <a:endParaRPr lang="cs-CZ" sz="2400"/>
        </a:p>
      </xdr:txBody>
    </xdr:sp>
    <xdr:clientData/>
  </xdr:twoCellAnchor>
  <xdr:twoCellAnchor>
    <xdr:from>
      <xdr:col>6</xdr:col>
      <xdr:colOff>19050</xdr:colOff>
      <xdr:row>4</xdr:row>
      <xdr:rowOff>95250</xdr:rowOff>
    </xdr:from>
    <xdr:to>
      <xdr:col>8</xdr:col>
      <xdr:colOff>495300</xdr:colOff>
      <xdr:row>10</xdr:row>
      <xdr:rowOff>95250</xdr:rowOff>
    </xdr:to>
    <xdr:sp macro="" textlink="$U$10">
      <xdr:nvSpPr>
        <xdr:cNvPr id="65" name="Bublinový popisek ve tvaru obláčku 64"/>
        <xdr:cNvSpPr/>
      </xdr:nvSpPr>
      <xdr:spPr>
        <a:xfrm>
          <a:off x="3676650" y="95250"/>
          <a:ext cx="1695450" cy="971550"/>
        </a:xfrm>
        <a:prstGeom prst="cloudCallout">
          <a:avLst>
            <a:gd name="adj1" fmla="val -30709"/>
            <a:gd name="adj2" fmla="val 10978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BA53620D-FE2C-4B24-8C6B-C4F40DA35EA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Bydlení, kom. služ. a územ. rozvoj:                3 456 Kč</a:t>
          </a:fld>
          <a:endParaRPr lang="cs-CZ" sz="3600">
            <a:latin typeface="+mj-lt"/>
          </a:endParaRPr>
        </a:p>
      </xdr:txBody>
    </xdr:sp>
    <xdr:clientData/>
  </xdr:twoCellAnchor>
  <xdr:twoCellAnchor>
    <xdr:from>
      <xdr:col>6</xdr:col>
      <xdr:colOff>504825</xdr:colOff>
      <xdr:row>13</xdr:row>
      <xdr:rowOff>38100</xdr:rowOff>
    </xdr:from>
    <xdr:to>
      <xdr:col>9</xdr:col>
      <xdr:colOff>142875</xdr:colOff>
      <xdr:row>19</xdr:row>
      <xdr:rowOff>38100</xdr:rowOff>
    </xdr:to>
    <xdr:sp macro="" textlink="$U$11">
      <xdr:nvSpPr>
        <xdr:cNvPr id="66" name="Bublinový popisek ve tvaru obláčku 65"/>
        <xdr:cNvSpPr/>
      </xdr:nvSpPr>
      <xdr:spPr>
        <a:xfrm>
          <a:off x="4162425" y="1495425"/>
          <a:ext cx="1466850" cy="971550"/>
        </a:xfrm>
        <a:prstGeom prst="cloudCallout">
          <a:avLst>
            <a:gd name="adj1" fmla="val -72267"/>
            <a:gd name="adj2" fmla="val 6174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28B451B4-26A4-41A6-AD8E-F595C361917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Vzdělávání:                2 453 Kč</a:t>
          </a:fld>
          <a:endParaRPr lang="cs-CZ" sz="3600">
            <a:latin typeface="+mj-lt"/>
          </a:endParaRPr>
        </a:p>
      </xdr:txBody>
    </xdr:sp>
    <xdr:clientData/>
  </xdr:twoCellAnchor>
  <xdr:twoCellAnchor>
    <xdr:from>
      <xdr:col>9</xdr:col>
      <xdr:colOff>19050</xdr:colOff>
      <xdr:row>5</xdr:row>
      <xdr:rowOff>28575</xdr:rowOff>
    </xdr:from>
    <xdr:to>
      <xdr:col>11</xdr:col>
      <xdr:colOff>266700</xdr:colOff>
      <xdr:row>11</xdr:row>
      <xdr:rowOff>28575</xdr:rowOff>
    </xdr:to>
    <xdr:sp macro="" textlink="$U$12">
      <xdr:nvSpPr>
        <xdr:cNvPr id="67" name="Bublinový popisek ve tvaru obláčku 66"/>
        <xdr:cNvSpPr/>
      </xdr:nvSpPr>
      <xdr:spPr>
        <a:xfrm>
          <a:off x="5505450" y="190500"/>
          <a:ext cx="1466850" cy="971550"/>
        </a:xfrm>
        <a:prstGeom prst="cloudCallout">
          <a:avLst>
            <a:gd name="adj1" fmla="val -72267"/>
            <a:gd name="adj2" fmla="val 6174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9BB26F0A-F948-41F3-84E2-4609191AB15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Kultura, církve a sděl. prostředky:                2 405 Kč</a:t>
          </a:fld>
          <a:endParaRPr lang="cs-CZ" sz="4800">
            <a:latin typeface="+mj-lt"/>
          </a:endParaRPr>
        </a:p>
      </xdr:txBody>
    </xdr:sp>
    <xdr:clientData/>
  </xdr:twoCellAnchor>
  <xdr:twoCellAnchor>
    <xdr:from>
      <xdr:col>9</xdr:col>
      <xdr:colOff>114300</xdr:colOff>
      <xdr:row>17</xdr:row>
      <xdr:rowOff>85725</xdr:rowOff>
    </xdr:from>
    <xdr:to>
      <xdr:col>11</xdr:col>
      <xdr:colOff>438150</xdr:colOff>
      <xdr:row>23</xdr:row>
      <xdr:rowOff>85725</xdr:rowOff>
    </xdr:to>
    <xdr:sp macro="" textlink="$U$13">
      <xdr:nvSpPr>
        <xdr:cNvPr id="68" name="Bublinový popisek ve tvaru obláčku 67"/>
        <xdr:cNvSpPr/>
      </xdr:nvSpPr>
      <xdr:spPr>
        <a:xfrm>
          <a:off x="5600700" y="2190750"/>
          <a:ext cx="1543050" cy="971550"/>
        </a:xfrm>
        <a:prstGeom prst="cloudCallout">
          <a:avLst>
            <a:gd name="adj1" fmla="val -103652"/>
            <a:gd name="adj2" fmla="val 15663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8BF2AC64-BC11-486F-BF6A-D9F36C64B47B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Ochrana životního prostředí:                2 076 Kč</a:t>
          </a:fld>
          <a:endParaRPr lang="cs-CZ" sz="6600">
            <a:latin typeface="+mj-lt"/>
          </a:endParaRPr>
        </a:p>
      </xdr:txBody>
    </xdr:sp>
    <xdr:clientData/>
  </xdr:twoCellAnchor>
  <xdr:twoCellAnchor>
    <xdr:from>
      <xdr:col>0</xdr:col>
      <xdr:colOff>85725</xdr:colOff>
      <xdr:row>31</xdr:row>
      <xdr:rowOff>104775</xdr:rowOff>
    </xdr:from>
    <xdr:to>
      <xdr:col>2</xdr:col>
      <xdr:colOff>333375</xdr:colOff>
      <xdr:row>37</xdr:row>
      <xdr:rowOff>104775</xdr:rowOff>
    </xdr:to>
    <xdr:sp macro="" textlink="$U$14">
      <xdr:nvSpPr>
        <xdr:cNvPr id="69" name="Bublinový popisek ve tvaru obláčku 68"/>
        <xdr:cNvSpPr/>
      </xdr:nvSpPr>
      <xdr:spPr>
        <a:xfrm>
          <a:off x="85725" y="4476750"/>
          <a:ext cx="1466850" cy="971550"/>
        </a:xfrm>
        <a:prstGeom prst="cloudCallout">
          <a:avLst>
            <a:gd name="adj1" fmla="val 94616"/>
            <a:gd name="adj2" fmla="val -9022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003E3E78-85EB-4ECD-A39B-413DBEBD2A5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Vodní hospodářství:                1 875 Kč</a:t>
          </a:fld>
          <a:endParaRPr lang="cs-CZ" sz="6600">
            <a:latin typeface="+mj-lt"/>
          </a:endParaRPr>
        </a:p>
      </xdr:txBody>
    </xdr:sp>
    <xdr:clientData/>
  </xdr:twoCellAnchor>
  <xdr:twoCellAnchor>
    <xdr:from>
      <xdr:col>1</xdr:col>
      <xdr:colOff>447675</xdr:colOff>
      <xdr:row>40</xdr:row>
      <xdr:rowOff>28575</xdr:rowOff>
    </xdr:from>
    <xdr:to>
      <xdr:col>4</xdr:col>
      <xdr:colOff>76200</xdr:colOff>
      <xdr:row>45</xdr:row>
      <xdr:rowOff>95250</xdr:rowOff>
    </xdr:to>
    <xdr:sp macro="" textlink="$U$15">
      <xdr:nvSpPr>
        <xdr:cNvPr id="71" name="Bublinový popisek ve tvaru obláčku 70"/>
        <xdr:cNvSpPr/>
      </xdr:nvSpPr>
      <xdr:spPr>
        <a:xfrm>
          <a:off x="1057275" y="5857875"/>
          <a:ext cx="1457325" cy="876300"/>
        </a:xfrm>
        <a:prstGeom prst="cloudCallout">
          <a:avLst>
            <a:gd name="adj1" fmla="val 18873"/>
            <a:gd name="adj2" fmla="val -11797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A5F41434-ADE2-4C0B-90B1-0546A4565E19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Tělovýchova a zájmová činnost:                1 346 Kč</a:t>
          </a:fld>
          <a:endParaRPr lang="cs-CZ" sz="2400"/>
        </a:p>
      </xdr:txBody>
    </xdr:sp>
    <xdr:clientData/>
  </xdr:twoCellAnchor>
  <xdr:twoCellAnchor>
    <xdr:from>
      <xdr:col>7</xdr:col>
      <xdr:colOff>171451</xdr:colOff>
      <xdr:row>23</xdr:row>
      <xdr:rowOff>152399</xdr:rowOff>
    </xdr:from>
    <xdr:to>
      <xdr:col>9</xdr:col>
      <xdr:colOff>323851</xdr:colOff>
      <xdr:row>30</xdr:row>
      <xdr:rowOff>57150</xdr:rowOff>
    </xdr:to>
    <xdr:sp macro="" textlink="$U$16">
      <xdr:nvSpPr>
        <xdr:cNvPr id="72" name="Bublinový popisek ve tvaru obláčku 71"/>
        <xdr:cNvSpPr/>
      </xdr:nvSpPr>
      <xdr:spPr>
        <a:xfrm>
          <a:off x="4438651" y="3228974"/>
          <a:ext cx="1371600" cy="1038226"/>
        </a:xfrm>
        <a:prstGeom prst="cloudCallout">
          <a:avLst>
            <a:gd name="adj1" fmla="val -93426"/>
            <a:gd name="adj2" fmla="val -8192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AF70CFC5-0C23-4144-BD4E-5F9FCCBA3A1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Sociální péče a pomoc:                1 334 Kč</a:t>
          </a:fld>
          <a:endParaRPr lang="cs-CZ" sz="2400"/>
        </a:p>
      </xdr:txBody>
    </xdr:sp>
    <xdr:clientData/>
  </xdr:twoCellAnchor>
  <xdr:twoCellAnchor>
    <xdr:from>
      <xdr:col>8</xdr:col>
      <xdr:colOff>381000</xdr:colOff>
      <xdr:row>31</xdr:row>
      <xdr:rowOff>57150</xdr:rowOff>
    </xdr:from>
    <xdr:to>
      <xdr:col>11</xdr:col>
      <xdr:colOff>209550</xdr:colOff>
      <xdr:row>36</xdr:row>
      <xdr:rowOff>123825</xdr:rowOff>
    </xdr:to>
    <xdr:sp macro="" textlink="$U$17">
      <xdr:nvSpPr>
        <xdr:cNvPr id="73" name="Bublinový popisek ve tvaru obláčku 72"/>
        <xdr:cNvSpPr/>
      </xdr:nvSpPr>
      <xdr:spPr>
        <a:xfrm>
          <a:off x="5257800" y="4429125"/>
          <a:ext cx="1657350" cy="876300"/>
        </a:xfrm>
        <a:prstGeom prst="cloudCallout">
          <a:avLst>
            <a:gd name="adj1" fmla="val -76044"/>
            <a:gd name="adj2" fmla="val -3754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0764B08F-DE63-4767-841A-8E7D1D79E55A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Bezpečnost a veřejný pořádek:                987 Kč</a:t>
          </a:fld>
          <a:endParaRPr lang="cs-CZ" sz="2400"/>
        </a:p>
      </xdr:txBody>
    </xdr:sp>
    <xdr:clientData/>
  </xdr:twoCellAnchor>
  <xdr:twoCellAnchor>
    <xdr:from>
      <xdr:col>3</xdr:col>
      <xdr:colOff>542925</xdr:colOff>
      <xdr:row>33</xdr:row>
      <xdr:rowOff>66675</xdr:rowOff>
    </xdr:from>
    <xdr:to>
      <xdr:col>6</xdr:col>
      <xdr:colOff>171450</xdr:colOff>
      <xdr:row>38</xdr:row>
      <xdr:rowOff>133350</xdr:rowOff>
    </xdr:to>
    <xdr:sp macro="" textlink="$U$18">
      <xdr:nvSpPr>
        <xdr:cNvPr id="74" name="Bublinový popisek ve tvaru obláčku 73"/>
        <xdr:cNvSpPr/>
      </xdr:nvSpPr>
      <xdr:spPr>
        <a:xfrm>
          <a:off x="2371725" y="4762500"/>
          <a:ext cx="1457325" cy="876300"/>
        </a:xfrm>
        <a:prstGeom prst="cloudCallout">
          <a:avLst>
            <a:gd name="adj1" fmla="val -2695"/>
            <a:gd name="adj2" fmla="val -9515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967E5837-9537-4415-A61E-C04B33077308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Finanční operace:                846 Kč</a:t>
          </a:fld>
          <a:endParaRPr lang="cs-CZ" sz="2400"/>
        </a:p>
      </xdr:txBody>
    </xdr:sp>
    <xdr:clientData/>
  </xdr:twoCellAnchor>
  <xdr:twoCellAnchor>
    <xdr:from>
      <xdr:col>0</xdr:col>
      <xdr:colOff>228600</xdr:colOff>
      <xdr:row>24</xdr:row>
      <xdr:rowOff>0</xdr:rowOff>
    </xdr:from>
    <xdr:to>
      <xdr:col>2</xdr:col>
      <xdr:colOff>533399</xdr:colOff>
      <xdr:row>29</xdr:row>
      <xdr:rowOff>28575</xdr:rowOff>
    </xdr:to>
    <xdr:sp macro="" textlink="$U$19">
      <xdr:nvSpPr>
        <xdr:cNvPr id="75" name="Bublinový popisek ve tvaru obláčku 74"/>
        <xdr:cNvSpPr/>
      </xdr:nvSpPr>
      <xdr:spPr>
        <a:xfrm>
          <a:off x="228600" y="3238500"/>
          <a:ext cx="1523999" cy="838200"/>
        </a:xfrm>
        <a:prstGeom prst="cloudCallout">
          <a:avLst>
            <a:gd name="adj1" fmla="val 98922"/>
            <a:gd name="adj2" fmla="val -3064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E5A7A788-B3CB-4FD5-857B-BF498A13D9F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Zdravotnictví:                799 Kč</a:t>
          </a:fld>
          <a:endParaRPr lang="cs-CZ" sz="1600">
            <a:latin typeface="+mj-lt"/>
          </a:endParaRPr>
        </a:p>
      </xdr:txBody>
    </xdr:sp>
    <xdr:clientData/>
  </xdr:twoCellAnchor>
  <xdr:twoCellAnchor>
    <xdr:from>
      <xdr:col>7</xdr:col>
      <xdr:colOff>114300</xdr:colOff>
      <xdr:row>38</xdr:row>
      <xdr:rowOff>47625</xdr:rowOff>
    </xdr:from>
    <xdr:to>
      <xdr:col>9</xdr:col>
      <xdr:colOff>352425</xdr:colOff>
      <xdr:row>43</xdr:row>
      <xdr:rowOff>114300</xdr:rowOff>
    </xdr:to>
    <xdr:sp macro="" textlink="$U$20">
      <xdr:nvSpPr>
        <xdr:cNvPr id="76" name="Bublinový popisek ve tvaru obláčku 75"/>
        <xdr:cNvSpPr/>
      </xdr:nvSpPr>
      <xdr:spPr>
        <a:xfrm>
          <a:off x="4381500" y="5553075"/>
          <a:ext cx="1457325" cy="876300"/>
        </a:xfrm>
        <a:prstGeom prst="cloudCallout">
          <a:avLst>
            <a:gd name="adj1" fmla="val -68709"/>
            <a:gd name="adj2" fmla="val -12449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C300C4E-7F43-4D64-8260-1A394CC10698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Jiné veřejné služby a činnosti:                424 Kč</a:t>
          </a:fld>
          <a:endParaRPr lang="cs-CZ" sz="24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57150</xdr:rowOff>
    </xdr:from>
    <xdr:to>
      <xdr:col>5</xdr:col>
      <xdr:colOff>581024</xdr:colOff>
      <xdr:row>38</xdr:row>
      <xdr:rowOff>123825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561975</xdr:colOff>
      <xdr:row>2</xdr:row>
      <xdr:rowOff>114300</xdr:rowOff>
    </xdr:from>
    <xdr:to>
      <xdr:col>5</xdr:col>
      <xdr:colOff>333374</xdr:colOff>
      <xdr:row>38</xdr:row>
      <xdr:rowOff>19049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231F20"/>
            </a:clrFrom>
            <a:clrTo>
              <a:srgbClr val="231F2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438150"/>
          <a:ext cx="2819399" cy="5734049"/>
        </a:xfrm>
        <a:prstGeom prst="rect">
          <a:avLst/>
        </a:prstGeom>
      </xdr:spPr>
    </xdr:pic>
    <xdr:clientData/>
  </xdr:twoCellAnchor>
  <xdr:twoCellAnchor>
    <xdr:from>
      <xdr:col>6</xdr:col>
      <xdr:colOff>428624</xdr:colOff>
      <xdr:row>0</xdr:row>
      <xdr:rowOff>66675</xdr:rowOff>
    </xdr:from>
    <xdr:to>
      <xdr:col>15</xdr:col>
      <xdr:colOff>504825</xdr:colOff>
      <xdr:row>39</xdr:row>
      <xdr:rowOff>95250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66675</xdr:rowOff>
    </xdr:from>
    <xdr:to>
      <xdr:col>10</xdr:col>
      <xdr:colOff>571500</xdr:colOff>
      <xdr:row>22</xdr:row>
      <xdr:rowOff>95250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9525</xdr:rowOff>
    </xdr:from>
    <xdr:to>
      <xdr:col>10</xdr:col>
      <xdr:colOff>561975</xdr:colOff>
      <xdr:row>55</xdr:row>
      <xdr:rowOff>42862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47625</xdr:colOff>
      <xdr:row>25</xdr:row>
      <xdr:rowOff>0</xdr:rowOff>
    </xdr:from>
    <xdr:to>
      <xdr:col>22</xdr:col>
      <xdr:colOff>0</xdr:colOff>
      <xdr:row>55</xdr:row>
      <xdr:rowOff>33337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28575</xdr:colOff>
      <xdr:row>0</xdr:row>
      <xdr:rowOff>66675</xdr:rowOff>
    </xdr:from>
    <xdr:to>
      <xdr:col>21</xdr:col>
      <xdr:colOff>571499</xdr:colOff>
      <xdr:row>22</xdr:row>
      <xdr:rowOff>95250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0.9406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00575"/>
          <a:ext cx="6657975" cy="290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ahoma"/>
              <a:cs typeface="Tahoma"/>
            </a:rPr>
            <a:t>Pozn.: z daňových příjmů je pro srovnatelnost vyloučena daň z příjmů právnických osob za obce z rozpočtové činnosti, která je zahrnuta v příjmech i výdajích ve stejné výši a nemá tedy vliv na saldo příjmů a výdajů.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0.9406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00575"/>
          <a:ext cx="6657975" cy="290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Tahoma"/>
              <a:cs typeface="Tahoma"/>
            </a:rPr>
            <a:t>Pozn.: z daňových příjmů je pro srovnatelnost vyloučena daň z příjmů právnických osob za obce z rozpočtové činnosti, která je zahrnuta v příjmech i výdajích ve stejné výši a nemá tedy vliv na saldo příjmů a výdajů.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71436</xdr:rowOff>
    </xdr:from>
    <xdr:to>
      <xdr:col>10</xdr:col>
      <xdr:colOff>552450</xdr:colOff>
      <xdr:row>27</xdr:row>
      <xdr:rowOff>66674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114300</xdr:rowOff>
    </xdr:from>
    <xdr:to>
      <xdr:col>10</xdr:col>
      <xdr:colOff>552450</xdr:colOff>
      <xdr:row>55</xdr:row>
      <xdr:rowOff>109538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10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28574</xdr:rowOff>
    </xdr:from>
    <xdr:to>
      <xdr:col>10</xdr:col>
      <xdr:colOff>581024</xdr:colOff>
      <xdr:row>26</xdr:row>
      <xdr:rowOff>142875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28</xdr:row>
      <xdr:rowOff>114300</xdr:rowOff>
    </xdr:from>
    <xdr:to>
      <xdr:col>10</xdr:col>
      <xdr:colOff>581025</xdr:colOff>
      <xdr:row>55</xdr:row>
      <xdr:rowOff>57151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ulka1" displayName="Tabulka1" ref="A7:R10" totalsRowShown="0" headerRowDxfId="185">
  <tableColumns count="18">
    <tableColumn id="1" name="Daňové výnosy (mil. Kč)"/>
    <tableColumn id="2" name="1999"/>
    <tableColumn id="3" name="2000"/>
    <tableColumn id="4" name="2001"/>
    <tableColumn id="5" name="2002"/>
    <tableColumn id="6" name="2003"/>
    <tableColumn id="7" name="2004"/>
    <tableColumn id="8" name="2005"/>
    <tableColumn id="9" name="2006"/>
    <tableColumn id="10" name="2007"/>
    <tableColumn id="11" name="2008"/>
    <tableColumn id="12" name="2009"/>
    <tableColumn id="13" name="2010"/>
    <tableColumn id="14" name="2011"/>
    <tableColumn id="15" name="2012"/>
    <tableColumn id="16" name="2013"/>
    <tableColumn id="17" name="2014"/>
    <tableColumn id="18" name="SR 20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Tabulka4" displayName="Tabulka4" ref="A12:R22" totalsRowCount="1">
  <tableColumns count="18">
    <tableColumn id="1" name="Příjmy (mil. Kč)" totalsRowLabel="Celkem"/>
    <tableColumn id="2" name="1999" totalsRowFunction="custom" dataDxfId="184" totalsRowDxfId="183">
      <totalsRowFormula>SUBTOTAL(109,B15:B21)-B21</totalsRowFormula>
    </tableColumn>
    <tableColumn id="3" name="2000" totalsRowFunction="custom" dataDxfId="182" totalsRowDxfId="181">
      <totalsRowFormula>SUBTOTAL(109,C15:C21)-C21</totalsRowFormula>
    </tableColumn>
    <tableColumn id="4" name="2001" totalsRowFunction="custom" dataDxfId="180" totalsRowDxfId="179">
      <totalsRowFormula>SUBTOTAL(109,D15:D21)-D21</totalsRowFormula>
    </tableColumn>
    <tableColumn id="5" name="2002" totalsRowFunction="custom" dataDxfId="178" totalsRowDxfId="177">
      <totalsRowFormula>SUBTOTAL(109,E15:E21)-E21</totalsRowFormula>
    </tableColumn>
    <tableColumn id="6" name="2003" totalsRowFunction="custom" dataDxfId="176" totalsRowDxfId="175">
      <totalsRowFormula>SUBTOTAL(109,F15:F21)-F21</totalsRowFormula>
    </tableColumn>
    <tableColumn id="7" name="2004" totalsRowFunction="custom" dataDxfId="174" totalsRowDxfId="173">
      <totalsRowFormula>SUBTOTAL(109,G15:G21)-G21</totalsRowFormula>
    </tableColumn>
    <tableColumn id="8" name="2005" totalsRowFunction="custom" dataDxfId="172" totalsRowDxfId="171">
      <totalsRowFormula>SUBTOTAL(109,H15:H21)-H21</totalsRowFormula>
    </tableColumn>
    <tableColumn id="9" name="2006" totalsRowFunction="custom" dataDxfId="170" totalsRowDxfId="169">
      <totalsRowFormula>SUBTOTAL(109,I15:I21)-I21</totalsRowFormula>
    </tableColumn>
    <tableColumn id="10" name="2007" totalsRowFunction="custom" dataDxfId="168" totalsRowDxfId="167">
      <totalsRowFormula>SUBTOTAL(109,J15:J21)-J21</totalsRowFormula>
    </tableColumn>
    <tableColumn id="11" name="2008" totalsRowFunction="custom" dataDxfId="166" totalsRowDxfId="165">
      <totalsRowFormula>SUBTOTAL(109,K15:K21)-K21</totalsRowFormula>
    </tableColumn>
    <tableColumn id="12" name="2009" totalsRowFunction="custom" dataDxfId="164" totalsRowDxfId="163">
      <totalsRowFormula>SUBTOTAL(109,L15:L21)-L21</totalsRowFormula>
    </tableColumn>
    <tableColumn id="13" name="2010" totalsRowFunction="custom" dataDxfId="162" totalsRowDxfId="161">
      <totalsRowFormula>SUBTOTAL(109,M15:M21)-M21</totalsRowFormula>
    </tableColumn>
    <tableColumn id="14" name="2011" totalsRowFunction="custom" dataDxfId="160" totalsRowDxfId="159">
      <totalsRowFormula>SUBTOTAL(109,N15:N21)-N21</totalsRowFormula>
    </tableColumn>
    <tableColumn id="15" name="2012" totalsRowFunction="custom" dataDxfId="158" totalsRowDxfId="157">
      <totalsRowFormula>SUBTOTAL(109,O15:O21)-O21</totalsRowFormula>
    </tableColumn>
    <tableColumn id="16" name="2013" totalsRowFunction="custom" dataDxfId="156" totalsRowDxfId="155">
      <totalsRowFormula>SUBTOTAL(109,P15:P21)-P21</totalsRowFormula>
    </tableColumn>
    <tableColumn id="17" name="2014" totalsRowFunction="custom" dataDxfId="154" totalsRowDxfId="153">
      <totalsRowFormula>SUBTOTAL(109,Q15:Q21)-Q21</totalsRowFormula>
    </tableColumn>
    <tableColumn id="18" name="SR 2015" totalsRowFunction="custom" dataDxfId="152" totalsRowDxfId="151">
      <totalsRowFormula>SUBTOTAL(109,R15:R21)-R21</totalsRowFormula>
    </tableColumn>
  </tableColumns>
  <tableStyleInfo name="TableStyleMedium4" showFirstColumn="0" showLastColumn="0" showRowStripes="0" showColumnStripes="0"/>
</table>
</file>

<file path=xl/tables/table3.xml><?xml version="1.0" encoding="utf-8"?>
<table xmlns="http://schemas.openxmlformats.org/spreadsheetml/2006/main" id="5" name="Tabulka5" displayName="Tabulka5" ref="A24:R33" totalsRowCount="1" headerRowDxfId="150">
  <tableColumns count="18">
    <tableColumn id="1" name="Místní poplatky (mil. Kč)" totalsRowLabel="Celkem"/>
    <tableColumn id="2" name="Položky RS"/>
    <tableColumn id="3" name="2000" totalsRowFunction="sum" totalsRowDxfId="149"/>
    <tableColumn id="4" name="2001" totalsRowFunction="sum" totalsRowDxfId="148"/>
    <tableColumn id="5" name="2002" totalsRowFunction="sum" totalsRowDxfId="147"/>
    <tableColumn id="6" name="2003" totalsRowFunction="sum" totalsRowDxfId="146"/>
    <tableColumn id="7" name="2004" totalsRowFunction="sum" totalsRowDxfId="145"/>
    <tableColumn id="8" name="2005" totalsRowFunction="sum" totalsRowDxfId="144"/>
    <tableColumn id="9" name="2006" totalsRowFunction="sum" totalsRowDxfId="143"/>
    <tableColumn id="10" name="2007" totalsRowFunction="sum" totalsRowDxfId="142"/>
    <tableColumn id="11" name="2008" totalsRowFunction="sum" totalsRowDxfId="141"/>
    <tableColumn id="12" name="2009" totalsRowFunction="sum" totalsRowDxfId="140"/>
    <tableColumn id="13" name="2010" totalsRowFunction="sum" totalsRowDxfId="139"/>
    <tableColumn id="14" name="2011" totalsRowFunction="sum" totalsRowDxfId="138"/>
    <tableColumn id="15" name="2012" totalsRowFunction="sum" totalsRowDxfId="137"/>
    <tableColumn id="16" name="2013" totalsRowFunction="sum" totalsRowDxfId="136"/>
    <tableColumn id="17" name="2014" totalsRowFunction="sum" totalsRowDxfId="135"/>
    <tableColumn id="18" name="2015" totalsRowFunction="sum" totalsRowDxfId="134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6" name="Tabulka6" displayName="Tabulka6" ref="A35:R40" totalsRowCount="1">
  <tableColumns count="18">
    <tableColumn id="1" name="Výdaje (mil. Kč)" totalsRowLabel="Celkem"/>
    <tableColumn id="2" name="1999" dataDxfId="133"/>
    <tableColumn id="3" name="2000" totalsRowFunction="custom" dataDxfId="132" totalsRowDxfId="131">
      <totalsRowFormula>SUBTOTAL(109,C36:C37)</totalsRowFormula>
    </tableColumn>
    <tableColumn id="4" name="2001" totalsRowFunction="custom" dataDxfId="130" totalsRowDxfId="129">
      <totalsRowFormula>SUBTOTAL(109,D36:D37)</totalsRowFormula>
    </tableColumn>
    <tableColumn id="5" name="2002" totalsRowFunction="custom" dataDxfId="128" totalsRowDxfId="127">
      <totalsRowFormula>SUBTOTAL(109,E36:E37)</totalsRowFormula>
    </tableColumn>
    <tableColumn id="6" name="2003" totalsRowFunction="custom" dataDxfId="126" totalsRowDxfId="125">
      <totalsRowFormula>SUBTOTAL(109,F36:F37)</totalsRowFormula>
    </tableColumn>
    <tableColumn id="7" name="2004" totalsRowFunction="custom" dataDxfId="124" totalsRowDxfId="123">
      <totalsRowFormula>SUBTOTAL(109,G36:G37)</totalsRowFormula>
    </tableColumn>
    <tableColumn id="8" name="2005" totalsRowFunction="custom" dataDxfId="122" totalsRowDxfId="121">
      <totalsRowFormula>SUBTOTAL(109,H36:H37)</totalsRowFormula>
    </tableColumn>
    <tableColumn id="9" name="2006" totalsRowFunction="custom" dataDxfId="120" totalsRowDxfId="119">
      <totalsRowFormula>SUBTOTAL(109,I36:I37)</totalsRowFormula>
    </tableColumn>
    <tableColumn id="10" name="2007" totalsRowFunction="custom" dataDxfId="118" totalsRowDxfId="117">
      <totalsRowFormula>SUBTOTAL(109,J36:J37)</totalsRowFormula>
    </tableColumn>
    <tableColumn id="11" name="2008" totalsRowFunction="custom" dataDxfId="116" totalsRowDxfId="115">
      <totalsRowFormula>SUBTOTAL(109,K36:K37)</totalsRowFormula>
    </tableColumn>
    <tableColumn id="12" name="2009" totalsRowFunction="custom" dataDxfId="114" totalsRowDxfId="113">
      <totalsRowFormula>SUBTOTAL(109,L36:L37)</totalsRowFormula>
    </tableColumn>
    <tableColumn id="13" name="2010" totalsRowFunction="custom" dataDxfId="112" totalsRowDxfId="111">
      <totalsRowFormula>SUBTOTAL(109,M36:M37)</totalsRowFormula>
    </tableColumn>
    <tableColumn id="14" name="2011" totalsRowFunction="custom" dataDxfId="110" totalsRowDxfId="109">
      <totalsRowFormula>SUBTOTAL(109,N36:N37)</totalsRowFormula>
    </tableColumn>
    <tableColumn id="15" name="2012" totalsRowFunction="custom" dataDxfId="108" totalsRowDxfId="107">
      <totalsRowFormula>SUBTOTAL(109,O36:O37)</totalsRowFormula>
    </tableColumn>
    <tableColumn id="16" name="2013" totalsRowFunction="custom" dataDxfId="106" totalsRowDxfId="105">
      <totalsRowFormula>SUBTOTAL(109,P36:P37)</totalsRowFormula>
    </tableColumn>
    <tableColumn id="17" name="2014" totalsRowFunction="custom" dataDxfId="104" totalsRowDxfId="103">
      <totalsRowFormula>SUBTOTAL(109,Q36:Q37)</totalsRowFormula>
    </tableColumn>
    <tableColumn id="18" name="2015" totalsRowFunction="custom" dataDxfId="102" totalsRowDxfId="101">
      <totalsRowFormula>SUBTOTAL(109,R36:R37)</totalsRowFormula>
    </tableColumn>
  </tableColumns>
  <tableStyleInfo name="TableStyleMedium3" showFirstColumn="0" showLastColumn="0" showRowStripes="0" showColumnStripes="0"/>
</table>
</file>

<file path=xl/tables/table5.xml><?xml version="1.0" encoding="utf-8"?>
<table xmlns="http://schemas.openxmlformats.org/spreadsheetml/2006/main" id="7" name="Tabulka7" displayName="Tabulka7" ref="A42:R47" totalsRowShown="0" headerRowDxfId="100" dataDxfId="99">
  <tableColumns count="18">
    <tableColumn id="1" name="Tvorba provozního přebytku (mil. kč)" dataDxfId="98"/>
    <tableColumn id="2" name="1999" dataDxfId="97"/>
    <tableColumn id="3" name="2000" dataDxfId="96"/>
    <tableColumn id="4" name="2001" dataDxfId="95"/>
    <tableColumn id="5" name="2002" dataDxfId="94"/>
    <tableColumn id="6" name="2003" dataDxfId="93"/>
    <tableColumn id="7" name="2004" dataDxfId="92"/>
    <tableColumn id="8" name="2005" dataDxfId="91"/>
    <tableColumn id="9" name="2006" dataDxfId="90"/>
    <tableColumn id="10" name="2007" dataDxfId="89"/>
    <tableColumn id="11" name="2008" dataDxfId="88"/>
    <tableColumn id="12" name="2009" dataDxfId="87"/>
    <tableColumn id="13" name="2010" dataDxfId="86"/>
    <tableColumn id="14" name="2011*" dataDxfId="85"/>
    <tableColumn id="15" name="2012" dataDxfId="84"/>
    <tableColumn id="16" name="2013" dataDxfId="83"/>
    <tableColumn id="17" name="2014" dataDxfId="82"/>
    <tableColumn id="18" name="SR 2015" dataDxfId="81"/>
  </tableColumns>
  <tableStyleInfo name="TableStyleMedium5" showFirstColumn="0" showLastColumn="0" showRowStripes="0" showColumnStripes="0"/>
</table>
</file>

<file path=xl/tables/table6.xml><?xml version="1.0" encoding="utf-8"?>
<table xmlns="http://schemas.openxmlformats.org/spreadsheetml/2006/main" id="8" name="Tabulka8" displayName="Tabulka8" ref="A4:R5" totalsRowShown="0" headerRowDxfId="80" dataDxfId="79">
  <tableColumns count="18">
    <tableColumn id="1" name="Počet obyvatel SMB" dataDxfId="78"/>
    <tableColumn id="2" name="1999" dataDxfId="77"/>
    <tableColumn id="3" name="2000" dataDxfId="76"/>
    <tableColumn id="4" name="2001" dataDxfId="75"/>
    <tableColumn id="5" name="2002" dataDxfId="74"/>
    <tableColumn id="6" name="2003" dataDxfId="73"/>
    <tableColumn id="7" name="2004" dataDxfId="72"/>
    <tableColumn id="8" name="2005" dataDxfId="71"/>
    <tableColumn id="9" name="2006" dataDxfId="70"/>
    <tableColumn id="10" name="2007" dataDxfId="69"/>
    <tableColumn id="11" name="2008" dataDxfId="68"/>
    <tableColumn id="12" name="2009" dataDxfId="67"/>
    <tableColumn id="13" name="2010" dataDxfId="66"/>
    <tableColumn id="14" name="2011" dataDxfId="65"/>
    <tableColumn id="15" name="2012" dataDxfId="64"/>
    <tableColumn id="16" name="2013" dataDxfId="63"/>
    <tableColumn id="17" name="2014" dataDxfId="62"/>
    <tableColumn id="18" name="20142" dataDxfId="6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9" name="Tabulka9" displayName="Tabulka9" ref="A50:R54" totalsRowCount="1" headerRowDxfId="60">
  <tableColumns count="18">
    <tableColumn id="1" name="Zadluženost SMB k datu (mil. Kč)" totalsRowLabel="Celkem"/>
    <tableColumn id="2" name="1999" totalsRowFunction="sum" dataDxfId="59" totalsRowDxfId="58"/>
    <tableColumn id="3" name="2000" totalsRowFunction="sum" dataDxfId="57" totalsRowDxfId="56"/>
    <tableColumn id="4" name="2001" totalsRowFunction="sum" dataDxfId="55" totalsRowDxfId="54"/>
    <tableColumn id="5" name="2002" totalsRowFunction="sum" dataDxfId="53" totalsRowDxfId="52"/>
    <tableColumn id="6" name="2003" totalsRowFunction="sum" dataDxfId="51" totalsRowDxfId="50"/>
    <tableColumn id="7" name="2004" totalsRowFunction="sum" dataDxfId="49" totalsRowDxfId="48"/>
    <tableColumn id="8" name="2005" totalsRowFunction="sum" dataDxfId="47" totalsRowDxfId="46"/>
    <tableColumn id="9" name="2006" totalsRowFunction="sum" dataDxfId="45" totalsRowDxfId="44"/>
    <tableColumn id="10" name="2007" totalsRowFunction="sum" dataDxfId="43" totalsRowDxfId="42"/>
    <tableColumn id="11" name="2008" totalsRowFunction="sum" dataDxfId="41" totalsRowDxfId="40"/>
    <tableColumn id="12" name="2009" totalsRowFunction="sum" dataDxfId="39" totalsRowDxfId="38"/>
    <tableColumn id="13" name="2010" totalsRowFunction="sum" dataDxfId="37" totalsRowDxfId="36"/>
    <tableColumn id="14" name="2011" totalsRowFunction="sum" dataDxfId="35" totalsRowDxfId="34"/>
    <tableColumn id="15" name="2012" totalsRowFunction="sum" dataDxfId="33" totalsRowDxfId="32"/>
    <tableColumn id="16" name="2013" totalsRowFunction="sum" dataDxfId="31" totalsRowDxfId="30"/>
    <tableColumn id="17" name="2014" totalsRowFunction="sum" dataDxfId="29" totalsRowDxfId="28"/>
    <tableColumn id="18" name="SR 2015" totalsRowFunction="sum" dataDxfId="27" totalsRowDxfId="26"/>
  </tableColumns>
  <tableStyleInfo name="TableStyleLight14" showFirstColumn="0" showLastColumn="0" showRowStripes="0" showColumnStripes="0"/>
</table>
</file>

<file path=xl/tables/table8.xml><?xml version="1.0" encoding="utf-8"?>
<table xmlns="http://schemas.openxmlformats.org/spreadsheetml/2006/main" id="10" name="Tabulka10" displayName="Tabulka10" ref="A4:E31" totalsRowCount="1" headerRowDxfId="25" dataDxfId="24" dataCellStyle="normální_Výdaje SR 2000">
  <tableColumns count="5">
    <tableColumn id="1" name="odd." totalsRowLabel="Celkem" dataDxfId="23" totalsRowDxfId="22" dataCellStyle="normální_Výdaje SR 2000"/>
    <tableColumn id="2" name="Název oddílu" dataDxfId="21" totalsRowDxfId="20" dataCellStyle="normální_Výdaje SR 2000"/>
    <tableColumn id="3" name="Statutární město Brno" totalsRowFunction="custom" dataDxfId="19" totalsRowDxfId="18" dataCellStyle="normální_Výdaje SR 2000">
      <totalsRowFormula>SUBTOTAL(109,C5:C18)</totalsRowFormula>
    </tableColumn>
    <tableColumn id="4" name="Městské části" totalsRowFunction="custom" dataDxfId="17" totalsRowDxfId="16" dataCellStyle="normální_Výdaje SR 2000">
      <totalsRowFormula>SUBTOTAL(109,D5:D18)</totalsRowFormula>
    </tableColumn>
    <tableColumn id="5" name="Město" totalsRowFunction="custom" dataDxfId="15" totalsRowDxfId="14" dataCellStyle="normální_Výdaje SR 2000">
      <totalsRowFormula>SUBTOTAL(109,E5:E18)</totalsRowFormula>
    </tableColumn>
  </tableColumns>
  <tableStyleInfo name="TableStyleLight10" showFirstColumn="0" showLastColumn="0" showRowStripes="0" showColumnStripes="0"/>
</table>
</file>

<file path=xl/tables/table9.xml><?xml version="1.0" encoding="utf-8"?>
<table xmlns="http://schemas.openxmlformats.org/spreadsheetml/2006/main" id="11" name="Tabulka11" displayName="Tabulka11" ref="G4:K30" totalsRowCount="1" headerRowDxfId="13" dataDxfId="12" totalsRowDxfId="10" tableBorderDxfId="11" dataCellStyle="normální_Výdaje SR 2000">
  <tableColumns count="5">
    <tableColumn id="1" name="odd." totalsRowLabel="Celkem" dataDxfId="9" totalsRowDxfId="8" dataCellStyle="normální_Výdaje SR 2000"/>
    <tableColumn id="2" name="Název oddílu" dataDxfId="7" totalsRowDxfId="6" dataCellStyle="normální_Výdaje SR 2000"/>
    <tableColumn id="3" name="Běžné výdaje" totalsRowFunction="custom" dataDxfId="5" totalsRowDxfId="4" dataCellStyle="normální_Výdaje SR 2000">
      <totalsRowFormula>SUBTOTAL(109,I5:I17)</totalsRowFormula>
    </tableColumn>
    <tableColumn id="4" name="Kapitálové výdaje" totalsRowFunction="custom" dataDxfId="3" totalsRowDxfId="2" dataCellStyle="normální_Výdaje SR 2000">
      <totalsRowFormula>SUBTOTAL(109,J5:J17)</totalsRowFormula>
    </tableColumn>
    <tableColumn id="5" name="CV" totalsRowFunction="custom" dataDxfId="1" totalsRowDxfId="0" dataCellStyle="normální_Výdaje SR 2000">
      <totalsRowFormula>SUBTOTAL(109,K5:K17)</totalsRowFormula>
    </tableColumn>
  </tableColumns>
  <tableStyleInfo name="TableStyleMedium3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comments" Target="../comments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2:R54"/>
  <sheetViews>
    <sheetView showGridLines="0" workbookViewId="0">
      <pane xSplit="1" ySplit="6" topLeftCell="D24" activePane="bottomRight" state="frozen"/>
      <selection activeCell="A63" sqref="A63:XFD63"/>
      <selection pane="topRight" activeCell="A63" sqref="A63:XFD63"/>
      <selection pane="bottomLeft" activeCell="A63" sqref="A63:XFD63"/>
      <selection pane="bottomRight" activeCell="A63" sqref="A63:XFD63"/>
    </sheetView>
  </sheetViews>
  <sheetFormatPr defaultRowHeight="12.75" x14ac:dyDescent="0.2"/>
  <cols>
    <col min="1" max="1" width="39.42578125" bestFit="1" customWidth="1"/>
    <col min="2" max="18" width="10.85546875" customWidth="1"/>
  </cols>
  <sheetData>
    <row r="2" spans="1:18" ht="21" x14ac:dyDescent="0.35">
      <c r="A2" s="27" t="s">
        <v>0</v>
      </c>
      <c r="L2" s="21" t="s">
        <v>100</v>
      </c>
    </row>
    <row r="3" spans="1:18" ht="15.75" x14ac:dyDescent="0.25">
      <c r="A3" s="6"/>
    </row>
    <row r="4" spans="1:18" x14ac:dyDescent="0.2">
      <c r="A4" s="11" t="s">
        <v>60</v>
      </c>
      <c r="B4" s="24" t="s">
        <v>14</v>
      </c>
      <c r="C4" s="24" t="s">
        <v>15</v>
      </c>
      <c r="D4" s="24" t="s">
        <v>16</v>
      </c>
      <c r="E4" s="24" t="s">
        <v>17</v>
      </c>
      <c r="F4" s="24" t="s">
        <v>18</v>
      </c>
      <c r="G4" s="24" t="s">
        <v>19</v>
      </c>
      <c r="H4" s="24" t="s">
        <v>20</v>
      </c>
      <c r="I4" s="24" t="s">
        <v>21</v>
      </c>
      <c r="J4" s="24" t="s">
        <v>22</v>
      </c>
      <c r="K4" s="24" t="s">
        <v>23</v>
      </c>
      <c r="L4" s="24" t="s">
        <v>24</v>
      </c>
      <c r="M4" s="24" t="s">
        <v>25</v>
      </c>
      <c r="N4" s="24" t="s">
        <v>26</v>
      </c>
      <c r="O4" s="24" t="s">
        <v>27</v>
      </c>
      <c r="P4" s="24" t="s">
        <v>28</v>
      </c>
      <c r="Q4" s="24" t="s">
        <v>29</v>
      </c>
      <c r="R4" s="24" t="s">
        <v>59</v>
      </c>
    </row>
    <row r="5" spans="1:18" x14ac:dyDescent="0.2">
      <c r="A5" s="11" t="s">
        <v>5</v>
      </c>
      <c r="B5" s="11">
        <v>384727</v>
      </c>
      <c r="C5" s="11">
        <v>383569</v>
      </c>
      <c r="D5" s="11">
        <v>379743</v>
      </c>
      <c r="E5" s="11">
        <v>379743</v>
      </c>
      <c r="F5" s="11">
        <v>373272</v>
      </c>
      <c r="G5" s="11">
        <v>370505</v>
      </c>
      <c r="H5" s="11">
        <v>369559</v>
      </c>
      <c r="I5" s="11">
        <v>366767</v>
      </c>
      <c r="J5" s="11">
        <v>366680</v>
      </c>
      <c r="K5" s="11">
        <v>368533</v>
      </c>
      <c r="L5" s="11">
        <v>370592</v>
      </c>
      <c r="M5" s="11">
        <v>371399</v>
      </c>
      <c r="N5" s="11">
        <v>371371</v>
      </c>
      <c r="O5" s="11">
        <v>378965</v>
      </c>
      <c r="P5" s="11">
        <v>378327</v>
      </c>
      <c r="Q5" s="11">
        <v>377508</v>
      </c>
      <c r="R5" s="11">
        <v>377508</v>
      </c>
    </row>
    <row r="7" spans="1:18" x14ac:dyDescent="0.2">
      <c r="A7" t="s">
        <v>12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 t="s">
        <v>22</v>
      </c>
      <c r="K7" s="1" t="s">
        <v>23</v>
      </c>
      <c r="L7" s="1" t="s">
        <v>24</v>
      </c>
      <c r="M7" s="1" t="s">
        <v>25</v>
      </c>
      <c r="N7" s="1" t="s">
        <v>26</v>
      </c>
      <c r="O7" s="1" t="s">
        <v>27</v>
      </c>
      <c r="P7" s="1" t="s">
        <v>28</v>
      </c>
      <c r="Q7" s="1" t="s">
        <v>29</v>
      </c>
      <c r="R7" s="1" t="s">
        <v>2</v>
      </c>
    </row>
    <row r="8" spans="1:18" x14ac:dyDescent="0.2">
      <c r="A8" t="s">
        <v>1</v>
      </c>
      <c r="B8" s="2">
        <v>4095.7</v>
      </c>
      <c r="C8" s="2">
        <v>4149.6000000000004</v>
      </c>
      <c r="D8" s="2">
        <v>4543</v>
      </c>
      <c r="E8" s="2">
        <v>4980.1000000000004</v>
      </c>
      <c r="F8" s="2">
        <v>5321.97</v>
      </c>
      <c r="G8" s="2">
        <v>5754</v>
      </c>
      <c r="H8" s="2">
        <v>6412.3</v>
      </c>
      <c r="I8" s="2">
        <v>6476</v>
      </c>
      <c r="J8" s="2">
        <v>7029</v>
      </c>
      <c r="K8" s="2">
        <v>7495</v>
      </c>
      <c r="L8" s="2">
        <v>6420</v>
      </c>
      <c r="M8" s="2">
        <v>6758.7</v>
      </c>
      <c r="N8" s="2">
        <v>6697.3</v>
      </c>
      <c r="O8" s="2">
        <v>6904</v>
      </c>
      <c r="P8" s="2">
        <v>6943.7</v>
      </c>
      <c r="Q8" s="2">
        <v>7245</v>
      </c>
      <c r="R8" s="2">
        <v>6950</v>
      </c>
    </row>
    <row r="9" spans="1:18" x14ac:dyDescent="0.2">
      <c r="A9" s="8" t="s">
        <v>3</v>
      </c>
      <c r="B9" s="8"/>
      <c r="C9" s="26">
        <f>C8/B8-1</f>
        <v>1.3160143565202675E-2</v>
      </c>
      <c r="D9" s="26">
        <f t="shared" ref="D9:R9" si="0">D8/C8-1</f>
        <v>9.4804318488528994E-2</v>
      </c>
      <c r="E9" s="26">
        <f t="shared" si="0"/>
        <v>9.6213955535989548E-2</v>
      </c>
      <c r="F9" s="26">
        <f t="shared" si="0"/>
        <v>6.8647215919358962E-2</v>
      </c>
      <c r="G9" s="26">
        <f t="shared" si="0"/>
        <v>8.1178586125062679E-2</v>
      </c>
      <c r="H9" s="26">
        <f t="shared" si="0"/>
        <v>0.11440736878693092</v>
      </c>
      <c r="I9" s="26">
        <f t="shared" si="0"/>
        <v>9.934033030269962E-3</v>
      </c>
      <c r="J9" s="26">
        <f t="shared" si="0"/>
        <v>8.5392217418159388E-2</v>
      </c>
      <c r="K9" s="26">
        <f t="shared" si="0"/>
        <v>6.6296770522122683E-2</v>
      </c>
      <c r="L9" s="26">
        <f t="shared" si="0"/>
        <v>-0.14342895263509003</v>
      </c>
      <c r="M9" s="26">
        <f t="shared" si="0"/>
        <v>5.2757009345794303E-2</v>
      </c>
      <c r="N9" s="26">
        <f t="shared" si="0"/>
        <v>-9.0845872727003396E-3</v>
      </c>
      <c r="O9" s="26">
        <f t="shared" si="0"/>
        <v>3.086318367103158E-2</v>
      </c>
      <c r="P9" s="26">
        <f t="shared" si="0"/>
        <v>5.7502896871377551E-3</v>
      </c>
      <c r="Q9" s="26">
        <f t="shared" si="0"/>
        <v>4.3391851606492171E-2</v>
      </c>
      <c r="R9" s="26">
        <f t="shared" si="0"/>
        <v>-4.0717736369910273E-2</v>
      </c>
    </row>
    <row r="10" spans="1:18" x14ac:dyDescent="0.2">
      <c r="A10" t="s">
        <v>4</v>
      </c>
      <c r="B10" s="4">
        <f t="shared" ref="B10:R10" si="1">B8*1000000/B5</f>
        <v>10645.730608977276</v>
      </c>
      <c r="C10" s="4">
        <f t="shared" si="1"/>
        <v>10818.39251868634</v>
      </c>
      <c r="D10" s="4">
        <f t="shared" si="1"/>
        <v>11963.354163210382</v>
      </c>
      <c r="E10" s="4">
        <f t="shared" si="1"/>
        <v>13114.395788730799</v>
      </c>
      <c r="F10" s="4">
        <f t="shared" si="1"/>
        <v>14257.619108853598</v>
      </c>
      <c r="G10" s="4">
        <f t="shared" si="1"/>
        <v>15530.154788734295</v>
      </c>
      <c r="H10" s="4">
        <f t="shared" si="1"/>
        <v>17351.221320546923</v>
      </c>
      <c r="I10" s="4">
        <f t="shared" si="1"/>
        <v>17656.986588215408</v>
      </c>
      <c r="J10" s="4">
        <f t="shared" si="1"/>
        <v>19169.302934438747</v>
      </c>
      <c r="K10" s="4">
        <f t="shared" si="1"/>
        <v>20337.391766815999</v>
      </c>
      <c r="L10" s="4">
        <f t="shared" si="1"/>
        <v>17323.633537691047</v>
      </c>
      <c r="M10" s="4">
        <f t="shared" si="1"/>
        <v>18197.948836695843</v>
      </c>
      <c r="N10" s="4">
        <f t="shared" si="1"/>
        <v>18033.98757576655</v>
      </c>
      <c r="O10" s="4">
        <f t="shared" si="1"/>
        <v>18218.041243914347</v>
      </c>
      <c r="P10" s="4">
        <f t="shared" si="1"/>
        <v>18353.699313028148</v>
      </c>
      <c r="Q10" s="4">
        <f t="shared" si="1"/>
        <v>19191.646269747926</v>
      </c>
      <c r="R10" s="4">
        <f t="shared" si="1"/>
        <v>18410.205876431759</v>
      </c>
    </row>
    <row r="11" spans="1:18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">
      <c r="A12" t="s">
        <v>30</v>
      </c>
      <c r="B12" s="1" t="s">
        <v>14</v>
      </c>
      <c r="C12" s="1" t="s">
        <v>15</v>
      </c>
      <c r="D12" s="1" t="s">
        <v>16</v>
      </c>
      <c r="E12" s="1" t="s">
        <v>17</v>
      </c>
      <c r="F12" s="1" t="s">
        <v>18</v>
      </c>
      <c r="G12" s="1" t="s">
        <v>19</v>
      </c>
      <c r="H12" s="1" t="s">
        <v>20</v>
      </c>
      <c r="I12" s="1" t="s">
        <v>21</v>
      </c>
      <c r="J12" s="1" t="s">
        <v>22</v>
      </c>
      <c r="K12" s="1" t="s">
        <v>23</v>
      </c>
      <c r="L12" s="1" t="s">
        <v>24</v>
      </c>
      <c r="M12" s="1" t="s">
        <v>25</v>
      </c>
      <c r="N12" s="1" t="s">
        <v>26</v>
      </c>
      <c r="O12" s="1" t="s">
        <v>27</v>
      </c>
      <c r="P12" s="1" t="s">
        <v>28</v>
      </c>
      <c r="Q12" s="1" t="s">
        <v>29</v>
      </c>
      <c r="R12" s="1" t="s">
        <v>2</v>
      </c>
    </row>
    <row r="13" spans="1:18" x14ac:dyDescent="0.2">
      <c r="A13" s="19" t="s">
        <v>33</v>
      </c>
      <c r="B13" s="20">
        <f>B15-B14</f>
        <v>3752.8999999999996</v>
      </c>
      <c r="C13" s="20">
        <f t="shared" ref="C13:R13" si="2">C15-C14</f>
        <v>4366.3320000000003</v>
      </c>
      <c r="D13" s="20">
        <f t="shared" si="2"/>
        <v>4783.8</v>
      </c>
      <c r="E13" s="20">
        <f t="shared" si="2"/>
        <v>5415</v>
      </c>
      <c r="F13" s="20">
        <f t="shared" si="2"/>
        <v>5821.9</v>
      </c>
      <c r="G13" s="20">
        <f t="shared" si="2"/>
        <v>6284.3670000000002</v>
      </c>
      <c r="H13" s="20">
        <f t="shared" si="2"/>
        <v>6956.7999999999993</v>
      </c>
      <c r="I13" s="20">
        <f t="shared" si="2"/>
        <v>7136.3</v>
      </c>
      <c r="J13" s="20">
        <f t="shared" si="2"/>
        <v>7641.04</v>
      </c>
      <c r="K13" s="20">
        <f t="shared" si="2"/>
        <v>8030.3</v>
      </c>
      <c r="L13" s="20">
        <f t="shared" si="2"/>
        <v>6936.6</v>
      </c>
      <c r="M13" s="20">
        <f t="shared" si="2"/>
        <v>7235</v>
      </c>
      <c r="N13" s="20">
        <f t="shared" si="2"/>
        <v>7242.1</v>
      </c>
      <c r="O13" s="20">
        <f t="shared" si="2"/>
        <v>7571.9</v>
      </c>
      <c r="P13" s="20">
        <f t="shared" si="2"/>
        <v>7762.2</v>
      </c>
      <c r="Q13" s="20">
        <f t="shared" si="2"/>
        <v>7994</v>
      </c>
      <c r="R13" s="20">
        <f t="shared" si="2"/>
        <v>0</v>
      </c>
    </row>
    <row r="14" spans="1:18" x14ac:dyDescent="0.2">
      <c r="A14" s="19" t="s">
        <v>32</v>
      </c>
      <c r="B14" s="20">
        <v>332.3</v>
      </c>
      <c r="C14" s="20">
        <v>1056.9000000000001</v>
      </c>
      <c r="D14" s="20">
        <v>253.8</v>
      </c>
      <c r="E14" s="20">
        <v>204.9</v>
      </c>
      <c r="F14" s="20">
        <v>239</v>
      </c>
      <c r="G14" s="20">
        <v>385.5</v>
      </c>
      <c r="H14" s="20">
        <v>281.10000000000002</v>
      </c>
      <c r="I14" s="20">
        <v>258</v>
      </c>
      <c r="J14" s="20">
        <v>128.69999999999999</v>
      </c>
      <c r="K14" s="20">
        <v>94.8</v>
      </c>
      <c r="L14" s="20">
        <v>126.9</v>
      </c>
      <c r="M14" s="20">
        <f>254.4</f>
        <v>254.4</v>
      </c>
      <c r="N14" s="20">
        <v>343.7</v>
      </c>
      <c r="O14" s="20">
        <v>248.5</v>
      </c>
      <c r="P14" s="20">
        <v>319.7</v>
      </c>
      <c r="Q14" s="20">
        <v>224</v>
      </c>
      <c r="R14" s="20"/>
    </row>
    <row r="15" spans="1:18" x14ac:dyDescent="0.2">
      <c r="A15" s="9" t="s">
        <v>6</v>
      </c>
      <c r="B15" s="25">
        <v>4085.2</v>
      </c>
      <c r="C15" s="25">
        <f>5423.232</f>
        <v>5423.232</v>
      </c>
      <c r="D15" s="25">
        <f>5037.6</f>
        <v>5037.6000000000004</v>
      </c>
      <c r="E15" s="25">
        <f>5619.9</f>
        <v>5619.9</v>
      </c>
      <c r="F15" s="25">
        <f>6060.9</f>
        <v>6060.9</v>
      </c>
      <c r="G15" s="25">
        <f>6669.867</f>
        <v>6669.8670000000002</v>
      </c>
      <c r="H15" s="25">
        <f>7237.9</f>
        <v>7237.9</v>
      </c>
      <c r="I15" s="25">
        <v>7394.3</v>
      </c>
      <c r="J15" s="25">
        <f>7769.74</f>
        <v>7769.74</v>
      </c>
      <c r="K15" s="25">
        <v>8125.1</v>
      </c>
      <c r="L15" s="25">
        <f>7063.5</f>
        <v>7063.5</v>
      </c>
      <c r="M15" s="25">
        <v>7489.4</v>
      </c>
      <c r="N15" s="25">
        <f>7585.8</f>
        <v>7585.8</v>
      </c>
      <c r="O15" s="25">
        <f>7820.4</f>
        <v>7820.4</v>
      </c>
      <c r="P15" s="25">
        <f>8081.9</f>
        <v>8081.9</v>
      </c>
      <c r="Q15" s="25">
        <f>8218</f>
        <v>8218</v>
      </c>
      <c r="R15" s="25"/>
    </row>
    <row r="16" spans="1:18" x14ac:dyDescent="0.2">
      <c r="A16" s="9" t="s">
        <v>7</v>
      </c>
      <c r="B16" s="25">
        <v>1019.7</v>
      </c>
      <c r="C16" s="25">
        <v>1061.384</v>
      </c>
      <c r="D16" s="25">
        <v>887.28</v>
      </c>
      <c r="E16" s="25">
        <v>743.7</v>
      </c>
      <c r="F16" s="25">
        <v>856.4</v>
      </c>
      <c r="G16" s="25">
        <v>1179.5619999999999</v>
      </c>
      <c r="H16" s="25">
        <v>1002.7</v>
      </c>
      <c r="I16" s="25">
        <v>681.3</v>
      </c>
      <c r="J16" s="25">
        <v>685.21900000000005</v>
      </c>
      <c r="K16" s="25">
        <v>713.9</v>
      </c>
      <c r="L16" s="25">
        <v>923</v>
      </c>
      <c r="M16" s="25">
        <v>805.9</v>
      </c>
      <c r="N16" s="25">
        <v>1406.9</v>
      </c>
      <c r="O16" s="25">
        <v>730.5</v>
      </c>
      <c r="P16" s="25">
        <v>722.8</v>
      </c>
      <c r="Q16" s="25">
        <v>735</v>
      </c>
      <c r="R16" s="25"/>
    </row>
    <row r="17" spans="1:18" x14ac:dyDescent="0.2">
      <c r="A17" s="9" t="s">
        <v>8</v>
      </c>
      <c r="B17" s="25">
        <v>2470.1</v>
      </c>
      <c r="C17" s="25">
        <v>468.35700000000003</v>
      </c>
      <c r="D17" s="25">
        <v>331.68</v>
      </c>
      <c r="E17" s="25">
        <v>439.9</v>
      </c>
      <c r="F17" s="25">
        <v>1135.5</v>
      </c>
      <c r="G17" s="25">
        <v>679.29100000000005</v>
      </c>
      <c r="H17" s="25">
        <v>941.9</v>
      </c>
      <c r="I17" s="25">
        <v>1025.9000000000001</v>
      </c>
      <c r="J17" s="25">
        <v>342.10599999999999</v>
      </c>
      <c r="K17" s="25">
        <v>728.4</v>
      </c>
      <c r="L17" s="25">
        <v>1077.8</v>
      </c>
      <c r="M17" s="25">
        <v>1575.6</v>
      </c>
      <c r="N17" s="25">
        <v>829.3</v>
      </c>
      <c r="O17" s="25">
        <v>1391.3</v>
      </c>
      <c r="P17" s="25">
        <v>913.1</v>
      </c>
      <c r="Q17" s="25">
        <v>852</v>
      </c>
      <c r="R17" s="25"/>
    </row>
    <row r="18" spans="1:18" x14ac:dyDescent="0.2">
      <c r="A18" s="19" t="s">
        <v>9</v>
      </c>
      <c r="B18" s="20">
        <v>414.9</v>
      </c>
      <c r="C18" s="20">
        <v>808.3</v>
      </c>
      <c r="D18" s="20">
        <v>821.7</v>
      </c>
      <c r="E18" s="20">
        <v>863.8</v>
      </c>
      <c r="F18" s="20">
        <v>979.1</v>
      </c>
      <c r="G18" s="20">
        <v>1015.9</v>
      </c>
      <c r="H18" s="20">
        <v>955.3</v>
      </c>
      <c r="I18" s="20">
        <v>1005.1</v>
      </c>
      <c r="J18" s="20">
        <v>249.8</v>
      </c>
      <c r="K18" s="20">
        <v>256.3</v>
      </c>
      <c r="L18" s="20">
        <v>262.39999999999998</v>
      </c>
      <c r="M18" s="20">
        <v>425.4</v>
      </c>
      <c r="N18" s="20">
        <v>383.6</v>
      </c>
      <c r="O18" s="20">
        <v>381.1</v>
      </c>
      <c r="P18" s="20">
        <v>329.3</v>
      </c>
      <c r="Q18" s="20">
        <v>328.40300000000002</v>
      </c>
      <c r="R18" s="20"/>
    </row>
    <row r="19" spans="1:18" x14ac:dyDescent="0.2">
      <c r="A19" s="19" t="s">
        <v>10</v>
      </c>
      <c r="B19" s="20">
        <f t="shared" ref="B19:P19" si="3">B21-B20-B18</f>
        <v>253.89999999999998</v>
      </c>
      <c r="C19" s="20">
        <f t="shared" si="3"/>
        <v>462.71299999999997</v>
      </c>
      <c r="D19" s="20">
        <f t="shared" si="3"/>
        <v>1705.568</v>
      </c>
      <c r="E19" s="20">
        <f t="shared" si="3"/>
        <v>1511.7</v>
      </c>
      <c r="F19" s="20">
        <f t="shared" si="3"/>
        <v>2427.3000000000002</v>
      </c>
      <c r="G19" s="20">
        <f t="shared" si="3"/>
        <v>1683.0939999999996</v>
      </c>
      <c r="H19" s="20">
        <f t="shared" si="3"/>
        <v>474.39999999999986</v>
      </c>
      <c r="I19" s="20">
        <f t="shared" si="3"/>
        <v>523.10000000000025</v>
      </c>
      <c r="J19" s="20">
        <f t="shared" si="3"/>
        <v>1140.57</v>
      </c>
      <c r="K19" s="20">
        <f t="shared" si="3"/>
        <v>1198</v>
      </c>
      <c r="L19" s="20">
        <f t="shared" si="3"/>
        <v>1156.0999999999999</v>
      </c>
      <c r="M19" s="20">
        <f t="shared" si="3"/>
        <v>1434.1</v>
      </c>
      <c r="N19" s="20">
        <f t="shared" si="3"/>
        <v>1600.5</v>
      </c>
      <c r="O19" s="20">
        <f t="shared" si="3"/>
        <v>760.30000000000007</v>
      </c>
      <c r="P19" s="20">
        <f t="shared" si="3"/>
        <v>1111.2</v>
      </c>
      <c r="Q19" s="20">
        <f>Q21-Q20-Q18</f>
        <v>830.09699999999998</v>
      </c>
      <c r="R19" s="20">
        <f>R21-R20-R18</f>
        <v>0</v>
      </c>
    </row>
    <row r="20" spans="1:18" x14ac:dyDescent="0.2">
      <c r="A20" s="19" t="s">
        <v>11</v>
      </c>
      <c r="B20" s="20">
        <v>18.600000000000001</v>
      </c>
      <c r="C20" s="20">
        <v>371</v>
      </c>
      <c r="D20" s="20">
        <v>400.8</v>
      </c>
      <c r="E20" s="20">
        <v>450</v>
      </c>
      <c r="F20" s="20">
        <v>503.4</v>
      </c>
      <c r="G20" s="20">
        <v>521.9</v>
      </c>
      <c r="H20" s="20">
        <v>708.5</v>
      </c>
      <c r="I20" s="20">
        <v>597.6</v>
      </c>
      <c r="J20" s="20">
        <v>669.5</v>
      </c>
      <c r="K20" s="20">
        <v>936.8</v>
      </c>
      <c r="L20" s="20">
        <v>980.5</v>
      </c>
      <c r="M20" s="20">
        <v>1022.6</v>
      </c>
      <c r="N20" s="20">
        <v>885.6</v>
      </c>
      <c r="O20" s="20">
        <v>1041</v>
      </c>
      <c r="P20" s="20">
        <v>933.9</v>
      </c>
      <c r="Q20" s="20">
        <v>1153.5</v>
      </c>
      <c r="R20" s="20"/>
    </row>
    <row r="21" spans="1:18" x14ac:dyDescent="0.2">
      <c r="A21" s="9" t="s">
        <v>31</v>
      </c>
      <c r="B21" s="25">
        <v>687.4</v>
      </c>
      <c r="C21" s="25">
        <v>1642.0129999999999</v>
      </c>
      <c r="D21" s="25">
        <v>2928.0680000000002</v>
      </c>
      <c r="E21" s="25">
        <v>2825.5</v>
      </c>
      <c r="F21" s="25">
        <v>3909.8</v>
      </c>
      <c r="G21" s="25">
        <v>3220.8939999999998</v>
      </c>
      <c r="H21" s="25">
        <v>2138.1999999999998</v>
      </c>
      <c r="I21" s="25">
        <v>2125.8000000000002</v>
      </c>
      <c r="J21" s="25">
        <v>2059.87</v>
      </c>
      <c r="K21" s="25">
        <v>2391.1</v>
      </c>
      <c r="L21" s="25">
        <v>2399</v>
      </c>
      <c r="M21" s="25">
        <v>2882.1</v>
      </c>
      <c r="N21" s="25">
        <v>2869.7</v>
      </c>
      <c r="O21" s="25">
        <v>2182.4</v>
      </c>
      <c r="P21" s="25">
        <v>2374.4</v>
      </c>
      <c r="Q21" s="25">
        <v>2312</v>
      </c>
      <c r="R21" s="25"/>
    </row>
    <row r="22" spans="1:18" x14ac:dyDescent="0.2">
      <c r="A22" t="s">
        <v>13</v>
      </c>
      <c r="B22" s="2">
        <f t="shared" ref="B22:P22" si="4">SUBTOTAL(109,B15:B21)-B21</f>
        <v>8262.4</v>
      </c>
      <c r="C22" s="2">
        <f t="shared" si="4"/>
        <v>8594.9860000000008</v>
      </c>
      <c r="D22" s="2">
        <f t="shared" si="4"/>
        <v>9184.6280000000006</v>
      </c>
      <c r="E22" s="2">
        <f t="shared" si="4"/>
        <v>9629</v>
      </c>
      <c r="F22" s="2">
        <f t="shared" si="4"/>
        <v>11962.600000000002</v>
      </c>
      <c r="G22" s="2">
        <f t="shared" si="4"/>
        <v>11749.613999999998</v>
      </c>
      <c r="H22" s="2">
        <f t="shared" si="4"/>
        <v>11320.699999999997</v>
      </c>
      <c r="I22" s="2">
        <f t="shared" si="4"/>
        <v>11227.300000000003</v>
      </c>
      <c r="J22" s="2">
        <f t="shared" si="4"/>
        <v>10856.934999999998</v>
      </c>
      <c r="K22" s="2">
        <f t="shared" si="4"/>
        <v>11958.499999999998</v>
      </c>
      <c r="L22" s="2">
        <f t="shared" si="4"/>
        <v>11463.3</v>
      </c>
      <c r="M22" s="2">
        <f t="shared" si="4"/>
        <v>12753</v>
      </c>
      <c r="N22" s="2">
        <f t="shared" si="4"/>
        <v>12691.7</v>
      </c>
      <c r="O22" s="2">
        <f t="shared" si="4"/>
        <v>12124.599999999999</v>
      </c>
      <c r="P22" s="2">
        <f t="shared" si="4"/>
        <v>12092.199999999999</v>
      </c>
      <c r="Q22" s="2">
        <f>SUBTOTAL(109,Q15:Q21)-Q21</f>
        <v>12117</v>
      </c>
      <c r="R22" s="2">
        <f>SUBTOTAL(109,R15:R21)-R21</f>
        <v>0</v>
      </c>
    </row>
    <row r="24" spans="1:18" x14ac:dyDescent="0.2">
      <c r="A24" t="s">
        <v>44</v>
      </c>
      <c r="B24" t="s">
        <v>45</v>
      </c>
      <c r="C24" s="1" t="s">
        <v>15</v>
      </c>
      <c r="D24" s="1" t="s">
        <v>16</v>
      </c>
      <c r="E24" s="1" t="s">
        <v>17</v>
      </c>
      <c r="F24" s="1" t="s">
        <v>18</v>
      </c>
      <c r="G24" s="1" t="s">
        <v>19</v>
      </c>
      <c r="H24" s="1" t="s">
        <v>20</v>
      </c>
      <c r="I24" s="1" t="s">
        <v>21</v>
      </c>
      <c r="J24" s="1" t="s">
        <v>22</v>
      </c>
      <c r="K24" s="1" t="s">
        <v>23</v>
      </c>
      <c r="L24" s="1" t="s">
        <v>24</v>
      </c>
      <c r="M24" s="1" t="s">
        <v>25</v>
      </c>
      <c r="N24" s="1" t="s">
        <v>26</v>
      </c>
      <c r="O24" s="1" t="s">
        <v>27</v>
      </c>
      <c r="P24" s="1" t="s">
        <v>28</v>
      </c>
      <c r="Q24" s="1" t="s">
        <v>29</v>
      </c>
      <c r="R24" s="1" t="s">
        <v>42</v>
      </c>
    </row>
    <row r="25" spans="1:18" x14ac:dyDescent="0.2">
      <c r="A25" t="s">
        <v>34</v>
      </c>
      <c r="B25">
        <v>1341</v>
      </c>
      <c r="C25" s="5">
        <v>8.7789999999999999</v>
      </c>
      <c r="D25" s="5">
        <v>8.9369999999999994</v>
      </c>
      <c r="E25" s="5">
        <v>8.8010000000000002</v>
      </c>
      <c r="F25" s="5">
        <v>9.5489999999999995</v>
      </c>
      <c r="G25" s="5">
        <v>12.552</v>
      </c>
      <c r="H25" s="5">
        <v>12.6</v>
      </c>
      <c r="I25" s="5">
        <v>12.372999999999999</v>
      </c>
      <c r="J25" s="5">
        <v>12.5</v>
      </c>
      <c r="K25" s="5">
        <v>12.2</v>
      </c>
      <c r="L25" s="5">
        <v>12</v>
      </c>
      <c r="M25" s="5">
        <v>11.6</v>
      </c>
      <c r="N25" s="5">
        <v>11.9</v>
      </c>
      <c r="O25" s="5">
        <v>11.3</v>
      </c>
      <c r="P25" s="5">
        <v>10.6</v>
      </c>
      <c r="Q25" s="5">
        <v>10.3</v>
      </c>
      <c r="R25" s="5"/>
    </row>
    <row r="26" spans="1:18" x14ac:dyDescent="0.2">
      <c r="A26" t="s">
        <v>35</v>
      </c>
      <c r="B26">
        <v>1342</v>
      </c>
      <c r="C26" s="5">
        <v>0.88700000000000001</v>
      </c>
      <c r="D26" s="5">
        <v>0.99399999999999999</v>
      </c>
      <c r="E26" s="5">
        <v>0.95599999999999996</v>
      </c>
      <c r="F26" s="5">
        <v>0.85399999999999998</v>
      </c>
      <c r="G26" s="5">
        <v>0.86299999999999999</v>
      </c>
      <c r="H26" s="5">
        <v>0.7</v>
      </c>
      <c r="I26" s="5">
        <v>0.86499999999999999</v>
      </c>
      <c r="J26" s="5">
        <v>0.7</v>
      </c>
      <c r="K26" s="5">
        <v>1</v>
      </c>
      <c r="L26" s="5">
        <v>0.8</v>
      </c>
      <c r="M26" s="5">
        <v>1.3</v>
      </c>
      <c r="N26" s="5">
        <v>1</v>
      </c>
      <c r="O26" s="5">
        <v>1.3</v>
      </c>
      <c r="P26" s="5">
        <v>2</v>
      </c>
      <c r="Q26" s="5">
        <v>2.2000000000000002</v>
      </c>
      <c r="R26" s="5"/>
    </row>
    <row r="27" spans="1:18" x14ac:dyDescent="0.2">
      <c r="A27" t="s">
        <v>36</v>
      </c>
      <c r="B27">
        <v>1343</v>
      </c>
      <c r="C27" s="5">
        <v>38.868000000000002</v>
      </c>
      <c r="D27" s="5">
        <v>51.128</v>
      </c>
      <c r="E27" s="5">
        <v>48.289000000000001</v>
      </c>
      <c r="F27" s="5">
        <v>47.359000000000002</v>
      </c>
      <c r="G27" s="5">
        <v>49.895000000000003</v>
      </c>
      <c r="H27" s="5">
        <v>47.6</v>
      </c>
      <c r="I27" s="5">
        <v>47.29</v>
      </c>
      <c r="J27" s="5">
        <v>47.7</v>
      </c>
      <c r="K27" s="5">
        <v>46.6</v>
      </c>
      <c r="L27" s="5">
        <v>47.6</v>
      </c>
      <c r="M27" s="5">
        <v>51.4</v>
      </c>
      <c r="N27" s="5">
        <v>53.1</v>
      </c>
      <c r="O27" s="5">
        <v>48</v>
      </c>
      <c r="P27" s="5">
        <v>46.5</v>
      </c>
      <c r="Q27" s="5">
        <v>44.2</v>
      </c>
      <c r="R27" s="5"/>
    </row>
    <row r="28" spans="1:18" x14ac:dyDescent="0.2">
      <c r="A28" t="s">
        <v>37</v>
      </c>
      <c r="B28">
        <v>1344</v>
      </c>
      <c r="C28" s="5">
        <v>14.121</v>
      </c>
      <c r="D28" s="5">
        <v>15.536</v>
      </c>
      <c r="E28" s="5">
        <v>14.606</v>
      </c>
      <c r="F28" s="5">
        <v>13.055999999999999</v>
      </c>
      <c r="G28" s="5">
        <v>13.269</v>
      </c>
      <c r="H28" s="5">
        <v>12.3</v>
      </c>
      <c r="I28" s="5">
        <v>13.02</v>
      </c>
      <c r="J28" s="5">
        <v>8.4</v>
      </c>
      <c r="K28" s="5">
        <v>9.3000000000000007</v>
      </c>
      <c r="L28" s="5">
        <v>5.3</v>
      </c>
      <c r="M28" s="5">
        <v>4.7</v>
      </c>
      <c r="N28" s="5">
        <v>7</v>
      </c>
      <c r="O28" s="5">
        <v>6.1</v>
      </c>
      <c r="P28" s="5">
        <v>4.9000000000000004</v>
      </c>
      <c r="Q28" s="5">
        <v>5.7</v>
      </c>
      <c r="R28" s="5"/>
    </row>
    <row r="29" spans="1:18" x14ac:dyDescent="0.2">
      <c r="A29" t="s">
        <v>38</v>
      </c>
      <c r="B29">
        <v>1345</v>
      </c>
      <c r="C29" s="5">
        <v>1.3680000000000001</v>
      </c>
      <c r="D29" s="5">
        <v>1.6279999999999999</v>
      </c>
      <c r="E29" s="5">
        <v>1.869</v>
      </c>
      <c r="F29" s="5">
        <v>1.615</v>
      </c>
      <c r="G29" s="5">
        <v>1.956</v>
      </c>
      <c r="H29" s="5">
        <v>2.6</v>
      </c>
      <c r="I29" s="5">
        <v>2.7570000000000001</v>
      </c>
      <c r="J29" s="5">
        <v>3.2</v>
      </c>
      <c r="K29" s="5">
        <v>3.7</v>
      </c>
      <c r="L29" s="5">
        <v>3.4</v>
      </c>
      <c r="M29" s="5">
        <v>3.4</v>
      </c>
      <c r="N29" s="5">
        <v>5.6</v>
      </c>
      <c r="O29" s="5">
        <v>6.2</v>
      </c>
      <c r="P29" s="5">
        <v>6.2</v>
      </c>
      <c r="Q29" s="5">
        <v>6.3</v>
      </c>
      <c r="R29" s="5"/>
    </row>
    <row r="30" spans="1:18" x14ac:dyDescent="0.2">
      <c r="A30" t="s">
        <v>39</v>
      </c>
      <c r="B30">
        <v>1346</v>
      </c>
      <c r="C30" s="5">
        <v>3.915</v>
      </c>
      <c r="D30" s="5">
        <v>3.8780000000000001</v>
      </c>
      <c r="E30" s="5">
        <v>5.1050000000000004</v>
      </c>
      <c r="F30" s="5">
        <v>6.3769999999999998</v>
      </c>
      <c r="G30" s="5">
        <v>6.5380000000000003</v>
      </c>
      <c r="H30" s="5">
        <v>5.6</v>
      </c>
      <c r="I30" s="5">
        <v>5.6749999999999998</v>
      </c>
      <c r="J30" s="5">
        <v>6.3</v>
      </c>
      <c r="K30" s="5">
        <v>6</v>
      </c>
      <c r="L30" s="5">
        <v>5.4</v>
      </c>
      <c r="M30" s="5">
        <v>4.8</v>
      </c>
      <c r="N30" s="5">
        <v>4.5</v>
      </c>
      <c r="O30" s="5">
        <v>4.2</v>
      </c>
      <c r="P30" s="5">
        <v>4</v>
      </c>
      <c r="Q30" s="5">
        <v>3.7</v>
      </c>
      <c r="R30" s="5"/>
    </row>
    <row r="31" spans="1:18" x14ac:dyDescent="0.2">
      <c r="A31" t="s">
        <v>40</v>
      </c>
      <c r="B31">
        <v>1347</v>
      </c>
      <c r="C31" s="5">
        <v>34.622</v>
      </c>
      <c r="D31" s="5">
        <v>38.662999999999997</v>
      </c>
      <c r="E31" s="5">
        <v>40.914999999999999</v>
      </c>
      <c r="F31" s="5">
        <v>40.411999999999999</v>
      </c>
      <c r="G31" s="5">
        <v>44.735999999999997</v>
      </c>
      <c r="H31" s="5">
        <v>51.4</v>
      </c>
      <c r="I31" s="5">
        <v>51.517000000000003</v>
      </c>
      <c r="J31" s="5">
        <v>51.8</v>
      </c>
      <c r="K31" s="5">
        <v>51.1</v>
      </c>
      <c r="L31" s="5">
        <v>39.9</v>
      </c>
      <c r="M31" s="5">
        <v>49.4</v>
      </c>
      <c r="N31" s="5">
        <v>103.4</v>
      </c>
      <c r="O31" s="5">
        <v>21.6</v>
      </c>
      <c r="P31" s="5">
        <v>18.2</v>
      </c>
      <c r="Q31" s="5">
        <v>4</v>
      </c>
      <c r="R31" s="5"/>
    </row>
    <row r="32" spans="1:18" x14ac:dyDescent="0.2">
      <c r="A32" t="s">
        <v>41</v>
      </c>
      <c r="B32" t="s">
        <v>43</v>
      </c>
      <c r="C32" s="5"/>
      <c r="D32" s="5"/>
      <c r="E32" s="5">
        <v>178.57400000000001</v>
      </c>
      <c r="F32" s="5">
        <v>179.33600000000001</v>
      </c>
      <c r="G32" s="5">
        <v>183.715</v>
      </c>
      <c r="H32" s="5">
        <v>184.49199999999999</v>
      </c>
      <c r="I32" s="5">
        <v>182.85300000000001</v>
      </c>
      <c r="J32" s="5">
        <v>182.113</v>
      </c>
      <c r="K32" s="5">
        <v>181.05500000000001</v>
      </c>
      <c r="L32" s="5">
        <v>183.13399999999999</v>
      </c>
      <c r="M32" s="5">
        <v>179.56700000000001</v>
      </c>
      <c r="N32" s="5">
        <v>179.22200000000001</v>
      </c>
      <c r="O32" s="5">
        <v>180.892</v>
      </c>
      <c r="P32" s="5">
        <v>248.4</v>
      </c>
      <c r="Q32" s="5">
        <v>243.9</v>
      </c>
      <c r="R32" s="5"/>
    </row>
    <row r="33" spans="1:18" x14ac:dyDescent="0.2">
      <c r="A33" t="s">
        <v>13</v>
      </c>
      <c r="C33" s="2">
        <f>SUBTOTAL(109,C25:C32)</f>
        <v>102.56000000000002</v>
      </c>
      <c r="D33" s="2">
        <f t="shared" ref="D33:R33" si="5">SUBTOTAL(109,D25:D32)</f>
        <v>120.764</v>
      </c>
      <c r="E33" s="2">
        <f t="shared" si="5"/>
        <v>299.11500000000001</v>
      </c>
      <c r="F33" s="2">
        <f t="shared" si="5"/>
        <v>298.55799999999999</v>
      </c>
      <c r="G33" s="2">
        <f t="shared" si="5"/>
        <v>313.524</v>
      </c>
      <c r="H33" s="2">
        <f t="shared" si="5"/>
        <v>317.29199999999997</v>
      </c>
      <c r="I33" s="2">
        <f t="shared" si="5"/>
        <v>316.35000000000002</v>
      </c>
      <c r="J33" s="2">
        <f t="shared" si="5"/>
        <v>312.71300000000002</v>
      </c>
      <c r="K33" s="2">
        <f t="shared" si="5"/>
        <v>310.95500000000004</v>
      </c>
      <c r="L33" s="2">
        <f t="shared" si="5"/>
        <v>297.53399999999999</v>
      </c>
      <c r="M33" s="2">
        <f t="shared" si="5"/>
        <v>306.16700000000003</v>
      </c>
      <c r="N33" s="2">
        <f t="shared" si="5"/>
        <v>365.72199999999998</v>
      </c>
      <c r="O33" s="2">
        <f t="shared" si="5"/>
        <v>279.59199999999998</v>
      </c>
      <c r="P33" s="2">
        <f t="shared" si="5"/>
        <v>340.8</v>
      </c>
      <c r="Q33" s="2">
        <f t="shared" si="5"/>
        <v>320.3</v>
      </c>
      <c r="R33" s="2">
        <f t="shared" si="5"/>
        <v>0</v>
      </c>
    </row>
    <row r="35" spans="1:18" x14ac:dyDescent="0.2">
      <c r="A35" t="s">
        <v>48</v>
      </c>
      <c r="B35" s="1" t="s">
        <v>14</v>
      </c>
      <c r="C35" s="1" t="s">
        <v>15</v>
      </c>
      <c r="D35" s="1" t="s">
        <v>16</v>
      </c>
      <c r="E35" s="1" t="s">
        <v>17</v>
      </c>
      <c r="F35" s="1" t="s">
        <v>18</v>
      </c>
      <c r="G35" s="1" t="s">
        <v>19</v>
      </c>
      <c r="H35" s="1" t="s">
        <v>20</v>
      </c>
      <c r="I35" s="1" t="s">
        <v>21</v>
      </c>
      <c r="J35" s="1" t="s">
        <v>22</v>
      </c>
      <c r="K35" s="1" t="s">
        <v>23</v>
      </c>
      <c r="L35" s="1" t="s">
        <v>24</v>
      </c>
      <c r="M35" s="1" t="s">
        <v>25</v>
      </c>
      <c r="N35" s="1" t="s">
        <v>26</v>
      </c>
      <c r="O35" s="1" t="s">
        <v>27</v>
      </c>
      <c r="P35" s="1" t="s">
        <v>28</v>
      </c>
      <c r="Q35" s="1" t="s">
        <v>29</v>
      </c>
      <c r="R35" s="1" t="s">
        <v>42</v>
      </c>
    </row>
    <row r="36" spans="1:18" x14ac:dyDescent="0.2">
      <c r="A36" t="s">
        <v>46</v>
      </c>
      <c r="B36" s="2"/>
      <c r="C36" s="2">
        <v>2699</v>
      </c>
      <c r="D36" s="2">
        <v>3573</v>
      </c>
      <c r="E36" s="2">
        <v>3911.0859999999998</v>
      </c>
      <c r="F36" s="2">
        <v>4984</v>
      </c>
      <c r="G36" s="2">
        <v>5582.8720000000003</v>
      </c>
      <c r="H36" s="2">
        <v>3975.2</v>
      </c>
      <c r="I36" s="2">
        <v>3966.32</v>
      </c>
      <c r="J36" s="2">
        <v>3007.5</v>
      </c>
      <c r="K36" s="2">
        <v>3320.4</v>
      </c>
      <c r="L36" s="2">
        <v>3256.5</v>
      </c>
      <c r="M36" s="2">
        <v>2959.7</v>
      </c>
      <c r="N36" s="2">
        <v>2832.1</v>
      </c>
      <c r="O36" s="2">
        <v>2687.5</v>
      </c>
      <c r="P36" s="2">
        <v>2726.4</v>
      </c>
      <c r="Q36" s="2">
        <v>2946.5</v>
      </c>
      <c r="R36" s="2"/>
    </row>
    <row r="37" spans="1:18" x14ac:dyDescent="0.2">
      <c r="A37" t="s">
        <v>51</v>
      </c>
      <c r="B37" s="2"/>
      <c r="C37" s="2">
        <v>5224</v>
      </c>
      <c r="D37" s="2">
        <v>6703</v>
      </c>
      <c r="E37" s="2">
        <v>6983.8339999999998</v>
      </c>
      <c r="F37" s="2">
        <v>7235</v>
      </c>
      <c r="G37" s="2">
        <v>7626.0910000000003</v>
      </c>
      <c r="H37" s="2">
        <v>6626.2999999999993</v>
      </c>
      <c r="I37" s="2">
        <v>7103.4589999999998</v>
      </c>
      <c r="J37" s="2">
        <v>7504.8</v>
      </c>
      <c r="K37" s="2">
        <v>8021.9</v>
      </c>
      <c r="L37" s="2">
        <v>8567.4</v>
      </c>
      <c r="M37" s="2">
        <v>9000.6</v>
      </c>
      <c r="N37" s="2">
        <v>8933.1999999999989</v>
      </c>
      <c r="O37" s="2">
        <v>8155.7</v>
      </c>
      <c r="P37" s="2">
        <v>8081.2</v>
      </c>
      <c r="Q37" s="2">
        <v>8290.2000000000007</v>
      </c>
      <c r="R37" s="2"/>
    </row>
    <row r="38" spans="1:18" x14ac:dyDescent="0.2">
      <c r="A38" s="21" t="s">
        <v>50</v>
      </c>
      <c r="B38" s="22"/>
      <c r="C38" s="23">
        <f>IFERROR(C36/C$40,0)</f>
        <v>0.34065379275526947</v>
      </c>
      <c r="D38" s="23">
        <f t="shared" ref="D38:R38" si="6">IFERROR(D36/D$40,0)</f>
        <v>0.34770338653172439</v>
      </c>
      <c r="E38" s="23">
        <f t="shared" si="6"/>
        <v>0.35898253497960514</v>
      </c>
      <c r="F38" s="23">
        <f t="shared" si="6"/>
        <v>0.40788935264751619</v>
      </c>
      <c r="G38" s="23">
        <f t="shared" si="6"/>
        <v>0.42265785739576983</v>
      </c>
      <c r="H38" s="23">
        <f t="shared" si="6"/>
        <v>0.37496580672546337</v>
      </c>
      <c r="I38" s="23">
        <f t="shared" si="6"/>
        <v>0.35830164269765458</v>
      </c>
      <c r="J38" s="23">
        <f t="shared" si="6"/>
        <v>0.28609343340658089</v>
      </c>
      <c r="K38" s="23">
        <f t="shared" si="6"/>
        <v>0.29274485774490183</v>
      </c>
      <c r="L38" s="23">
        <f t="shared" si="6"/>
        <v>0.27541674066932231</v>
      </c>
      <c r="M38" s="23">
        <f t="shared" si="6"/>
        <v>0.24746034798458233</v>
      </c>
      <c r="N38" s="23">
        <f t="shared" si="6"/>
        <v>0.24071634382463686</v>
      </c>
      <c r="O38" s="23">
        <f t="shared" si="6"/>
        <v>0.24785118784122767</v>
      </c>
      <c r="P38" s="23">
        <f t="shared" si="6"/>
        <v>0.25226692327621303</v>
      </c>
      <c r="Q38" s="23">
        <f t="shared" si="6"/>
        <v>0.26222111474009274</v>
      </c>
      <c r="R38" s="23">
        <f t="shared" si="6"/>
        <v>0</v>
      </c>
    </row>
    <row r="39" spans="1:18" x14ac:dyDescent="0.2">
      <c r="A39" s="21" t="s">
        <v>49</v>
      </c>
      <c r="B39" s="22"/>
      <c r="C39" s="23">
        <f>IFERROR(C37/C$40,0)</f>
        <v>0.65934620724473059</v>
      </c>
      <c r="D39" s="23">
        <f t="shared" ref="D39:R39" si="7">IFERROR(D37/D$40,0)</f>
        <v>0.65229661346827561</v>
      </c>
      <c r="E39" s="23">
        <f t="shared" si="7"/>
        <v>0.64101746502039481</v>
      </c>
      <c r="F39" s="23">
        <f t="shared" si="7"/>
        <v>0.59211064735248387</v>
      </c>
      <c r="G39" s="23">
        <f t="shared" si="7"/>
        <v>0.57734214260423022</v>
      </c>
      <c r="H39" s="23">
        <f t="shared" si="7"/>
        <v>0.62503419327453658</v>
      </c>
      <c r="I39" s="23">
        <f t="shared" si="7"/>
        <v>0.64169835730234537</v>
      </c>
      <c r="J39" s="23">
        <f t="shared" si="7"/>
        <v>0.71390656659341922</v>
      </c>
      <c r="K39" s="23">
        <f t="shared" si="7"/>
        <v>0.70725514225509822</v>
      </c>
      <c r="L39" s="23">
        <f t="shared" si="7"/>
        <v>0.72458325933067769</v>
      </c>
      <c r="M39" s="23">
        <f t="shared" si="7"/>
        <v>0.75253965201541773</v>
      </c>
      <c r="N39" s="23">
        <f t="shared" si="7"/>
        <v>0.75928365617536309</v>
      </c>
      <c r="O39" s="23">
        <f t="shared" si="7"/>
        <v>0.75214881215877227</v>
      </c>
      <c r="P39" s="23">
        <f t="shared" si="7"/>
        <v>0.74773307672378697</v>
      </c>
      <c r="Q39" s="23">
        <f t="shared" si="7"/>
        <v>0.73777888525990731</v>
      </c>
      <c r="R39" s="23">
        <f t="shared" si="7"/>
        <v>0</v>
      </c>
    </row>
    <row r="40" spans="1:18" x14ac:dyDescent="0.2">
      <c r="A40" t="s">
        <v>13</v>
      </c>
      <c r="C40" s="2">
        <f>SUBTOTAL(109,C36:C37)</f>
        <v>7923</v>
      </c>
      <c r="D40" s="2">
        <f t="shared" ref="D40:R40" si="8">SUBTOTAL(109,D36:D37)</f>
        <v>10276</v>
      </c>
      <c r="E40" s="2">
        <f t="shared" si="8"/>
        <v>10894.92</v>
      </c>
      <c r="F40" s="2">
        <f t="shared" si="8"/>
        <v>12219</v>
      </c>
      <c r="G40" s="2">
        <f t="shared" si="8"/>
        <v>13208.963</v>
      </c>
      <c r="H40" s="2">
        <f t="shared" si="8"/>
        <v>10601.5</v>
      </c>
      <c r="I40" s="2">
        <f t="shared" si="8"/>
        <v>11069.779</v>
      </c>
      <c r="J40" s="2">
        <f t="shared" si="8"/>
        <v>10512.3</v>
      </c>
      <c r="K40" s="2">
        <f t="shared" si="8"/>
        <v>11342.3</v>
      </c>
      <c r="L40" s="2">
        <f t="shared" si="8"/>
        <v>11823.9</v>
      </c>
      <c r="M40" s="2">
        <f t="shared" si="8"/>
        <v>11960.3</v>
      </c>
      <c r="N40" s="2">
        <f t="shared" si="8"/>
        <v>11765.3</v>
      </c>
      <c r="O40" s="2">
        <f t="shared" si="8"/>
        <v>10843.2</v>
      </c>
      <c r="P40" s="2">
        <f t="shared" si="8"/>
        <v>10807.6</v>
      </c>
      <c r="Q40" s="2">
        <f t="shared" si="8"/>
        <v>11236.7</v>
      </c>
      <c r="R40" s="2">
        <f t="shared" si="8"/>
        <v>0</v>
      </c>
    </row>
    <row r="42" spans="1:18" x14ac:dyDescent="0.2">
      <c r="A42" s="12" t="s">
        <v>58</v>
      </c>
      <c r="B42" s="1" t="s">
        <v>14</v>
      </c>
      <c r="C42" s="1" t="s">
        <v>15</v>
      </c>
      <c r="D42" s="1" t="s">
        <v>16</v>
      </c>
      <c r="E42" s="1" t="s">
        <v>17</v>
      </c>
      <c r="F42" s="1" t="s">
        <v>18</v>
      </c>
      <c r="G42" s="1" t="s">
        <v>19</v>
      </c>
      <c r="H42" s="1" t="s">
        <v>20</v>
      </c>
      <c r="I42" s="1" t="s">
        <v>21</v>
      </c>
      <c r="J42" s="1" t="s">
        <v>22</v>
      </c>
      <c r="K42" s="1" t="s">
        <v>23</v>
      </c>
      <c r="L42" s="1" t="s">
        <v>24</v>
      </c>
      <c r="M42" s="1" t="s">
        <v>25</v>
      </c>
      <c r="N42" s="1" t="s">
        <v>56</v>
      </c>
      <c r="O42" s="1" t="s">
        <v>27</v>
      </c>
      <c r="P42" s="1" t="s">
        <v>28</v>
      </c>
      <c r="Q42" s="1" t="s">
        <v>29</v>
      </c>
      <c r="R42" s="1" t="s">
        <v>2</v>
      </c>
    </row>
    <row r="43" spans="1:18" x14ac:dyDescent="0.2">
      <c r="A43" s="7" t="s">
        <v>52</v>
      </c>
      <c r="B43" s="10">
        <v>6879</v>
      </c>
      <c r="C43" s="10">
        <v>7863</v>
      </c>
      <c r="D43" s="10">
        <v>8544</v>
      </c>
      <c r="E43" s="10">
        <v>8843</v>
      </c>
      <c r="F43" s="10">
        <f>11962.527-1253.018-1135.526</f>
        <v>9573.9830000000002</v>
      </c>
      <c r="G43" s="10">
        <f>11749.6-469.6-679.3-400</f>
        <v>10200.700000000001</v>
      </c>
      <c r="H43" s="10">
        <v>9706.7999999999993</v>
      </c>
      <c r="I43" s="10">
        <v>9761.3590000000004</v>
      </c>
      <c r="J43" s="10">
        <v>10257.6</v>
      </c>
      <c r="K43" s="10">
        <v>11152</v>
      </c>
      <c r="L43" s="10">
        <v>10323.5</v>
      </c>
      <c r="M43" s="10">
        <v>10923.9</v>
      </c>
      <c r="N43" s="10">
        <f>11476.6-540.3</f>
        <v>10936.300000000001</v>
      </c>
      <c r="O43" s="10">
        <f>7820.4+730+1644</f>
        <v>10194.4</v>
      </c>
      <c r="P43" s="10">
        <f>8081.9+722.8+1480.7</f>
        <v>10285.4</v>
      </c>
      <c r="Q43" s="10">
        <f>12117.4-852.2-561.6</f>
        <v>10703.599999999999</v>
      </c>
      <c r="R43" s="10"/>
    </row>
    <row r="44" spans="1:18" x14ac:dyDescent="0.2">
      <c r="A44" s="7" t="s">
        <v>47</v>
      </c>
      <c r="B44" s="10">
        <v>5107</v>
      </c>
      <c r="C44" s="10">
        <v>6281</v>
      </c>
      <c r="D44" s="10">
        <v>6957</v>
      </c>
      <c r="E44" s="10">
        <v>7189</v>
      </c>
      <c r="F44" s="10">
        <v>7473.5810000000001</v>
      </c>
      <c r="G44" s="10">
        <v>8011.6</v>
      </c>
      <c r="H44" s="10">
        <v>6907.4</v>
      </c>
      <c r="I44" s="10">
        <v>7361.4589999999998</v>
      </c>
      <c r="J44" s="10">
        <v>7633.5</v>
      </c>
      <c r="K44" s="10">
        <v>8116.7</v>
      </c>
      <c r="L44" s="10">
        <v>8694.2999999999993</v>
      </c>
      <c r="M44" s="10">
        <v>9255</v>
      </c>
      <c r="N44" s="10">
        <v>9276.9</v>
      </c>
      <c r="O44" s="10">
        <v>8155.7</v>
      </c>
      <c r="P44" s="10">
        <v>8081.2</v>
      </c>
      <c r="Q44" s="10">
        <v>8290.2000000000007</v>
      </c>
      <c r="R44" s="10"/>
    </row>
    <row r="45" spans="1:18" x14ac:dyDescent="0.2">
      <c r="A45" s="7" t="s">
        <v>53</v>
      </c>
      <c r="B45" s="10">
        <f t="shared" ref="B45:H45" si="9">B43-B44</f>
        <v>1772</v>
      </c>
      <c r="C45" s="10">
        <f t="shared" si="9"/>
        <v>1582</v>
      </c>
      <c r="D45" s="10">
        <f t="shared" si="9"/>
        <v>1587</v>
      </c>
      <c r="E45" s="10">
        <f t="shared" si="9"/>
        <v>1654</v>
      </c>
      <c r="F45" s="10">
        <f t="shared" si="9"/>
        <v>2100.402</v>
      </c>
      <c r="G45" s="10">
        <f t="shared" si="9"/>
        <v>2189.1000000000004</v>
      </c>
      <c r="H45" s="10">
        <f t="shared" si="9"/>
        <v>2799.3999999999996</v>
      </c>
      <c r="I45" s="10">
        <v>2399.9</v>
      </c>
      <c r="J45" s="10">
        <f t="shared" ref="J45:R45" si="10">J43-J44</f>
        <v>2624.1000000000004</v>
      </c>
      <c r="K45" s="10">
        <f t="shared" si="10"/>
        <v>3035.3</v>
      </c>
      <c r="L45" s="10">
        <f t="shared" si="10"/>
        <v>1629.2000000000007</v>
      </c>
      <c r="M45" s="10">
        <f t="shared" si="10"/>
        <v>1668.8999999999996</v>
      </c>
      <c r="N45" s="10">
        <f t="shared" si="10"/>
        <v>1659.4000000000015</v>
      </c>
      <c r="O45" s="10">
        <f t="shared" si="10"/>
        <v>2038.6999999999998</v>
      </c>
      <c r="P45" s="10">
        <f t="shared" si="10"/>
        <v>2204.1999999999998</v>
      </c>
      <c r="Q45" s="10">
        <f t="shared" si="10"/>
        <v>2413.3999999999978</v>
      </c>
      <c r="R45" s="10">
        <f t="shared" si="10"/>
        <v>0</v>
      </c>
    </row>
    <row r="46" spans="1:18" x14ac:dyDescent="0.2">
      <c r="A46" s="15" t="s">
        <v>54</v>
      </c>
      <c r="B46" s="16">
        <f>IFERROR(B45/B43,0)</f>
        <v>0.25759558075301642</v>
      </c>
      <c r="C46" s="16">
        <f t="shared" ref="C46:R46" si="11">IFERROR(C45/C43,0)</f>
        <v>0.20119547246597991</v>
      </c>
      <c r="D46" s="16">
        <f t="shared" si="11"/>
        <v>0.1857443820224719</v>
      </c>
      <c r="E46" s="16">
        <f t="shared" si="11"/>
        <v>0.18704059708243809</v>
      </c>
      <c r="F46" s="16">
        <f t="shared" si="11"/>
        <v>0.21938643509185257</v>
      </c>
      <c r="G46" s="16">
        <f t="shared" si="11"/>
        <v>0.21460291940749165</v>
      </c>
      <c r="H46" s="16">
        <f t="shared" si="11"/>
        <v>0.28839576379445336</v>
      </c>
      <c r="I46" s="16">
        <f t="shared" si="11"/>
        <v>0.2458571598483367</v>
      </c>
      <c r="J46" s="16">
        <f t="shared" si="11"/>
        <v>0.25582007487131497</v>
      </c>
      <c r="K46" s="16">
        <f t="shared" si="11"/>
        <v>0.27217539454806317</v>
      </c>
      <c r="L46" s="16">
        <f t="shared" si="11"/>
        <v>0.15781469462875969</v>
      </c>
      <c r="M46" s="16">
        <f t="shared" si="11"/>
        <v>0.15277510779117345</v>
      </c>
      <c r="N46" s="16">
        <f t="shared" si="11"/>
        <v>0.15173321873028367</v>
      </c>
      <c r="O46" s="16">
        <f t="shared" si="11"/>
        <v>0.19998234324727301</v>
      </c>
      <c r="P46" s="16">
        <f t="shared" si="11"/>
        <v>0.21430377039298423</v>
      </c>
      <c r="Q46" s="16">
        <f t="shared" si="11"/>
        <v>0.22547554093949682</v>
      </c>
      <c r="R46" s="16">
        <f t="shared" si="11"/>
        <v>0</v>
      </c>
    </row>
    <row r="47" spans="1:18" x14ac:dyDescent="0.2">
      <c r="A47" s="15" t="s">
        <v>55</v>
      </c>
      <c r="B47" s="17"/>
      <c r="C47" s="18">
        <f>C45/B45-1</f>
        <v>-0.10722347629796836</v>
      </c>
      <c r="D47" s="18">
        <f t="shared" ref="D47:R47" si="12">D45/C45-1</f>
        <v>3.160556257901348E-3</v>
      </c>
      <c r="E47" s="18">
        <f t="shared" si="12"/>
        <v>4.2218021424070606E-2</v>
      </c>
      <c r="F47" s="18">
        <f t="shared" si="12"/>
        <v>0.26989238210399025</v>
      </c>
      <c r="G47" s="18">
        <f t="shared" si="12"/>
        <v>4.2229059008704217E-2</v>
      </c>
      <c r="H47" s="18">
        <f t="shared" si="12"/>
        <v>0.27879037047188304</v>
      </c>
      <c r="I47" s="18">
        <f t="shared" si="12"/>
        <v>-0.14270915196113443</v>
      </c>
      <c r="J47" s="18">
        <f t="shared" si="12"/>
        <v>9.342055918996639E-2</v>
      </c>
      <c r="K47" s="18">
        <f t="shared" si="12"/>
        <v>0.15670134522312407</v>
      </c>
      <c r="L47" s="18">
        <f t="shared" si="12"/>
        <v>-0.46324910223042182</v>
      </c>
      <c r="M47" s="18">
        <f t="shared" si="12"/>
        <v>2.4367787871347302E-2</v>
      </c>
      <c r="N47" s="18">
        <f t="shared" si="12"/>
        <v>-5.6923722212224304E-3</v>
      </c>
      <c r="O47" s="18">
        <f t="shared" si="12"/>
        <v>0.22857659394961916</v>
      </c>
      <c r="P47" s="18">
        <f t="shared" si="12"/>
        <v>8.1179182812576745E-2</v>
      </c>
      <c r="Q47" s="18">
        <f t="shared" si="12"/>
        <v>9.4909717811449967E-2</v>
      </c>
      <c r="R47" s="18">
        <f t="shared" si="12"/>
        <v>-1</v>
      </c>
    </row>
    <row r="48" spans="1:18" x14ac:dyDescent="0.2">
      <c r="A48" s="7" t="s">
        <v>57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50" spans="1:18" x14ac:dyDescent="0.2">
      <c r="A50" t="s">
        <v>64</v>
      </c>
      <c r="B50" s="76" t="s">
        <v>14</v>
      </c>
      <c r="C50" s="76" t="s">
        <v>15</v>
      </c>
      <c r="D50" s="76" t="s">
        <v>16</v>
      </c>
      <c r="E50" s="76" t="s">
        <v>17</v>
      </c>
      <c r="F50" s="76" t="s">
        <v>18</v>
      </c>
      <c r="G50" s="76" t="s">
        <v>19</v>
      </c>
      <c r="H50" s="76" t="s">
        <v>20</v>
      </c>
      <c r="I50" s="76" t="s">
        <v>21</v>
      </c>
      <c r="J50" s="76" t="s">
        <v>22</v>
      </c>
      <c r="K50" s="76" t="s">
        <v>23</v>
      </c>
      <c r="L50" s="76" t="s">
        <v>24</v>
      </c>
      <c r="M50" s="76" t="s">
        <v>25</v>
      </c>
      <c r="N50" s="76" t="s">
        <v>26</v>
      </c>
      <c r="O50" s="76" t="s">
        <v>27</v>
      </c>
      <c r="P50" s="76" t="s">
        <v>28</v>
      </c>
      <c r="Q50" s="76" t="s">
        <v>29</v>
      </c>
      <c r="R50" s="76" t="s">
        <v>2</v>
      </c>
    </row>
    <row r="51" spans="1:18" x14ac:dyDescent="0.2">
      <c r="A51" t="s">
        <v>63</v>
      </c>
      <c r="B51" s="2"/>
      <c r="C51" s="2"/>
      <c r="D51" s="2">
        <v>110.884</v>
      </c>
      <c r="E51" s="2">
        <v>99.8</v>
      </c>
      <c r="F51" s="2">
        <v>98.6</v>
      </c>
      <c r="G51" s="2">
        <v>74.867000000000004</v>
      </c>
      <c r="H51" s="2">
        <v>61.194000000000003</v>
      </c>
      <c r="I51" s="2">
        <v>49.8</v>
      </c>
      <c r="J51" s="2">
        <v>40</v>
      </c>
      <c r="K51" s="2">
        <v>26.5</v>
      </c>
      <c r="L51" s="2">
        <v>13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</row>
    <row r="52" spans="1:18" x14ac:dyDescent="0.2">
      <c r="A52" t="s">
        <v>62</v>
      </c>
      <c r="B52" s="2"/>
      <c r="C52" s="2"/>
      <c r="D52" s="2">
        <v>140.28200000000001</v>
      </c>
      <c r="E52" s="2">
        <v>264.09999999999997</v>
      </c>
      <c r="F52" s="2">
        <v>469.3</v>
      </c>
      <c r="G52" s="2">
        <v>1636.9390000000001</v>
      </c>
      <c r="H52" s="2">
        <v>2645.0429999999997</v>
      </c>
      <c r="I52" s="2">
        <v>2641.7269999999999</v>
      </c>
      <c r="J52" s="2">
        <v>2679.7000000000003</v>
      </c>
      <c r="K52" s="2">
        <v>2999.8</v>
      </c>
      <c r="L52" s="2">
        <v>4466.1000000000004</v>
      </c>
      <c r="M52" s="2">
        <v>4546</v>
      </c>
      <c r="N52" s="2">
        <v>5123.3959999999997</v>
      </c>
      <c r="O52" s="2">
        <v>5754.7</v>
      </c>
      <c r="P52" s="2">
        <v>5471.3</v>
      </c>
      <c r="Q52" s="2">
        <v>5207.96</v>
      </c>
      <c r="R52" s="2">
        <v>4950.17</v>
      </c>
    </row>
    <row r="53" spans="1:18" x14ac:dyDescent="0.2">
      <c r="A53" t="s">
        <v>61</v>
      </c>
      <c r="B53" s="2"/>
      <c r="C53" s="2"/>
      <c r="D53" s="2">
        <v>2031.3</v>
      </c>
      <c r="E53" s="2">
        <v>4617</v>
      </c>
      <c r="F53" s="2">
        <v>4617</v>
      </c>
      <c r="G53" s="2">
        <v>4617</v>
      </c>
      <c r="H53" s="2">
        <v>4617</v>
      </c>
      <c r="I53" s="2">
        <v>4617</v>
      </c>
      <c r="J53" s="2">
        <v>4617</v>
      </c>
      <c r="K53" s="2">
        <v>4617</v>
      </c>
      <c r="L53" s="2">
        <v>2031.3</v>
      </c>
      <c r="M53" s="2">
        <v>2031.3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</row>
    <row r="54" spans="1:18" x14ac:dyDescent="0.2">
      <c r="A54" t="s">
        <v>13</v>
      </c>
      <c r="B54" s="2">
        <f>SUBTOTAL(109,B51:B53)</f>
        <v>0</v>
      </c>
      <c r="C54" s="2">
        <f>SUBTOTAL(109,C51:C53)</f>
        <v>0</v>
      </c>
      <c r="D54" s="2">
        <f>SUBTOTAL(109,D51:D53)</f>
        <v>2282.4659999999999</v>
      </c>
      <c r="E54" s="2">
        <f t="shared" ref="E54:R54" si="13">SUBTOTAL(109,E51:E53)</f>
        <v>4980.8999999999996</v>
      </c>
      <c r="F54" s="2">
        <f t="shared" si="13"/>
        <v>5184.8999999999996</v>
      </c>
      <c r="G54" s="2">
        <f t="shared" si="13"/>
        <v>6328.8060000000005</v>
      </c>
      <c r="H54" s="2">
        <f t="shared" si="13"/>
        <v>7323.2369999999992</v>
      </c>
      <c r="I54" s="2">
        <f t="shared" si="13"/>
        <v>7308.527</v>
      </c>
      <c r="J54" s="2">
        <f t="shared" si="13"/>
        <v>7336.7000000000007</v>
      </c>
      <c r="K54" s="2">
        <f t="shared" si="13"/>
        <v>7643.3</v>
      </c>
      <c r="L54" s="2">
        <f t="shared" si="13"/>
        <v>6510.4000000000005</v>
      </c>
      <c r="M54" s="2">
        <f t="shared" si="13"/>
        <v>6577.3</v>
      </c>
      <c r="N54" s="2">
        <f t="shared" si="13"/>
        <v>5123.3959999999997</v>
      </c>
      <c r="O54" s="2">
        <f t="shared" si="13"/>
        <v>5754.7</v>
      </c>
      <c r="P54" s="2">
        <f t="shared" si="13"/>
        <v>5471.3</v>
      </c>
      <c r="Q54" s="2">
        <f t="shared" si="13"/>
        <v>5207.96</v>
      </c>
      <c r="R54" s="2">
        <f t="shared" si="13"/>
        <v>4950.17</v>
      </c>
    </row>
  </sheetData>
  <pageMargins left="0.7" right="0.7" top="0.78740157499999996" bottom="0.78740157499999996" header="0.3" footer="0.3"/>
  <pageSetup paperSize="9" orientation="portrait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P22"/>
  <sheetViews>
    <sheetView showGridLines="0" zoomScaleNormal="100" workbookViewId="0">
      <selection activeCell="M31" sqref="M31"/>
    </sheetView>
  </sheetViews>
  <sheetFormatPr defaultRowHeight="12.75" x14ac:dyDescent="0.2"/>
  <cols>
    <col min="13" max="13" width="28.28515625" bestFit="1" customWidth="1"/>
    <col min="14" max="14" width="9.85546875" bestFit="1" customWidth="1"/>
    <col min="15" max="15" width="12.42578125" bestFit="1" customWidth="1"/>
  </cols>
  <sheetData>
    <row r="2" spans="13:16" x14ac:dyDescent="0.2">
      <c r="M2" s="78" t="s">
        <v>104</v>
      </c>
      <c r="P2" s="79" t="s">
        <v>109</v>
      </c>
    </row>
    <row r="3" spans="13:16" x14ac:dyDescent="0.2">
      <c r="M3" t="str">
        <f>Data2!N6</f>
        <v>Doprava</v>
      </c>
      <c r="N3" s="77">
        <f>Data2!O6</f>
        <v>7732.6414274664376</v>
      </c>
      <c r="O3" s="85">
        <f>N3/29765</f>
        <v>0.25978973383055393</v>
      </c>
      <c r="P3" s="81" t="str">
        <f t="shared" ref="P3:P22" si="0">M3&amp;":  "&amp;TEXT(N3,"# ### Kč")</f>
        <v>Doprava:  7 733 Kč</v>
      </c>
    </row>
    <row r="4" spans="13:16" x14ac:dyDescent="0.2">
      <c r="M4" t="str">
        <f>Data2!N7</f>
        <v>Doprava - DPMB</v>
      </c>
      <c r="N4" s="77">
        <f>Data2!O7</f>
        <v>4632.4422263899041</v>
      </c>
      <c r="O4" s="80">
        <f t="shared" ref="O4:O22" si="1">N4/29765</f>
        <v>0.15563387288392086</v>
      </c>
      <c r="P4" s="81" t="str">
        <f t="shared" si="0"/>
        <v>Doprava - DPMB:  4 632 Kč</v>
      </c>
    </row>
    <row r="5" spans="13:16" x14ac:dyDescent="0.2">
      <c r="M5" t="str">
        <f>Data2!N8</f>
        <v>Doprava - ostatní</v>
      </c>
      <c r="N5" s="77">
        <f>Data2!O8</f>
        <v>3100.1992010765334</v>
      </c>
      <c r="O5" s="80">
        <f t="shared" si="1"/>
        <v>0.10415586094663307</v>
      </c>
      <c r="P5" s="81" t="str">
        <f t="shared" si="0"/>
        <v>Doprava - ostatní:  3 100 Kč</v>
      </c>
    </row>
    <row r="6" spans="13:16" x14ac:dyDescent="0.2">
      <c r="M6" t="str">
        <f>Data2!N9</f>
        <v>Státní správa a územ. samospráva</v>
      </c>
      <c r="N6" s="77">
        <f>Data2!O9</f>
        <v>4031.3344352967356</v>
      </c>
      <c r="O6" s="82">
        <f t="shared" si="1"/>
        <v>0.13543875139582515</v>
      </c>
      <c r="P6" s="81" t="str">
        <f t="shared" si="0"/>
        <v>Státní správa a územ. samospráva:  4 031 Kč</v>
      </c>
    </row>
    <row r="7" spans="13:16" x14ac:dyDescent="0.2">
      <c r="M7" t="str">
        <f>Data2!N10</f>
        <v>Bydlení, kom. služ. a územ. rozvoj</v>
      </c>
      <c r="N7" s="77">
        <f>Data2!O10</f>
        <v>3456.4803924685039</v>
      </c>
      <c r="O7" s="83">
        <f t="shared" si="1"/>
        <v>0.11612566411787346</v>
      </c>
      <c r="P7" s="81" t="str">
        <f t="shared" si="0"/>
        <v>Bydlení, kom. služ. a územ. rozvoj:  3 456 Kč</v>
      </c>
    </row>
    <row r="8" spans="13:16" x14ac:dyDescent="0.2">
      <c r="M8" t="str">
        <f>Data2!N11</f>
        <v>Vzdělávání</v>
      </c>
      <c r="N8" s="77">
        <f>Data2!O11</f>
        <v>2452.6261695116395</v>
      </c>
      <c r="O8" s="82">
        <f t="shared" si="1"/>
        <v>8.2399669729939173E-2</v>
      </c>
      <c r="P8" s="81" t="str">
        <f t="shared" si="0"/>
        <v>Vzdělávání:  2 453 Kč</v>
      </c>
    </row>
    <row r="9" spans="13:16" x14ac:dyDescent="0.2">
      <c r="M9" t="str">
        <f>Data2!N12</f>
        <v>Kultura, církve a sděl. prostředky</v>
      </c>
      <c r="N9" s="77">
        <f>Data2!O12</f>
        <v>2404.6695699163993</v>
      </c>
      <c r="O9" s="83">
        <f t="shared" si="1"/>
        <v>8.0788495545654274E-2</v>
      </c>
      <c r="P9" s="81" t="str">
        <f t="shared" si="0"/>
        <v>Kultura, církve a sděl. prostředky:  2 405 Kč</v>
      </c>
    </row>
    <row r="10" spans="13:16" x14ac:dyDescent="0.2">
      <c r="M10" t="str">
        <f>Data2!N13</f>
        <v>Ochrana životního prostředí</v>
      </c>
      <c r="N10" s="77">
        <f>Data2!O13</f>
        <v>2076.3109655954308</v>
      </c>
      <c r="O10" s="84">
        <f t="shared" si="1"/>
        <v>6.9756793737457787E-2</v>
      </c>
      <c r="P10" t="str">
        <f t="shared" si="0"/>
        <v>Ochrana životního prostředí:  2 076 Kč</v>
      </c>
    </row>
    <row r="11" spans="13:16" x14ac:dyDescent="0.2">
      <c r="M11" t="str">
        <f>Data2!N14</f>
        <v>Vodní hospodářství</v>
      </c>
      <c r="N11" s="77">
        <f>Data2!O14</f>
        <v>1875.4066138995729</v>
      </c>
      <c r="O11" s="84">
        <f t="shared" si="1"/>
        <v>6.3007109487638935E-2</v>
      </c>
      <c r="P11" t="str">
        <f t="shared" si="0"/>
        <v>Vodní hospodářství:  1 875 Kč</v>
      </c>
    </row>
    <row r="12" spans="13:16" x14ac:dyDescent="0.2">
      <c r="M12" t="str">
        <f>Data2!N15</f>
        <v>Tělovýchova a zájmová činnost</v>
      </c>
      <c r="N12" s="77">
        <f>Data2!O15</f>
        <v>1346.0853809720588</v>
      </c>
      <c r="O12" s="82">
        <f t="shared" si="1"/>
        <v>4.5223765529046153E-2</v>
      </c>
      <c r="P12" t="str">
        <f t="shared" si="0"/>
        <v>Tělovýchova a zájmová činnost:  1 346 Kč</v>
      </c>
    </row>
    <row r="13" spans="13:16" x14ac:dyDescent="0.2">
      <c r="M13" t="str">
        <f>Data2!N16</f>
        <v>Sociální péče a pomoc</v>
      </c>
      <c r="N13" s="77">
        <f>Data2!O16</f>
        <v>1334.3478813694014</v>
      </c>
      <c r="O13" s="83">
        <f t="shared" si="1"/>
        <v>4.4829426553650305E-2</v>
      </c>
      <c r="P13" t="str">
        <f t="shared" si="0"/>
        <v>Sociální péče a pomoc:  1 334 Kč</v>
      </c>
    </row>
    <row r="14" spans="13:16" x14ac:dyDescent="0.2">
      <c r="M14" t="str">
        <f>Data2!N17</f>
        <v>Bezpečnost a veřejný pořádek</v>
      </c>
      <c r="N14" s="77">
        <f>Data2!O17</f>
        <v>986.71551331362514</v>
      </c>
      <c r="O14" s="84">
        <f t="shared" si="1"/>
        <v>3.3150193627200578E-2</v>
      </c>
      <c r="P14" t="str">
        <f t="shared" si="0"/>
        <v>Bezpečnost a veřejný pořádek:  987 Kč</v>
      </c>
    </row>
    <row r="15" spans="13:16" x14ac:dyDescent="0.2">
      <c r="M15" t="str">
        <f>Data2!N18</f>
        <v>Finanční operace</v>
      </c>
      <c r="N15" s="77">
        <f>Data2!O18</f>
        <v>845.68538944870033</v>
      </c>
      <c r="O15" s="84">
        <f t="shared" si="1"/>
        <v>2.8412074229756435E-2</v>
      </c>
      <c r="P15" t="str">
        <f t="shared" si="0"/>
        <v>Finanční operace:  846 Kč</v>
      </c>
    </row>
    <row r="16" spans="13:16" x14ac:dyDescent="0.2">
      <c r="M16" t="str">
        <f>Data2!N19</f>
        <v>Zdravotnictví</v>
      </c>
      <c r="N16" s="77">
        <f>Data2!O19</f>
        <v>799.01353083908157</v>
      </c>
      <c r="O16" s="84">
        <f t="shared" si="1"/>
        <v>2.6844062853656359E-2</v>
      </c>
      <c r="P16" t="str">
        <f t="shared" si="0"/>
        <v>Zdravotnictví:  799 Kč</v>
      </c>
    </row>
    <row r="17" spans="13:16" x14ac:dyDescent="0.2">
      <c r="M17" t="str">
        <f>Data2!N20</f>
        <v>Jiné veřejné služby a činnosti</v>
      </c>
      <c r="N17" s="77">
        <f>Data2!O20</f>
        <v>424.19498394736007</v>
      </c>
      <c r="O17" s="84">
        <f t="shared" si="1"/>
        <v>1.4251469307823285E-2</v>
      </c>
      <c r="P17" t="str">
        <f t="shared" si="0"/>
        <v>Jiné veřejné služby a činnosti:  424 Kč</v>
      </c>
    </row>
    <row r="18" spans="13:16" x14ac:dyDescent="0.2">
      <c r="M18">
        <f>Data2!N21</f>
        <v>0</v>
      </c>
      <c r="N18" s="77">
        <f>Data2!O21</f>
        <v>29765.512254044948</v>
      </c>
      <c r="O18" s="80">
        <f>N18/29765</f>
        <v>1.0000172099460758</v>
      </c>
      <c r="P18" t="str">
        <f t="shared" si="0"/>
        <v>0:  29 766 Kč</v>
      </c>
    </row>
    <row r="19" spans="13:16" x14ac:dyDescent="0.2">
      <c r="M19">
        <f>Data2!N22</f>
        <v>0</v>
      </c>
      <c r="N19" s="77">
        <f>Data2!O22</f>
        <v>0</v>
      </c>
      <c r="O19" s="80">
        <f t="shared" si="1"/>
        <v>0</v>
      </c>
      <c r="P19" t="str">
        <f t="shared" si="0"/>
        <v>0:   Kč</v>
      </c>
    </row>
    <row r="20" spans="13:16" x14ac:dyDescent="0.2">
      <c r="M20">
        <f>Data2!N23</f>
        <v>0</v>
      </c>
      <c r="N20" s="77">
        <f>Data2!O23</f>
        <v>0</v>
      </c>
      <c r="O20" s="80">
        <f t="shared" si="1"/>
        <v>0</v>
      </c>
      <c r="P20" t="str">
        <f t="shared" si="0"/>
        <v>0:   Kč</v>
      </c>
    </row>
    <row r="21" spans="13:16" x14ac:dyDescent="0.2">
      <c r="M21">
        <f>Data2!N24</f>
        <v>0</v>
      </c>
      <c r="N21" s="77">
        <f>Data2!O24</f>
        <v>0</v>
      </c>
      <c r="O21" s="80">
        <f t="shared" si="1"/>
        <v>0</v>
      </c>
      <c r="P21" t="str">
        <f t="shared" si="0"/>
        <v>0:   Kč</v>
      </c>
    </row>
    <row r="22" spans="13:16" x14ac:dyDescent="0.2">
      <c r="M22">
        <f>Data2!N25</f>
        <v>0</v>
      </c>
      <c r="N22" s="77">
        <f>Data2!O25</f>
        <v>0</v>
      </c>
      <c r="O22" s="80">
        <f t="shared" si="1"/>
        <v>0</v>
      </c>
      <c r="P22" t="str">
        <f t="shared" si="0"/>
        <v>0:   Kč</v>
      </c>
    </row>
  </sheetData>
  <pageMargins left="0.57999999999999996" right="0.25" top="1.1499999999999999" bottom="0.4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"/>
  <sheetViews>
    <sheetView showGridLines="0" zoomScaleNormal="100" workbookViewId="0">
      <selection activeCell="M31" sqref="M31"/>
    </sheetView>
  </sheetViews>
  <sheetFormatPr defaultRowHeight="12.75" x14ac:dyDescent="0.2"/>
  <cols>
    <col min="19" max="19" width="28.28515625" bestFit="1" customWidth="1"/>
    <col min="20" max="20" width="12.42578125" bestFit="1" customWidth="1"/>
    <col min="21" max="21" width="10.28515625" bestFit="1" customWidth="1"/>
  </cols>
  <sheetData>
    <row r="2" spans="1:21" ht="18.75" x14ac:dyDescent="0.3">
      <c r="A2" s="95" t="s">
        <v>108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21" ht="12.7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5" spans="1:21" x14ac:dyDescent="0.2">
      <c r="S5" s="78" t="s">
        <v>104</v>
      </c>
      <c r="T5" t="s">
        <v>107</v>
      </c>
    </row>
    <row r="6" spans="1:21" x14ac:dyDescent="0.2">
      <c r="S6" t="str">
        <f>Data2!N6</f>
        <v>Doprava</v>
      </c>
      <c r="T6" s="77">
        <f>Data2!O6</f>
        <v>7732.6414274664376</v>
      </c>
      <c r="U6" t="str">
        <f>S6&amp;":                "&amp;TEXT(T6,"# ### Kč")</f>
        <v>Doprava:                7 733 Kč</v>
      </c>
    </row>
    <row r="7" spans="1:21" x14ac:dyDescent="0.2">
      <c r="S7" t="str">
        <f>Data2!N7</f>
        <v>Doprava - DPMB</v>
      </c>
      <c r="T7" s="77">
        <f>Data2!O7</f>
        <v>4632.4422263899041</v>
      </c>
      <c r="U7" t="str">
        <f t="shared" ref="U7:U25" si="0">S7&amp;":                "&amp;TEXT(T7,"# ### Kč")</f>
        <v>Doprava - DPMB:                4 632 Kč</v>
      </c>
    </row>
    <row r="8" spans="1:21" x14ac:dyDescent="0.2">
      <c r="S8" t="str">
        <f>Data2!N8</f>
        <v>Doprava - ostatní</v>
      </c>
      <c r="T8" s="77">
        <f>Data2!O8</f>
        <v>3100.1992010765334</v>
      </c>
      <c r="U8" t="str">
        <f t="shared" si="0"/>
        <v>Doprava - ostatní:                3 100 Kč</v>
      </c>
    </row>
    <row r="9" spans="1:21" x14ac:dyDescent="0.2">
      <c r="S9" t="str">
        <f>Data2!N9</f>
        <v>Státní správa a územ. samospráva</v>
      </c>
      <c r="T9" s="77">
        <f>Data2!O9</f>
        <v>4031.3344352967356</v>
      </c>
      <c r="U9" t="str">
        <f t="shared" si="0"/>
        <v>Státní správa a územ. samospráva:                4 031 Kč</v>
      </c>
    </row>
    <row r="10" spans="1:21" x14ac:dyDescent="0.2">
      <c r="S10" t="str">
        <f>Data2!N10</f>
        <v>Bydlení, kom. služ. a územ. rozvoj</v>
      </c>
      <c r="T10" s="77">
        <f>Data2!O10</f>
        <v>3456.4803924685039</v>
      </c>
      <c r="U10" t="str">
        <f t="shared" si="0"/>
        <v>Bydlení, kom. služ. a územ. rozvoj:                3 456 Kč</v>
      </c>
    </row>
    <row r="11" spans="1:21" x14ac:dyDescent="0.2">
      <c r="S11" t="str">
        <f>Data2!N11</f>
        <v>Vzdělávání</v>
      </c>
      <c r="T11" s="77">
        <f>Data2!O11</f>
        <v>2452.6261695116395</v>
      </c>
      <c r="U11" t="str">
        <f t="shared" si="0"/>
        <v>Vzdělávání:                2 453 Kč</v>
      </c>
    </row>
    <row r="12" spans="1:21" x14ac:dyDescent="0.2">
      <c r="S12" t="str">
        <f>Data2!N12</f>
        <v>Kultura, církve a sděl. prostředky</v>
      </c>
      <c r="T12" s="77">
        <f>Data2!O12</f>
        <v>2404.6695699163993</v>
      </c>
      <c r="U12" t="str">
        <f t="shared" si="0"/>
        <v>Kultura, církve a sděl. prostředky:                2 405 Kč</v>
      </c>
    </row>
    <row r="13" spans="1:21" x14ac:dyDescent="0.2">
      <c r="S13" t="str">
        <f>Data2!N13</f>
        <v>Ochrana životního prostředí</v>
      </c>
      <c r="T13" s="77">
        <f>Data2!O13</f>
        <v>2076.3109655954308</v>
      </c>
      <c r="U13" t="str">
        <f t="shared" si="0"/>
        <v>Ochrana životního prostředí:                2 076 Kč</v>
      </c>
    </row>
    <row r="14" spans="1:21" x14ac:dyDescent="0.2">
      <c r="S14" t="str">
        <f>Data2!N14</f>
        <v>Vodní hospodářství</v>
      </c>
      <c r="T14" s="77">
        <f>Data2!O14</f>
        <v>1875.4066138995729</v>
      </c>
      <c r="U14" t="str">
        <f t="shared" si="0"/>
        <v>Vodní hospodářství:                1 875 Kč</v>
      </c>
    </row>
    <row r="15" spans="1:21" x14ac:dyDescent="0.2">
      <c r="S15" t="str">
        <f>Data2!N15</f>
        <v>Tělovýchova a zájmová činnost</v>
      </c>
      <c r="T15" s="77">
        <f>Data2!O15</f>
        <v>1346.0853809720588</v>
      </c>
      <c r="U15" t="str">
        <f t="shared" si="0"/>
        <v>Tělovýchova a zájmová činnost:                1 346 Kč</v>
      </c>
    </row>
    <row r="16" spans="1:21" x14ac:dyDescent="0.2">
      <c r="S16" t="str">
        <f>Data2!N16</f>
        <v>Sociální péče a pomoc</v>
      </c>
      <c r="T16" s="77">
        <f>Data2!O16</f>
        <v>1334.3478813694014</v>
      </c>
      <c r="U16" t="str">
        <f t="shared" si="0"/>
        <v>Sociální péče a pomoc:                1 334 Kč</v>
      </c>
    </row>
    <row r="17" spans="19:21" x14ac:dyDescent="0.2">
      <c r="S17" t="str">
        <f>Data2!N17</f>
        <v>Bezpečnost a veřejný pořádek</v>
      </c>
      <c r="T17" s="77">
        <f>Data2!O17</f>
        <v>986.71551331362514</v>
      </c>
      <c r="U17" t="str">
        <f t="shared" si="0"/>
        <v>Bezpečnost a veřejný pořádek:                987 Kč</v>
      </c>
    </row>
    <row r="18" spans="19:21" x14ac:dyDescent="0.2">
      <c r="S18" t="str">
        <f>Data2!N18</f>
        <v>Finanční operace</v>
      </c>
      <c r="T18" s="77">
        <f>Data2!O18</f>
        <v>845.68538944870033</v>
      </c>
      <c r="U18" t="str">
        <f t="shared" si="0"/>
        <v>Finanční operace:                846 Kč</v>
      </c>
    </row>
    <row r="19" spans="19:21" x14ac:dyDescent="0.2">
      <c r="S19" t="str">
        <f>Data2!N19</f>
        <v>Zdravotnictví</v>
      </c>
      <c r="T19" s="77">
        <f>Data2!O19</f>
        <v>799.01353083908157</v>
      </c>
      <c r="U19" t="str">
        <f t="shared" si="0"/>
        <v>Zdravotnictví:                799 Kč</v>
      </c>
    </row>
    <row r="20" spans="19:21" x14ac:dyDescent="0.2">
      <c r="S20" t="str">
        <f>Data2!N20</f>
        <v>Jiné veřejné služby a činnosti</v>
      </c>
      <c r="T20" s="77">
        <f>Data2!O20</f>
        <v>424.19498394736007</v>
      </c>
      <c r="U20" t="str">
        <f t="shared" si="0"/>
        <v>Jiné veřejné služby a činnosti:                424 Kč</v>
      </c>
    </row>
    <row r="21" spans="19:21" x14ac:dyDescent="0.2">
      <c r="S21">
        <f>Data2!N21</f>
        <v>0</v>
      </c>
      <c r="T21" s="77">
        <f>Data2!O21</f>
        <v>29765.512254044948</v>
      </c>
      <c r="U21" t="str">
        <f t="shared" si="0"/>
        <v>0:                29 766 Kč</v>
      </c>
    </row>
    <row r="22" spans="19:21" x14ac:dyDescent="0.2">
      <c r="S22">
        <f>Data2!N22</f>
        <v>0</v>
      </c>
      <c r="T22" s="77">
        <f>Data2!O22</f>
        <v>0</v>
      </c>
      <c r="U22" t="str">
        <f t="shared" si="0"/>
        <v>0:                 Kč</v>
      </c>
    </row>
    <row r="23" spans="19:21" x14ac:dyDescent="0.2">
      <c r="S23">
        <f>Data2!N23</f>
        <v>0</v>
      </c>
      <c r="T23" s="77">
        <f>Data2!O23</f>
        <v>0</v>
      </c>
      <c r="U23" t="str">
        <f t="shared" si="0"/>
        <v>0:                 Kč</v>
      </c>
    </row>
    <row r="24" spans="19:21" x14ac:dyDescent="0.2">
      <c r="S24">
        <f>Data2!N24</f>
        <v>0</v>
      </c>
      <c r="T24" s="77">
        <f>Data2!O24</f>
        <v>0</v>
      </c>
      <c r="U24" t="str">
        <f t="shared" si="0"/>
        <v>0:                 Kč</v>
      </c>
    </row>
    <row r="25" spans="19:21" x14ac:dyDescent="0.2">
      <c r="S25">
        <f>Data2!N25</f>
        <v>0</v>
      </c>
      <c r="T25" s="77">
        <f>Data2!O25</f>
        <v>0</v>
      </c>
      <c r="U25" t="str">
        <f t="shared" si="0"/>
        <v>0:                 Kč</v>
      </c>
    </row>
  </sheetData>
  <mergeCells count="1">
    <mergeCell ref="A2:L2"/>
  </mergeCells>
  <pageMargins left="0.23622047244094491" right="0.23622047244094491" top="1.0629921259842521" bottom="0.47244094488188981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1" sqref="M31"/>
    </sheetView>
  </sheetViews>
  <sheetFormatPr defaultRowHeight="12.75" x14ac:dyDescent="0.2"/>
  <sheetData/>
  <pageMargins left="0.25" right="0.25" top="0.45" bottom="0.4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9" sqref="S9"/>
    </sheetView>
  </sheetViews>
  <sheetFormatPr defaultRowHeight="12.75" x14ac:dyDescent="0.2"/>
  <sheetData/>
  <printOptions horizontalCentered="1"/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S9" sqref="S9"/>
    </sheetView>
  </sheetViews>
  <sheetFormatPr defaultRowHeight="12.75" x14ac:dyDescent="0.2"/>
  <sheetData/>
  <printOptions horizontalCentered="1"/>
  <pageMargins left="0.55118110236220474" right="0.51181102362204722" top="0.78740157480314965" bottom="0.62992125984251968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9" sqref="S9"/>
    </sheetView>
  </sheetViews>
  <sheetFormatPr defaultRowHeight="12.75" x14ac:dyDescent="0.2"/>
  <sheetData/>
  <printOptions horizontalCentered="1"/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9" sqref="S9"/>
    </sheetView>
  </sheetViews>
  <sheetFormatPr defaultRowHeight="12.75" x14ac:dyDescent="0.2"/>
  <sheetData/>
  <printOptions horizontalCentered="1"/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2:V35"/>
  <sheetViews>
    <sheetView showGridLines="0" workbookViewId="0">
      <selection activeCell="S9" sqref="S9"/>
    </sheetView>
  </sheetViews>
  <sheetFormatPr defaultRowHeight="12.75" x14ac:dyDescent="0.2"/>
  <cols>
    <col min="1" max="1" width="6.7109375" customWidth="1"/>
    <col min="2" max="2" width="38.28515625" customWidth="1"/>
    <col min="3" max="3" width="9.85546875" bestFit="1" customWidth="1"/>
    <col min="4" max="5" width="8.85546875" bestFit="1" customWidth="1"/>
    <col min="6" max="6" width="3.42578125" customWidth="1"/>
    <col min="7" max="7" width="7.28515625" customWidth="1"/>
    <col min="8" max="8" width="38" customWidth="1"/>
    <col min="9" max="10" width="8.85546875" bestFit="1" customWidth="1"/>
    <col min="11" max="11" width="9.85546875" bestFit="1" customWidth="1"/>
    <col min="12" max="12" width="3.140625" customWidth="1"/>
    <col min="13" max="13" width="3" bestFit="1" customWidth="1"/>
    <col min="14" max="14" width="27.42578125" customWidth="1"/>
    <col min="15" max="15" width="9.7109375" bestFit="1" customWidth="1"/>
    <col min="16" max="16" width="6" bestFit="1" customWidth="1"/>
    <col min="17" max="17" width="6.85546875" bestFit="1" customWidth="1"/>
    <col min="18" max="18" width="4.140625" customWidth="1"/>
    <col min="19" max="19" width="28.28515625" bestFit="1" customWidth="1"/>
    <col min="20" max="20" width="7.85546875" bestFit="1" customWidth="1"/>
    <col min="21" max="21" width="6" bestFit="1" customWidth="1"/>
    <col min="22" max="22" width="6.85546875" bestFit="1" customWidth="1"/>
  </cols>
  <sheetData>
    <row r="2" spans="1:22" ht="21" x14ac:dyDescent="0.35">
      <c r="A2" s="27" t="s">
        <v>97</v>
      </c>
      <c r="M2" s="28"/>
      <c r="N2" s="71" t="s">
        <v>96</v>
      </c>
      <c r="O2" s="67"/>
      <c r="P2" s="28"/>
      <c r="Q2" s="28"/>
      <c r="R2" s="28"/>
      <c r="S2" s="28"/>
      <c r="T2" s="28"/>
      <c r="U2" s="28"/>
      <c r="V2" s="28"/>
    </row>
    <row r="3" spans="1:22" x14ac:dyDescent="0.2">
      <c r="M3" s="28"/>
      <c r="N3" s="66" t="s">
        <v>95</v>
      </c>
      <c r="O3" s="67">
        <v>377508</v>
      </c>
      <c r="P3" s="28"/>
      <c r="Q3" s="28"/>
      <c r="R3" s="28"/>
      <c r="S3" s="28"/>
      <c r="T3" s="28"/>
      <c r="U3" s="28"/>
      <c r="V3" s="28"/>
    </row>
    <row r="4" spans="1:22" x14ac:dyDescent="0.2">
      <c r="A4" s="41" t="s">
        <v>66</v>
      </c>
      <c r="B4" s="41" t="s">
        <v>88</v>
      </c>
      <c r="C4" s="13" t="s">
        <v>102</v>
      </c>
      <c r="D4" s="13" t="s">
        <v>103</v>
      </c>
      <c r="E4" s="13" t="s">
        <v>65</v>
      </c>
      <c r="F4" s="28"/>
      <c r="G4" s="41" t="s">
        <v>66</v>
      </c>
      <c r="H4" s="41" t="s">
        <v>88</v>
      </c>
      <c r="I4" s="13" t="s">
        <v>51</v>
      </c>
      <c r="J4" s="13" t="s">
        <v>46</v>
      </c>
      <c r="K4" s="13" t="s">
        <v>92</v>
      </c>
    </row>
    <row r="5" spans="1:22" x14ac:dyDescent="0.2">
      <c r="A5" s="42">
        <v>22</v>
      </c>
      <c r="B5" s="43" t="s">
        <v>67</v>
      </c>
      <c r="C5" s="44">
        <v>2919.134</v>
      </c>
      <c r="D5" s="44">
        <f>C5-E5</f>
        <v>212.08800000000019</v>
      </c>
      <c r="E5" s="44">
        <v>2707.0459999999998</v>
      </c>
      <c r="F5" s="28"/>
      <c r="G5" s="42">
        <v>22</v>
      </c>
      <c r="H5" s="43" t="s">
        <v>67</v>
      </c>
      <c r="I5" s="44">
        <v>2565.105</v>
      </c>
      <c r="J5" s="44">
        <v>354.029</v>
      </c>
      <c r="K5" s="44">
        <v>2919.134</v>
      </c>
      <c r="M5" s="28"/>
      <c r="N5" s="28"/>
      <c r="O5" s="68" t="s">
        <v>92</v>
      </c>
      <c r="P5" s="28"/>
      <c r="Q5" s="28"/>
      <c r="R5" s="28"/>
      <c r="S5" s="28"/>
      <c r="T5" s="68" t="s">
        <v>94</v>
      </c>
      <c r="U5" s="28"/>
      <c r="V5" s="28"/>
    </row>
    <row r="6" spans="1:22" x14ac:dyDescent="0.2">
      <c r="A6" s="42">
        <v>61</v>
      </c>
      <c r="B6" s="43" t="s">
        <v>68</v>
      </c>
      <c r="C6" s="44">
        <v>1521.8610000000001</v>
      </c>
      <c r="D6" s="44">
        <f t="shared" ref="D6:D17" si="0">C6-E6</f>
        <v>647.67400000000009</v>
      </c>
      <c r="E6" s="44">
        <v>874.18700000000001</v>
      </c>
      <c r="F6" s="28"/>
      <c r="G6" s="42">
        <v>61</v>
      </c>
      <c r="H6" s="43" t="s">
        <v>89</v>
      </c>
      <c r="I6" s="44">
        <v>1452.8589999999999</v>
      </c>
      <c r="J6" s="44">
        <v>69.001999999999995</v>
      </c>
      <c r="K6" s="44">
        <v>1521.8610000000001</v>
      </c>
      <c r="M6" s="28">
        <v>22</v>
      </c>
      <c r="N6" s="28" t="s">
        <v>67</v>
      </c>
      <c r="O6" s="69">
        <f>K5/$O$3*1000000</f>
        <v>7732.6414274664376</v>
      </c>
      <c r="R6" s="28">
        <v>22</v>
      </c>
      <c r="S6" s="28" t="s">
        <v>67</v>
      </c>
      <c r="T6" s="69">
        <v>6794.8361359229475</v>
      </c>
    </row>
    <row r="7" spans="1:22" x14ac:dyDescent="0.2">
      <c r="A7" s="42">
        <v>36</v>
      </c>
      <c r="B7" s="45" t="s">
        <v>69</v>
      </c>
      <c r="C7" s="44">
        <v>1304.8489999999999</v>
      </c>
      <c r="D7" s="44">
        <f t="shared" si="0"/>
        <v>641.79999999999995</v>
      </c>
      <c r="E7" s="46">
        <f>670.049-7</f>
        <v>663.04899999999998</v>
      </c>
      <c r="F7" s="28"/>
      <c r="G7" s="42">
        <v>36</v>
      </c>
      <c r="H7" s="45" t="s">
        <v>90</v>
      </c>
      <c r="I7" s="44">
        <v>650.78700000000003</v>
      </c>
      <c r="J7" s="44">
        <v>654.06200000000001</v>
      </c>
      <c r="K7" s="44">
        <v>1304.8489999999999</v>
      </c>
      <c r="M7" s="3"/>
      <c r="N7" s="73" t="s">
        <v>105</v>
      </c>
      <c r="O7" s="74">
        <f>1748784/$O$3*1000</f>
        <v>4632.4422263899041</v>
      </c>
      <c r="R7" s="3"/>
      <c r="S7" s="73" t="s">
        <v>105</v>
      </c>
      <c r="T7" s="74">
        <f>1748784/$O$3*1000</f>
        <v>4632.4422263899041</v>
      </c>
    </row>
    <row r="8" spans="1:22" x14ac:dyDescent="0.2">
      <c r="A8" s="42"/>
      <c r="B8" s="43" t="s">
        <v>70</v>
      </c>
      <c r="C8" s="44">
        <v>0</v>
      </c>
      <c r="D8" s="44">
        <v>0</v>
      </c>
      <c r="E8" s="46">
        <v>1113.057</v>
      </c>
      <c r="F8" s="28"/>
      <c r="G8" s="42">
        <v>31</v>
      </c>
      <c r="H8" s="43" t="s">
        <v>71</v>
      </c>
      <c r="I8" s="44">
        <v>510.29599999999999</v>
      </c>
      <c r="J8" s="44">
        <v>415.59</v>
      </c>
      <c r="K8" s="44">
        <v>925.88599999999997</v>
      </c>
      <c r="M8" s="3">
        <v>22</v>
      </c>
      <c r="N8" s="73" t="s">
        <v>106</v>
      </c>
      <c r="O8" s="74">
        <f>O6-O7</f>
        <v>3100.1992010765334</v>
      </c>
      <c r="P8" s="28"/>
      <c r="Q8" s="28"/>
      <c r="R8" s="73">
        <v>22</v>
      </c>
      <c r="S8" s="73" t="s">
        <v>106</v>
      </c>
      <c r="T8" s="74">
        <f>T6-T7</f>
        <v>2162.3939095330434</v>
      </c>
      <c r="U8" s="28"/>
      <c r="V8" s="28"/>
    </row>
    <row r="9" spans="1:22" x14ac:dyDescent="0.2">
      <c r="A9" s="42">
        <v>31</v>
      </c>
      <c r="B9" s="43" t="s">
        <v>71</v>
      </c>
      <c r="C9" s="44">
        <v>925.88599999999997</v>
      </c>
      <c r="D9" s="44">
        <f t="shared" si="0"/>
        <v>653.98</v>
      </c>
      <c r="E9" s="44">
        <v>271.90600000000001</v>
      </c>
      <c r="F9" s="28"/>
      <c r="G9" s="42">
        <v>33</v>
      </c>
      <c r="H9" s="43" t="s">
        <v>72</v>
      </c>
      <c r="I9" s="44">
        <v>859.37400000000002</v>
      </c>
      <c r="J9" s="44">
        <v>48.408000000000001</v>
      </c>
      <c r="K9" s="44">
        <v>907.78200000000004</v>
      </c>
      <c r="M9" s="28">
        <v>61</v>
      </c>
      <c r="N9" s="28" t="s">
        <v>89</v>
      </c>
      <c r="O9" s="69">
        <f t="shared" ref="O9:O20" si="1">K6/$O$3*1000000</f>
        <v>4031.3344352967356</v>
      </c>
      <c r="P9" s="28"/>
      <c r="Q9" s="28"/>
      <c r="R9" s="28">
        <v>61</v>
      </c>
      <c r="S9" s="28" t="s">
        <v>89</v>
      </c>
      <c r="T9" s="69">
        <v>3848.5515538743548</v>
      </c>
      <c r="U9" s="28"/>
      <c r="V9" s="28"/>
    </row>
    <row r="10" spans="1:22" x14ac:dyDescent="0.2">
      <c r="A10" s="42">
        <v>33</v>
      </c>
      <c r="B10" s="45" t="s">
        <v>72</v>
      </c>
      <c r="C10" s="44">
        <v>907.78200000000004</v>
      </c>
      <c r="D10" s="44">
        <f t="shared" si="0"/>
        <v>60.046000000000049</v>
      </c>
      <c r="E10" s="44">
        <v>847.73599999999999</v>
      </c>
      <c r="F10" s="28"/>
      <c r="G10" s="42">
        <v>37</v>
      </c>
      <c r="H10" s="45" t="s">
        <v>73</v>
      </c>
      <c r="I10" s="44">
        <v>561.12800000000004</v>
      </c>
      <c r="J10" s="44">
        <v>222.696</v>
      </c>
      <c r="K10" s="44">
        <v>783.82399999999996</v>
      </c>
      <c r="M10" s="28">
        <v>36</v>
      </c>
      <c r="N10" s="28" t="s">
        <v>90</v>
      </c>
      <c r="O10" s="69">
        <f t="shared" si="1"/>
        <v>3456.4803924685039</v>
      </c>
      <c r="P10" s="28"/>
      <c r="Q10" s="28"/>
      <c r="R10" s="28">
        <v>33</v>
      </c>
      <c r="S10" s="28" t="s">
        <v>72</v>
      </c>
      <c r="T10" s="69">
        <v>2276.4391747989448</v>
      </c>
      <c r="U10" s="28"/>
      <c r="V10" s="28"/>
    </row>
    <row r="11" spans="1:22" x14ac:dyDescent="0.2">
      <c r="A11" s="42">
        <v>37</v>
      </c>
      <c r="B11" s="45" t="s">
        <v>73</v>
      </c>
      <c r="C11" s="44">
        <v>783.82399999999996</v>
      </c>
      <c r="D11" s="44">
        <f t="shared" si="0"/>
        <v>205.22799999999995</v>
      </c>
      <c r="E11" s="44">
        <v>578.596</v>
      </c>
      <c r="F11" s="28"/>
      <c r="G11" s="42">
        <v>23</v>
      </c>
      <c r="H11" s="45" t="s">
        <v>74</v>
      </c>
      <c r="I11" s="44">
        <v>7.601</v>
      </c>
      <c r="J11" s="44">
        <v>700.38</v>
      </c>
      <c r="K11" s="44">
        <v>707.98099999999999</v>
      </c>
      <c r="M11" s="28">
        <v>31</v>
      </c>
      <c r="N11" s="28" t="s">
        <v>71</v>
      </c>
      <c r="O11" s="69">
        <f t="shared" si="1"/>
        <v>2452.6261695116395</v>
      </c>
      <c r="P11" s="28"/>
      <c r="Q11" s="28"/>
      <c r="R11" s="28">
        <v>36</v>
      </c>
      <c r="S11" s="28" t="s">
        <v>90</v>
      </c>
      <c r="T11" s="69">
        <v>1723.902539813726</v>
      </c>
      <c r="U11" s="28"/>
      <c r="V11" s="28"/>
    </row>
    <row r="12" spans="1:22" x14ac:dyDescent="0.2">
      <c r="A12" s="42">
        <v>23</v>
      </c>
      <c r="B12" s="43" t="s">
        <v>74</v>
      </c>
      <c r="C12" s="44">
        <v>707.98099999999999</v>
      </c>
      <c r="D12" s="44">
        <f t="shared" si="0"/>
        <v>2.5059999999999718</v>
      </c>
      <c r="E12" s="44">
        <v>705.47500000000002</v>
      </c>
      <c r="F12" s="28"/>
      <c r="G12" s="42">
        <v>34</v>
      </c>
      <c r="H12" s="43" t="s">
        <v>75</v>
      </c>
      <c r="I12" s="44">
        <v>269.36099999999999</v>
      </c>
      <c r="J12" s="44">
        <v>238.797</v>
      </c>
      <c r="K12" s="44">
        <v>508.15800000000002</v>
      </c>
      <c r="M12" s="28">
        <v>33</v>
      </c>
      <c r="N12" s="28" t="s">
        <v>72</v>
      </c>
      <c r="O12" s="69">
        <f t="shared" si="1"/>
        <v>2404.6695699163993</v>
      </c>
      <c r="P12" s="28"/>
      <c r="Q12" s="28"/>
      <c r="R12" s="28">
        <v>37</v>
      </c>
      <c r="S12" s="28" t="s">
        <v>73</v>
      </c>
      <c r="T12" s="69">
        <v>1486.4002882058128</v>
      </c>
      <c r="U12" s="28"/>
      <c r="V12" s="28"/>
    </row>
    <row r="13" spans="1:22" x14ac:dyDescent="0.2">
      <c r="A13" s="42">
        <v>34</v>
      </c>
      <c r="B13" s="45" t="s">
        <v>75</v>
      </c>
      <c r="C13" s="44">
        <v>508.15800000000002</v>
      </c>
      <c r="D13" s="44">
        <f t="shared" si="0"/>
        <v>132.553</v>
      </c>
      <c r="E13" s="44">
        <v>375.60500000000002</v>
      </c>
      <c r="F13" s="28"/>
      <c r="G13" s="42">
        <v>43</v>
      </c>
      <c r="H13" s="45" t="s">
        <v>76</v>
      </c>
      <c r="I13" s="44">
        <v>485.916</v>
      </c>
      <c r="J13" s="44">
        <v>17.811</v>
      </c>
      <c r="K13" s="44">
        <v>503.72699999999998</v>
      </c>
      <c r="M13" s="28">
        <v>37</v>
      </c>
      <c r="N13" s="28" t="s">
        <v>73</v>
      </c>
      <c r="O13" s="69">
        <f t="shared" si="1"/>
        <v>2076.3109655954308</v>
      </c>
      <c r="P13" s="28"/>
      <c r="Q13" s="28"/>
      <c r="R13" s="28">
        <v>31</v>
      </c>
      <c r="S13" s="28" t="s">
        <v>71</v>
      </c>
      <c r="T13" s="69">
        <v>1351.7488371107368</v>
      </c>
      <c r="U13" s="28"/>
      <c r="V13" s="28"/>
    </row>
    <row r="14" spans="1:22" x14ac:dyDescent="0.2">
      <c r="A14" s="42">
        <v>43</v>
      </c>
      <c r="B14" s="45" t="s">
        <v>76</v>
      </c>
      <c r="C14" s="44">
        <v>503.72699999999998</v>
      </c>
      <c r="D14" s="44">
        <f t="shared" si="0"/>
        <v>159.613</v>
      </c>
      <c r="E14" s="44">
        <v>344.11399999999998</v>
      </c>
      <c r="F14" s="28"/>
      <c r="G14" s="42">
        <v>53</v>
      </c>
      <c r="H14" s="45" t="s">
        <v>77</v>
      </c>
      <c r="I14" s="44">
        <v>334.834</v>
      </c>
      <c r="J14" s="44">
        <v>37.658999999999999</v>
      </c>
      <c r="K14" s="44">
        <v>372.49299999999999</v>
      </c>
      <c r="M14" s="28">
        <v>23</v>
      </c>
      <c r="N14" s="28" t="s">
        <v>74</v>
      </c>
      <c r="O14" s="69">
        <f t="shared" si="1"/>
        <v>1875.4066138995729</v>
      </c>
      <c r="P14" s="28"/>
      <c r="Q14" s="28"/>
      <c r="R14" s="28">
        <v>43</v>
      </c>
      <c r="S14" s="28" t="s">
        <v>76</v>
      </c>
      <c r="T14" s="69">
        <v>1287.1674242665058</v>
      </c>
      <c r="U14" s="28"/>
      <c r="V14" s="28"/>
    </row>
    <row r="15" spans="1:22" x14ac:dyDescent="0.2">
      <c r="A15" s="42">
        <v>53</v>
      </c>
      <c r="B15" s="43" t="s">
        <v>77</v>
      </c>
      <c r="C15" s="44">
        <v>372.49299999999999</v>
      </c>
      <c r="D15" s="44">
        <f t="shared" si="0"/>
        <v>1.6519999999999868</v>
      </c>
      <c r="E15" s="44">
        <v>370.84100000000001</v>
      </c>
      <c r="F15" s="28"/>
      <c r="G15" s="42">
        <v>63</v>
      </c>
      <c r="H15" s="43" t="s">
        <v>78</v>
      </c>
      <c r="I15" s="44">
        <v>319.238</v>
      </c>
      <c r="J15" s="44">
        <v>1.4999999999999999E-2</v>
      </c>
      <c r="K15" s="44">
        <v>319.25299999999999</v>
      </c>
      <c r="M15" s="28">
        <v>34</v>
      </c>
      <c r="N15" s="28" t="s">
        <v>75</v>
      </c>
      <c r="O15" s="69">
        <f t="shared" si="1"/>
        <v>1346.0853809720588</v>
      </c>
      <c r="P15" s="28"/>
      <c r="Q15" s="28"/>
      <c r="R15" s="28">
        <v>53</v>
      </c>
      <c r="S15" s="28" t="s">
        <v>77</v>
      </c>
      <c r="T15" s="69">
        <v>886.95868696822322</v>
      </c>
      <c r="U15" s="28"/>
      <c r="V15" s="28"/>
    </row>
    <row r="16" spans="1:22" x14ac:dyDescent="0.2">
      <c r="A16" s="42">
        <v>63</v>
      </c>
      <c r="B16" s="43" t="s">
        <v>78</v>
      </c>
      <c r="C16" s="44">
        <v>319.25299999999999</v>
      </c>
      <c r="D16" s="44">
        <f t="shared" si="0"/>
        <v>28.519000000000005</v>
      </c>
      <c r="E16" s="44">
        <v>290.73399999999998</v>
      </c>
      <c r="F16" s="28"/>
      <c r="G16" s="42">
        <v>35</v>
      </c>
      <c r="H16" s="43" t="s">
        <v>79</v>
      </c>
      <c r="I16" s="44">
        <v>151.08799999999999</v>
      </c>
      <c r="J16" s="44">
        <v>150.54599999999999</v>
      </c>
      <c r="K16" s="44">
        <v>301.63400000000001</v>
      </c>
      <c r="M16" s="28">
        <v>43</v>
      </c>
      <c r="N16" s="28" t="s">
        <v>76</v>
      </c>
      <c r="O16" s="69">
        <f t="shared" si="1"/>
        <v>1334.3478813694014</v>
      </c>
      <c r="P16" s="28"/>
      <c r="Q16" s="28"/>
      <c r="R16" s="28">
        <v>63</v>
      </c>
      <c r="S16" s="28" t="s">
        <v>78</v>
      </c>
      <c r="T16" s="69">
        <v>845.6456551914132</v>
      </c>
      <c r="U16" s="28"/>
      <c r="V16" s="28"/>
    </row>
    <row r="17" spans="1:22" x14ac:dyDescent="0.2">
      <c r="A17" s="42">
        <v>35</v>
      </c>
      <c r="B17" s="43" t="s">
        <v>79</v>
      </c>
      <c r="C17" s="44">
        <v>301.63400000000001</v>
      </c>
      <c r="D17" s="44">
        <f t="shared" si="0"/>
        <v>15.745000000000005</v>
      </c>
      <c r="E17" s="44">
        <v>285.88900000000001</v>
      </c>
      <c r="F17" s="28"/>
      <c r="G17" s="42"/>
      <c r="H17" s="43" t="s">
        <v>80</v>
      </c>
      <c r="I17" s="44">
        <f>SUM(I19:I29)</f>
        <v>122.599</v>
      </c>
      <c r="J17" s="44">
        <f>SUM(J19:J29)</f>
        <v>37.538000000000004</v>
      </c>
      <c r="K17" s="44">
        <f>SUM(K19:K29)</f>
        <v>160.137</v>
      </c>
      <c r="M17" s="28">
        <v>53</v>
      </c>
      <c r="N17" s="28" t="s">
        <v>77</v>
      </c>
      <c r="O17" s="69">
        <f t="shared" si="1"/>
        <v>986.71551331362514</v>
      </c>
      <c r="P17" s="28"/>
      <c r="Q17" s="28"/>
      <c r="R17" s="28">
        <v>34</v>
      </c>
      <c r="S17" s="28" t="s">
        <v>75</v>
      </c>
      <c r="T17" s="69">
        <v>713.52395181029283</v>
      </c>
      <c r="U17" s="28"/>
      <c r="V17" s="28"/>
    </row>
    <row r="18" spans="1:22" x14ac:dyDescent="0.2">
      <c r="A18" s="42">
        <v>62</v>
      </c>
      <c r="B18" s="43" t="s">
        <v>80</v>
      </c>
      <c r="C18" s="44">
        <f>SUM(C20:C30)</f>
        <v>160.13699999999997</v>
      </c>
      <c r="D18" s="44">
        <f>SUM(D20:D30)</f>
        <v>43.694000000000031</v>
      </c>
      <c r="E18" s="44">
        <f>SUM(E20:E30)</f>
        <v>116.44299999999996</v>
      </c>
      <c r="F18" s="28"/>
      <c r="G18" s="42"/>
      <c r="H18" s="43"/>
      <c r="I18" s="44"/>
      <c r="J18" s="44"/>
      <c r="K18" s="44"/>
      <c r="M18" s="28">
        <v>63</v>
      </c>
      <c r="N18" s="28" t="s">
        <v>78</v>
      </c>
      <c r="O18" s="69">
        <f t="shared" si="1"/>
        <v>845.68538944870033</v>
      </c>
      <c r="P18" s="28"/>
      <c r="Q18" s="28"/>
      <c r="R18" s="28">
        <v>35</v>
      </c>
      <c r="S18" s="28" t="s">
        <v>79</v>
      </c>
      <c r="T18" s="69">
        <v>400.22463100119734</v>
      </c>
      <c r="U18" s="28"/>
      <c r="V18" s="28"/>
    </row>
    <row r="19" spans="1:22" x14ac:dyDescent="0.2">
      <c r="A19" s="42"/>
      <c r="B19" s="43"/>
      <c r="C19" s="44"/>
      <c r="D19" s="44"/>
      <c r="E19" s="44"/>
      <c r="F19" s="28"/>
      <c r="G19" s="47">
        <v>21</v>
      </c>
      <c r="H19" s="48" t="s">
        <v>81</v>
      </c>
      <c r="I19" s="49">
        <v>59.064</v>
      </c>
      <c r="J19" s="49">
        <v>2.524</v>
      </c>
      <c r="K19" s="49">
        <v>61.588000000000001</v>
      </c>
      <c r="M19" s="28">
        <v>35</v>
      </c>
      <c r="N19" s="28" t="s">
        <v>79</v>
      </c>
      <c r="O19" s="69">
        <f t="shared" si="1"/>
        <v>799.01353083908157</v>
      </c>
      <c r="P19" s="28"/>
      <c r="Q19" s="28"/>
      <c r="R19" s="28"/>
      <c r="S19" s="28" t="s">
        <v>80</v>
      </c>
      <c r="T19" s="69">
        <f>324.758680610742+20.134672642699</f>
        <v>344.89335325344098</v>
      </c>
      <c r="U19" s="28"/>
      <c r="V19" s="28"/>
    </row>
    <row r="20" spans="1:22" x14ac:dyDescent="0.2">
      <c r="A20" s="47">
        <v>21</v>
      </c>
      <c r="B20" s="48" t="s">
        <v>81</v>
      </c>
      <c r="C20" s="49">
        <v>61.588000000000001</v>
      </c>
      <c r="D20" s="49">
        <f>C20-E20</f>
        <v>0.21399999999999864</v>
      </c>
      <c r="E20" s="49">
        <v>61.374000000000002</v>
      </c>
      <c r="F20" s="28"/>
      <c r="G20" s="47">
        <v>55</v>
      </c>
      <c r="H20" s="51" t="s">
        <v>101</v>
      </c>
      <c r="I20" s="49">
        <v>10.367000000000001</v>
      </c>
      <c r="J20" s="49">
        <v>34.74</v>
      </c>
      <c r="K20" s="49">
        <v>45.106999999999999</v>
      </c>
      <c r="M20" s="28"/>
      <c r="N20" s="28" t="s">
        <v>80</v>
      </c>
      <c r="O20" s="69">
        <f t="shared" si="1"/>
        <v>424.19498394736007</v>
      </c>
      <c r="P20" s="28"/>
      <c r="Q20" s="28"/>
      <c r="R20" s="28"/>
      <c r="S20" s="28"/>
      <c r="T20" s="70">
        <f>SUM(T7:T19)</f>
        <v>21960.292232217595</v>
      </c>
      <c r="U20" s="28"/>
      <c r="V20" s="28"/>
    </row>
    <row r="21" spans="1:22" x14ac:dyDescent="0.2">
      <c r="A21" s="47">
        <v>10</v>
      </c>
      <c r="B21" s="48" t="s">
        <v>82</v>
      </c>
      <c r="C21" s="49">
        <v>14.334</v>
      </c>
      <c r="D21" s="49">
        <f t="shared" ref="D21:D30" si="2">C21-E21</f>
        <v>0.25999999999999979</v>
      </c>
      <c r="E21" s="49">
        <v>14.074</v>
      </c>
      <c r="F21" s="28"/>
      <c r="G21" s="47">
        <v>10</v>
      </c>
      <c r="H21" s="48" t="s">
        <v>82</v>
      </c>
      <c r="I21" s="49">
        <v>14.334</v>
      </c>
      <c r="J21" s="49">
        <v>0</v>
      </c>
      <c r="K21" s="49">
        <v>14.334</v>
      </c>
      <c r="M21" s="69"/>
      <c r="N21" s="69"/>
      <c r="O21" s="75">
        <f>SUM(O7:O20)</f>
        <v>29765.512254044948</v>
      </c>
      <c r="P21" s="28"/>
      <c r="Q21" s="28"/>
      <c r="R21" s="28"/>
      <c r="S21" s="28"/>
      <c r="T21" s="28"/>
      <c r="U21" s="28"/>
      <c r="V21" s="28"/>
    </row>
    <row r="22" spans="1:22" x14ac:dyDescent="0.2">
      <c r="A22" s="47">
        <v>62</v>
      </c>
      <c r="B22" s="48" t="s">
        <v>80</v>
      </c>
      <c r="C22" s="49">
        <v>12.865</v>
      </c>
      <c r="D22" s="49">
        <f t="shared" si="2"/>
        <v>0.13100000000000023</v>
      </c>
      <c r="E22" s="49">
        <v>12.734</v>
      </c>
      <c r="F22" s="28"/>
      <c r="G22" s="47">
        <v>38</v>
      </c>
      <c r="H22" s="48" t="s">
        <v>84</v>
      </c>
      <c r="I22" s="49">
        <v>13.5</v>
      </c>
      <c r="J22" s="49">
        <v>0</v>
      </c>
      <c r="K22" s="49">
        <v>13.5</v>
      </c>
      <c r="M22" s="69"/>
      <c r="N22" s="69"/>
      <c r="O22" s="69"/>
      <c r="P22" s="28"/>
      <c r="Q22" s="28"/>
      <c r="R22" s="28"/>
      <c r="S22" s="28"/>
      <c r="T22" s="68" t="s">
        <v>93</v>
      </c>
      <c r="U22" s="28"/>
      <c r="V22" s="28"/>
    </row>
    <row r="23" spans="1:22" x14ac:dyDescent="0.2">
      <c r="A23" s="47">
        <v>64</v>
      </c>
      <c r="B23" s="48" t="s">
        <v>83</v>
      </c>
      <c r="C23" s="49">
        <v>0.96599999999999997</v>
      </c>
      <c r="D23" s="49">
        <f t="shared" si="2"/>
        <v>8.800000000003716E-2</v>
      </c>
      <c r="E23" s="50">
        <f>1522.329-E8-117.873-285.621-4.9</f>
        <v>0.87799999999996281</v>
      </c>
      <c r="F23" s="28"/>
      <c r="G23" s="47">
        <v>62</v>
      </c>
      <c r="H23" s="48" t="s">
        <v>80</v>
      </c>
      <c r="I23" s="49">
        <v>12.646000000000001</v>
      </c>
      <c r="J23" s="49">
        <v>0.219</v>
      </c>
      <c r="K23" s="49">
        <v>12.865</v>
      </c>
      <c r="M23" s="69"/>
      <c r="N23" s="69"/>
      <c r="O23" s="69"/>
      <c r="P23" s="28"/>
      <c r="Q23" s="28"/>
      <c r="R23" s="28">
        <v>23</v>
      </c>
      <c r="S23" s="28" t="s">
        <v>74</v>
      </c>
      <c r="T23" s="69">
        <v>1855.271941256874</v>
      </c>
      <c r="U23" s="28"/>
      <c r="V23" s="28"/>
    </row>
    <row r="24" spans="1:22" x14ac:dyDescent="0.2">
      <c r="A24" s="47">
        <v>38</v>
      </c>
      <c r="B24" s="48" t="s">
        <v>84</v>
      </c>
      <c r="C24" s="49">
        <v>13.5</v>
      </c>
      <c r="D24" s="49">
        <f t="shared" si="2"/>
        <v>0</v>
      </c>
      <c r="E24" s="49">
        <v>13.5</v>
      </c>
      <c r="F24" s="28"/>
      <c r="G24" s="47">
        <v>39</v>
      </c>
      <c r="H24" s="48" t="s">
        <v>91</v>
      </c>
      <c r="I24" s="49">
        <v>8.4009999999999998</v>
      </c>
      <c r="J24" s="49">
        <v>0</v>
      </c>
      <c r="K24" s="49">
        <v>8.4009999999999998</v>
      </c>
      <c r="M24" s="69"/>
      <c r="N24" s="69"/>
      <c r="O24" s="69"/>
      <c r="P24" s="28"/>
      <c r="Q24" s="28"/>
      <c r="R24" s="28">
        <v>36</v>
      </c>
      <c r="S24" s="28" t="s">
        <v>90</v>
      </c>
      <c r="T24" s="69">
        <v>1732.5778526547783</v>
      </c>
      <c r="U24" s="28"/>
      <c r="V24" s="28"/>
    </row>
    <row r="25" spans="1:22" x14ac:dyDescent="0.2">
      <c r="A25" s="47">
        <v>55</v>
      </c>
      <c r="B25" s="51" t="s">
        <v>101</v>
      </c>
      <c r="C25" s="49">
        <v>45.106999999999999</v>
      </c>
      <c r="D25" s="49">
        <f t="shared" si="2"/>
        <v>42.106999999999999</v>
      </c>
      <c r="E25" s="49">
        <v>3</v>
      </c>
      <c r="F25" s="28"/>
      <c r="G25" s="47">
        <v>32</v>
      </c>
      <c r="H25" s="51" t="s">
        <v>71</v>
      </c>
      <c r="I25" s="49">
        <v>2.63</v>
      </c>
      <c r="J25" s="49">
        <v>0</v>
      </c>
      <c r="K25" s="49">
        <v>2.63</v>
      </c>
      <c r="M25" s="69"/>
      <c r="N25" s="69"/>
      <c r="O25" s="69"/>
      <c r="P25" s="28"/>
      <c r="Q25" s="28"/>
      <c r="R25" s="28">
        <v>31</v>
      </c>
      <c r="S25" s="28" t="s">
        <v>71</v>
      </c>
      <c r="T25" s="69">
        <v>1100.8773324009028</v>
      </c>
      <c r="U25" s="28"/>
      <c r="V25" s="28"/>
    </row>
    <row r="26" spans="1:22" x14ac:dyDescent="0.2">
      <c r="A26" s="47">
        <v>32</v>
      </c>
      <c r="B26" s="51" t="s">
        <v>71</v>
      </c>
      <c r="C26" s="49">
        <v>2.63</v>
      </c>
      <c r="D26" s="49">
        <f t="shared" si="2"/>
        <v>0.13300000000000001</v>
      </c>
      <c r="E26" s="49">
        <v>2.4969999999999999</v>
      </c>
      <c r="F26" s="28"/>
      <c r="G26" s="47">
        <v>64</v>
      </c>
      <c r="H26" s="51" t="s">
        <v>83</v>
      </c>
      <c r="I26" s="49">
        <v>0.96599999999999997</v>
      </c>
      <c r="J26" s="49">
        <v>0</v>
      </c>
      <c r="K26" s="49">
        <v>0.96599999999999997</v>
      </c>
      <c r="M26" s="69"/>
      <c r="N26" s="69"/>
      <c r="O26" s="69"/>
      <c r="P26" s="28"/>
      <c r="Q26" s="28"/>
      <c r="R26" s="28">
        <v>22</v>
      </c>
      <c r="S26" s="28" t="s">
        <v>67</v>
      </c>
      <c r="T26" s="69">
        <v>937.8052915434904</v>
      </c>
      <c r="U26" s="28"/>
      <c r="V26" s="28"/>
    </row>
    <row r="27" spans="1:22" x14ac:dyDescent="0.2">
      <c r="A27" s="47">
        <v>52</v>
      </c>
      <c r="B27" s="48" t="s">
        <v>85</v>
      </c>
      <c r="C27" s="49">
        <v>0.67700000000000005</v>
      </c>
      <c r="D27" s="49">
        <f t="shared" si="2"/>
        <v>0.67200000000000004</v>
      </c>
      <c r="E27" s="49">
        <v>5.0000000000000001E-3</v>
      </c>
      <c r="F27" s="28"/>
      <c r="G27" s="47">
        <v>52</v>
      </c>
      <c r="H27" s="48" t="s">
        <v>85</v>
      </c>
      <c r="I27" s="49">
        <v>0.67700000000000005</v>
      </c>
      <c r="J27" s="49">
        <v>0</v>
      </c>
      <c r="K27" s="49">
        <v>0.67700000000000005</v>
      </c>
      <c r="M27" s="69"/>
      <c r="N27" s="69"/>
      <c r="O27" s="69"/>
      <c r="P27" s="28"/>
      <c r="Q27" s="28"/>
      <c r="R27" s="28">
        <v>34</v>
      </c>
      <c r="S27" s="28" t="s">
        <v>75</v>
      </c>
      <c r="T27" s="69">
        <v>632.56142916176611</v>
      </c>
      <c r="U27" s="28"/>
      <c r="V27" s="28"/>
    </row>
    <row r="28" spans="1:22" x14ac:dyDescent="0.2">
      <c r="A28" s="47">
        <v>42</v>
      </c>
      <c r="B28" s="48" t="s">
        <v>86</v>
      </c>
      <c r="C28" s="49">
        <v>0.01</v>
      </c>
      <c r="D28" s="49">
        <f t="shared" si="2"/>
        <v>0.01</v>
      </c>
      <c r="E28" s="49">
        <v>0</v>
      </c>
      <c r="F28" s="28"/>
      <c r="G28" s="47">
        <v>24</v>
      </c>
      <c r="H28" s="48" t="s">
        <v>87</v>
      </c>
      <c r="I28" s="49">
        <v>4.0000000000000001E-3</v>
      </c>
      <c r="J28" s="49">
        <v>5.5E-2</v>
      </c>
      <c r="K28" s="49">
        <v>5.8999999999999997E-2</v>
      </c>
      <c r="M28" s="69"/>
      <c r="N28" s="69"/>
      <c r="O28" s="69"/>
      <c r="P28" s="28"/>
      <c r="Q28" s="28"/>
      <c r="R28" s="28">
        <v>37</v>
      </c>
      <c r="S28" s="28" t="s">
        <v>73</v>
      </c>
      <c r="T28" s="69">
        <v>589.91067738961829</v>
      </c>
      <c r="U28" s="28"/>
      <c r="V28" s="28"/>
    </row>
    <row r="29" spans="1:22" x14ac:dyDescent="0.2">
      <c r="A29" s="47">
        <v>24</v>
      </c>
      <c r="B29" s="48" t="s">
        <v>87</v>
      </c>
      <c r="C29" s="49">
        <v>5.8999999999999997E-2</v>
      </c>
      <c r="D29" s="49">
        <f t="shared" si="2"/>
        <v>5.8999999999999997E-2</v>
      </c>
      <c r="E29" s="49">
        <v>0</v>
      </c>
      <c r="F29" s="28"/>
      <c r="G29" s="60">
        <v>42</v>
      </c>
      <c r="H29" s="61" t="s">
        <v>86</v>
      </c>
      <c r="I29" s="62">
        <v>0.01</v>
      </c>
      <c r="J29" s="62">
        <v>0</v>
      </c>
      <c r="K29" s="62">
        <v>0.01</v>
      </c>
      <c r="M29" s="69"/>
      <c r="N29" s="69"/>
      <c r="O29" s="69"/>
      <c r="P29" s="28"/>
      <c r="Q29" s="28"/>
      <c r="R29" s="28">
        <v>35</v>
      </c>
      <c r="S29" s="28" t="s">
        <v>79</v>
      </c>
      <c r="T29" s="69">
        <v>398.78889983788423</v>
      </c>
      <c r="U29" s="28"/>
      <c r="V29" s="28"/>
    </row>
    <row r="30" spans="1:22" x14ac:dyDescent="0.2">
      <c r="A30" s="47">
        <v>39</v>
      </c>
      <c r="B30" s="51" t="s">
        <v>91</v>
      </c>
      <c r="C30" s="49">
        <v>8.4009999999999998</v>
      </c>
      <c r="D30" s="49">
        <f t="shared" si="2"/>
        <v>1.9999999999999574E-2</v>
      </c>
      <c r="E30" s="49">
        <v>8.3810000000000002</v>
      </c>
      <c r="F30" s="28"/>
      <c r="G30" s="63" t="s">
        <v>13</v>
      </c>
      <c r="H30" s="64"/>
      <c r="I30" s="65">
        <f>SUBTOTAL(109,I5:I17)</f>
        <v>8290.1859999999997</v>
      </c>
      <c r="J30" s="65">
        <f>SUBTOTAL(109,J5:J17)</f>
        <v>2946.5329999999999</v>
      </c>
      <c r="K30" s="65">
        <f>SUBTOTAL(109,K5:K17)</f>
        <v>11236.719000000001</v>
      </c>
      <c r="M30" s="69"/>
      <c r="N30" s="69"/>
      <c r="O30" s="69"/>
      <c r="P30" s="28"/>
      <c r="Q30" s="28"/>
      <c r="R30" s="28">
        <v>61</v>
      </c>
      <c r="S30" s="28" t="s">
        <v>89</v>
      </c>
      <c r="T30" s="69">
        <v>182.78288142238043</v>
      </c>
      <c r="U30" s="28"/>
      <c r="V30" s="28"/>
    </row>
    <row r="31" spans="1:22" x14ac:dyDescent="0.2">
      <c r="A31" s="52" t="s">
        <v>13</v>
      </c>
      <c r="B31" s="53"/>
      <c r="C31" s="54">
        <f>SUBTOTAL(109,C5:C18)</f>
        <v>11236.719000000001</v>
      </c>
      <c r="D31" s="54">
        <f>SUBTOTAL(109,D5:D18)</f>
        <v>2805.0980000000004</v>
      </c>
      <c r="E31" s="54">
        <f>SUBTOTAL(109,E5:E18)</f>
        <v>9544.6779999999981</v>
      </c>
      <c r="F31" s="28"/>
      <c r="G31" s="36"/>
      <c r="H31" s="58"/>
      <c r="I31" s="56"/>
      <c r="J31" s="56"/>
      <c r="K31" s="40"/>
      <c r="M31" s="69"/>
      <c r="N31" s="69"/>
      <c r="O31" s="69"/>
      <c r="P31" s="28"/>
      <c r="Q31" s="28"/>
      <c r="R31" s="28">
        <v>33</v>
      </c>
      <c r="S31" s="28" t="s">
        <v>72</v>
      </c>
      <c r="T31" s="69">
        <v>128.23039511745446</v>
      </c>
      <c r="U31" s="69"/>
      <c r="V31" s="28"/>
    </row>
    <row r="32" spans="1:22" x14ac:dyDescent="0.2">
      <c r="A32" s="29"/>
      <c r="B32" s="30"/>
      <c r="C32" s="30"/>
      <c r="D32" s="31"/>
      <c r="E32" s="31"/>
      <c r="G32" s="36"/>
      <c r="H32" s="39"/>
      <c r="I32" s="38">
        <f>SUBTOTAL(9,I5:I17)</f>
        <v>8290.1859999999997</v>
      </c>
      <c r="J32" s="38">
        <f>SUBTOTAL(9,J5:J17)</f>
        <v>2946.5329999999999</v>
      </c>
      <c r="K32" s="38">
        <f>SUBTOTAL(9,K5:K17)</f>
        <v>11236.719000000001</v>
      </c>
      <c r="M32" s="28"/>
      <c r="N32" s="28"/>
      <c r="O32" s="28"/>
      <c r="P32" s="28"/>
      <c r="Q32" s="28"/>
      <c r="R32" s="28">
        <v>53</v>
      </c>
      <c r="S32" s="28" t="s">
        <v>77</v>
      </c>
      <c r="T32" s="69">
        <v>99.756826345401947</v>
      </c>
      <c r="U32" s="28"/>
      <c r="V32" s="28"/>
    </row>
    <row r="33" spans="1:20" x14ac:dyDescent="0.2">
      <c r="A33" s="28"/>
      <c r="B33" s="66" t="s">
        <v>98</v>
      </c>
      <c r="C33" s="33">
        <v>11236.718999999999</v>
      </c>
      <c r="D33" s="34">
        <v>2468.491</v>
      </c>
      <c r="E33" s="33">
        <v>9960.0720000000001</v>
      </c>
      <c r="G33" s="57"/>
      <c r="H33" s="37"/>
      <c r="I33" s="59">
        <v>8290.1859999999997</v>
      </c>
      <c r="J33" s="59">
        <v>2946.5329999999999</v>
      </c>
      <c r="K33" s="59">
        <v>11236.718999999999</v>
      </c>
      <c r="R33" s="28"/>
      <c r="S33" s="28" t="s">
        <v>80</v>
      </c>
      <c r="T33" s="69">
        <v>146.65649469680113</v>
      </c>
    </row>
    <row r="34" spans="1:20" x14ac:dyDescent="0.2">
      <c r="A34" s="28"/>
      <c r="B34" s="72" t="s">
        <v>99</v>
      </c>
      <c r="C34" s="33">
        <f>C33-C31</f>
        <v>0</v>
      </c>
      <c r="D34" s="33">
        <f>2835.466-26.255-3.672-0.441</f>
        <v>2805.098</v>
      </c>
      <c r="E34" s="33">
        <f>E33-1528.451+E8</f>
        <v>9544.6779999999999</v>
      </c>
      <c r="G34" s="57"/>
      <c r="H34" s="37"/>
      <c r="I34" s="55">
        <f>I30/$O$3*1000000</f>
        <v>21960.292232217595</v>
      </c>
      <c r="J34" s="55">
        <f>J30/$O$3*1000000</f>
        <v>7805.220021827351</v>
      </c>
      <c r="K34" s="55">
        <f>K30/$O$3*1000000</f>
        <v>29765.512254044948</v>
      </c>
      <c r="R34" s="28"/>
      <c r="S34" s="28"/>
      <c r="T34" s="70">
        <f>SUM(T23:T33)</f>
        <v>7805.220021827351</v>
      </c>
    </row>
    <row r="35" spans="1:20" x14ac:dyDescent="0.2">
      <c r="A35" s="28"/>
      <c r="B35" s="32"/>
      <c r="C35" s="35"/>
      <c r="D35" s="33">
        <f>D34-D31</f>
        <v>0</v>
      </c>
      <c r="E35" s="33">
        <f>E34-E31</f>
        <v>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26"/>
  <sheetViews>
    <sheetView showGridLines="0" tabSelected="1" workbookViewId="0">
      <selection activeCell="S13" sqref="S13"/>
    </sheetView>
  </sheetViews>
  <sheetFormatPr defaultRowHeight="12.75" x14ac:dyDescent="0.2"/>
  <cols>
    <col min="1" max="6" width="9.140625" style="87"/>
    <col min="7" max="7" width="10" style="87" bestFit="1" customWidth="1"/>
    <col min="8" max="18" width="9.140625" style="87"/>
    <col min="19" max="19" width="28.28515625" style="87" bestFit="1" customWidth="1"/>
    <col min="20" max="20" width="10.85546875" style="87" customWidth="1"/>
    <col min="21" max="21" width="14.28515625" style="87" customWidth="1"/>
    <col min="22" max="16384" width="9.140625" style="87"/>
  </cols>
  <sheetData>
    <row r="1" spans="1:22" ht="18.75" x14ac:dyDescent="0.3">
      <c r="A1" s="92" t="s">
        <v>110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22" ht="15" x14ac:dyDescent="0.25">
      <c r="A2" s="93" t="s">
        <v>111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22" ht="1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22" x14ac:dyDescent="0.2">
      <c r="R4" s="88"/>
    </row>
    <row r="5" spans="1:22" x14ac:dyDescent="0.2">
      <c r="R5" s="89"/>
    </row>
    <row r="6" spans="1:22" x14ac:dyDescent="0.2">
      <c r="R6" s="89"/>
      <c r="S6" s="88"/>
      <c r="T6" s="89"/>
      <c r="U6" s="89"/>
      <c r="V6" s="89"/>
    </row>
    <row r="7" spans="1:22" x14ac:dyDescent="0.2">
      <c r="R7" s="89"/>
      <c r="S7" s="89"/>
      <c r="T7" s="90"/>
      <c r="U7" s="89"/>
      <c r="V7" s="89"/>
    </row>
    <row r="8" spans="1:22" x14ac:dyDescent="0.2">
      <c r="R8" s="89"/>
      <c r="S8" s="89"/>
      <c r="T8" s="90"/>
      <c r="U8" s="89"/>
      <c r="V8" s="89"/>
    </row>
    <row r="9" spans="1:22" x14ac:dyDescent="0.2">
      <c r="R9" s="89"/>
      <c r="S9" s="89"/>
      <c r="T9" s="90"/>
      <c r="U9" s="89"/>
      <c r="V9" s="89"/>
    </row>
    <row r="10" spans="1:22" x14ac:dyDescent="0.2">
      <c r="R10" s="89"/>
      <c r="S10" s="89"/>
      <c r="T10" s="90"/>
      <c r="U10" s="89"/>
      <c r="V10" s="89"/>
    </row>
    <row r="11" spans="1:22" ht="12.75" customHeight="1" x14ac:dyDescent="0.35">
      <c r="E11" s="94"/>
      <c r="F11" s="94"/>
      <c r="R11" s="89"/>
      <c r="S11" s="89"/>
      <c r="T11" s="90"/>
      <c r="U11" s="89"/>
      <c r="V11" s="89"/>
    </row>
    <row r="12" spans="1:22" x14ac:dyDescent="0.2">
      <c r="R12" s="89"/>
      <c r="S12" s="89"/>
      <c r="T12" s="90"/>
      <c r="U12" s="89"/>
      <c r="V12" s="89"/>
    </row>
    <row r="13" spans="1:22" x14ac:dyDescent="0.2">
      <c r="R13" s="89"/>
      <c r="S13" s="89"/>
      <c r="T13" s="90"/>
      <c r="U13" s="89"/>
      <c r="V13" s="89"/>
    </row>
    <row r="14" spans="1:22" x14ac:dyDescent="0.2">
      <c r="R14" s="89"/>
      <c r="S14" s="89"/>
      <c r="T14" s="90"/>
      <c r="U14" s="89"/>
      <c r="V14" s="89"/>
    </row>
    <row r="15" spans="1:22" x14ac:dyDescent="0.2">
      <c r="R15" s="89"/>
      <c r="S15" s="89"/>
      <c r="T15" s="90"/>
      <c r="U15" s="89"/>
      <c r="V15" s="89"/>
    </row>
    <row r="16" spans="1:22" x14ac:dyDescent="0.2">
      <c r="R16" s="89"/>
      <c r="S16" s="89"/>
      <c r="T16" s="90"/>
      <c r="U16" s="89"/>
      <c r="V16" s="89"/>
    </row>
    <row r="17" spans="18:22" x14ac:dyDescent="0.2">
      <c r="R17" s="89"/>
      <c r="S17" s="89"/>
      <c r="T17" s="90"/>
      <c r="U17" s="89"/>
      <c r="V17" s="89"/>
    </row>
    <row r="18" spans="18:22" x14ac:dyDescent="0.2">
      <c r="R18" s="89"/>
      <c r="S18" s="89"/>
      <c r="T18" s="90"/>
      <c r="U18" s="89"/>
      <c r="V18" s="89"/>
    </row>
    <row r="19" spans="18:22" x14ac:dyDescent="0.2">
      <c r="R19" s="89"/>
      <c r="S19" s="89"/>
      <c r="T19" s="90"/>
      <c r="U19" s="89"/>
      <c r="V19" s="89"/>
    </row>
    <row r="20" spans="18:22" x14ac:dyDescent="0.2">
      <c r="R20" s="89"/>
      <c r="S20" s="89"/>
      <c r="T20" s="90"/>
      <c r="U20" s="89"/>
      <c r="V20" s="89"/>
    </row>
    <row r="21" spans="18:22" x14ac:dyDescent="0.2">
      <c r="R21" s="89"/>
      <c r="S21" s="89"/>
      <c r="T21" s="90"/>
      <c r="U21" s="89"/>
      <c r="V21" s="89"/>
    </row>
    <row r="22" spans="18:22" x14ac:dyDescent="0.2">
      <c r="R22" s="89"/>
      <c r="S22" s="89"/>
      <c r="T22" s="90"/>
      <c r="U22" s="89"/>
      <c r="V22" s="89"/>
    </row>
    <row r="23" spans="18:22" x14ac:dyDescent="0.2">
      <c r="R23" s="89"/>
      <c r="S23" s="89"/>
      <c r="T23" s="90"/>
      <c r="U23" s="89"/>
      <c r="V23" s="89"/>
    </row>
    <row r="24" spans="18:22" x14ac:dyDescent="0.2">
      <c r="R24" s="89"/>
      <c r="S24" s="89"/>
      <c r="T24" s="90"/>
      <c r="U24" s="89"/>
      <c r="V24" s="89"/>
    </row>
    <row r="25" spans="18:22" x14ac:dyDescent="0.2">
      <c r="S25" s="89"/>
      <c r="T25" s="90"/>
      <c r="U25" s="89"/>
      <c r="V25" s="89"/>
    </row>
    <row r="26" spans="18:22" x14ac:dyDescent="0.2">
      <c r="S26" s="89"/>
      <c r="T26" s="90"/>
      <c r="U26" s="89"/>
      <c r="V26" s="89"/>
    </row>
  </sheetData>
  <mergeCells count="3">
    <mergeCell ref="A1:L1"/>
    <mergeCell ref="A2:L2"/>
    <mergeCell ref="E11:F11"/>
  </mergeCells>
  <printOptions horizontalCentered="1" verticalCentered="1"/>
  <pageMargins left="0.78740157480314965" right="0.78740157480314965" top="0.9" bottom="0.75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26"/>
  <sheetViews>
    <sheetView showGridLines="0" workbookViewId="0">
      <selection activeCell="J31" sqref="J31"/>
    </sheetView>
  </sheetViews>
  <sheetFormatPr defaultRowHeight="12.75" x14ac:dyDescent="0.2"/>
  <cols>
    <col min="1" max="6" width="9.140625" style="87"/>
    <col min="7" max="7" width="10" style="87" bestFit="1" customWidth="1"/>
    <col min="8" max="18" width="9.140625" style="87"/>
    <col min="19" max="19" width="28.28515625" style="87" bestFit="1" customWidth="1"/>
    <col min="20" max="20" width="10.85546875" style="87" customWidth="1"/>
    <col min="21" max="21" width="14.28515625" style="87" customWidth="1"/>
    <col min="22" max="16384" width="9.140625" style="87"/>
  </cols>
  <sheetData>
    <row r="1" spans="1:22" ht="18.75" x14ac:dyDescent="0.3">
      <c r="A1" s="92" t="s">
        <v>110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22" ht="15" x14ac:dyDescent="0.25">
      <c r="A2" s="93" t="s">
        <v>112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22" ht="1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22" x14ac:dyDescent="0.2">
      <c r="R4" s="88"/>
    </row>
    <row r="5" spans="1:22" x14ac:dyDescent="0.2">
      <c r="R5" s="89"/>
    </row>
    <row r="6" spans="1:22" x14ac:dyDescent="0.2">
      <c r="R6" s="89"/>
      <c r="S6" s="88"/>
      <c r="T6" s="89"/>
      <c r="U6" s="89"/>
      <c r="V6" s="89"/>
    </row>
    <row r="7" spans="1:22" x14ac:dyDescent="0.2">
      <c r="R7" s="89"/>
      <c r="S7" s="89"/>
      <c r="T7" s="90"/>
      <c r="U7" s="89"/>
      <c r="V7" s="89"/>
    </row>
    <row r="8" spans="1:22" x14ac:dyDescent="0.2">
      <c r="R8" s="89"/>
      <c r="S8" s="89"/>
      <c r="T8" s="90"/>
      <c r="U8" s="89"/>
      <c r="V8" s="89"/>
    </row>
    <row r="9" spans="1:22" x14ac:dyDescent="0.2">
      <c r="R9" s="89"/>
      <c r="S9" s="89"/>
      <c r="T9" s="90"/>
      <c r="U9" s="89"/>
      <c r="V9" s="89"/>
    </row>
    <row r="10" spans="1:22" x14ac:dyDescent="0.2">
      <c r="R10" s="89"/>
      <c r="S10" s="89"/>
      <c r="T10" s="90"/>
      <c r="U10" s="89"/>
      <c r="V10" s="89"/>
    </row>
    <row r="11" spans="1:22" ht="12.75" customHeight="1" x14ac:dyDescent="0.35">
      <c r="E11" s="94"/>
      <c r="F11" s="94"/>
      <c r="R11" s="89"/>
      <c r="S11" s="89"/>
      <c r="T11" s="90"/>
      <c r="U11" s="89"/>
      <c r="V11" s="89"/>
    </row>
    <row r="12" spans="1:22" x14ac:dyDescent="0.2">
      <c r="R12" s="89"/>
      <c r="S12" s="89"/>
      <c r="T12" s="90"/>
      <c r="U12" s="89"/>
      <c r="V12" s="89"/>
    </row>
    <row r="13" spans="1:22" x14ac:dyDescent="0.2">
      <c r="R13" s="89"/>
      <c r="S13" s="89"/>
      <c r="T13" s="90"/>
      <c r="U13" s="89"/>
      <c r="V13" s="89"/>
    </row>
    <row r="14" spans="1:22" x14ac:dyDescent="0.2">
      <c r="R14" s="89"/>
      <c r="S14" s="89"/>
      <c r="T14" s="90"/>
      <c r="U14" s="89"/>
      <c r="V14" s="89"/>
    </row>
    <row r="15" spans="1:22" x14ac:dyDescent="0.2">
      <c r="R15" s="89"/>
      <c r="S15" s="89"/>
      <c r="T15" s="90"/>
      <c r="U15" s="89"/>
      <c r="V15" s="89"/>
    </row>
    <row r="16" spans="1:22" x14ac:dyDescent="0.2">
      <c r="R16" s="89"/>
      <c r="S16" s="89"/>
      <c r="T16" s="90"/>
      <c r="U16" s="89"/>
      <c r="V16" s="89"/>
    </row>
    <row r="17" spans="18:22" x14ac:dyDescent="0.2">
      <c r="R17" s="89"/>
      <c r="S17" s="89"/>
      <c r="T17" s="90"/>
      <c r="U17" s="89"/>
      <c r="V17" s="89"/>
    </row>
    <row r="18" spans="18:22" x14ac:dyDescent="0.2">
      <c r="R18" s="89"/>
      <c r="S18" s="89"/>
      <c r="T18" s="90"/>
      <c r="U18" s="89"/>
      <c r="V18" s="89"/>
    </row>
    <row r="19" spans="18:22" x14ac:dyDescent="0.2">
      <c r="R19" s="89"/>
      <c r="S19" s="89"/>
      <c r="T19" s="90"/>
      <c r="U19" s="89"/>
      <c r="V19" s="89"/>
    </row>
    <row r="20" spans="18:22" x14ac:dyDescent="0.2">
      <c r="R20" s="89"/>
      <c r="S20" s="89"/>
      <c r="T20" s="90"/>
      <c r="U20" s="89"/>
      <c r="V20" s="89"/>
    </row>
    <row r="21" spans="18:22" x14ac:dyDescent="0.2">
      <c r="R21" s="89"/>
      <c r="S21" s="89"/>
      <c r="T21" s="90"/>
      <c r="U21" s="89"/>
      <c r="V21" s="89"/>
    </row>
    <row r="22" spans="18:22" x14ac:dyDescent="0.2">
      <c r="R22" s="89"/>
      <c r="S22" s="89"/>
      <c r="T22" s="90"/>
      <c r="U22" s="89"/>
      <c r="V22" s="89"/>
    </row>
    <row r="23" spans="18:22" x14ac:dyDescent="0.2">
      <c r="R23" s="89"/>
      <c r="S23" s="89"/>
      <c r="T23" s="90"/>
      <c r="U23" s="89"/>
      <c r="V23" s="89"/>
    </row>
    <row r="24" spans="18:22" x14ac:dyDescent="0.2">
      <c r="R24" s="89"/>
      <c r="S24" s="89"/>
      <c r="T24" s="90"/>
      <c r="U24" s="89"/>
      <c r="V24" s="89"/>
    </row>
    <row r="25" spans="18:22" x14ac:dyDescent="0.2">
      <c r="S25" s="89"/>
      <c r="T25" s="90"/>
      <c r="U25" s="89"/>
      <c r="V25" s="89"/>
    </row>
    <row r="26" spans="18:22" x14ac:dyDescent="0.2">
      <c r="S26" s="89"/>
      <c r="T26" s="90"/>
      <c r="U26" s="89"/>
      <c r="V26" s="89"/>
    </row>
  </sheetData>
  <mergeCells count="3">
    <mergeCell ref="A1:L1"/>
    <mergeCell ref="A2:L2"/>
    <mergeCell ref="E11:F11"/>
  </mergeCells>
  <printOptions horizontalCentered="1" verticalCentered="1"/>
  <pageMargins left="0.78740157480314965" right="0.78740157480314965" top="0.9" bottom="0.75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26"/>
  <sheetViews>
    <sheetView showGridLines="0" workbookViewId="0">
      <selection activeCell="K40" sqref="K40"/>
    </sheetView>
  </sheetViews>
  <sheetFormatPr defaultRowHeight="12.75" x14ac:dyDescent="0.2"/>
  <cols>
    <col min="1" max="6" width="9.140625" style="87"/>
    <col min="7" max="7" width="10" style="87" bestFit="1" customWidth="1"/>
    <col min="8" max="18" width="9.140625" style="87"/>
    <col min="19" max="19" width="28.28515625" style="87" bestFit="1" customWidth="1"/>
    <col min="20" max="20" width="10.85546875" style="87" customWidth="1"/>
    <col min="21" max="21" width="14.28515625" style="87" customWidth="1"/>
    <col min="22" max="16384" width="9.140625" style="87"/>
  </cols>
  <sheetData>
    <row r="1" spans="1:22" ht="18.75" x14ac:dyDescent="0.3">
      <c r="A1" s="92" t="s">
        <v>110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22" ht="15" x14ac:dyDescent="0.25">
      <c r="A2" s="93" t="s">
        <v>113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22" ht="1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22" x14ac:dyDescent="0.2">
      <c r="R4" s="88"/>
    </row>
    <row r="5" spans="1:22" x14ac:dyDescent="0.2">
      <c r="R5" s="89"/>
    </row>
    <row r="6" spans="1:22" x14ac:dyDescent="0.2">
      <c r="R6" s="89"/>
      <c r="S6" s="88"/>
      <c r="T6" s="89"/>
      <c r="U6" s="89"/>
      <c r="V6" s="89"/>
    </row>
    <row r="7" spans="1:22" x14ac:dyDescent="0.2">
      <c r="R7" s="89"/>
      <c r="S7" s="89"/>
      <c r="T7" s="90"/>
      <c r="U7" s="89"/>
      <c r="V7" s="89"/>
    </row>
    <row r="8" spans="1:22" x14ac:dyDescent="0.2">
      <c r="R8" s="89"/>
      <c r="S8" s="89"/>
      <c r="T8" s="90"/>
      <c r="U8" s="89"/>
      <c r="V8" s="89"/>
    </row>
    <row r="9" spans="1:22" x14ac:dyDescent="0.2">
      <c r="R9" s="89"/>
      <c r="S9" s="89"/>
      <c r="T9" s="90"/>
      <c r="U9" s="89"/>
      <c r="V9" s="89"/>
    </row>
    <row r="10" spans="1:22" x14ac:dyDescent="0.2">
      <c r="R10" s="89"/>
      <c r="S10" s="89"/>
      <c r="T10" s="90"/>
      <c r="U10" s="89"/>
      <c r="V10" s="89"/>
    </row>
    <row r="11" spans="1:22" ht="12.75" customHeight="1" x14ac:dyDescent="0.35">
      <c r="E11" s="94"/>
      <c r="F11" s="94"/>
      <c r="R11" s="89"/>
      <c r="S11" s="89"/>
      <c r="T11" s="90"/>
      <c r="U11" s="89"/>
      <c r="V11" s="89"/>
    </row>
    <row r="12" spans="1:22" x14ac:dyDescent="0.2">
      <c r="R12" s="89"/>
      <c r="S12" s="89"/>
      <c r="T12" s="90"/>
      <c r="U12" s="89"/>
      <c r="V12" s="89"/>
    </row>
    <row r="13" spans="1:22" x14ac:dyDescent="0.2">
      <c r="R13" s="89"/>
      <c r="S13" s="89"/>
      <c r="T13" s="90"/>
      <c r="U13" s="89"/>
      <c r="V13" s="89"/>
    </row>
    <row r="14" spans="1:22" x14ac:dyDescent="0.2">
      <c r="R14" s="89"/>
      <c r="S14" s="89"/>
      <c r="T14" s="90"/>
      <c r="U14" s="89"/>
      <c r="V14" s="89"/>
    </row>
    <row r="15" spans="1:22" x14ac:dyDescent="0.2">
      <c r="R15" s="89"/>
      <c r="S15" s="89"/>
      <c r="T15" s="90"/>
      <c r="U15" s="89"/>
      <c r="V15" s="89"/>
    </row>
    <row r="16" spans="1:22" x14ac:dyDescent="0.2">
      <c r="R16" s="89"/>
      <c r="S16" s="89"/>
      <c r="T16" s="90"/>
      <c r="U16" s="89"/>
      <c r="V16" s="89"/>
    </row>
    <row r="17" spans="18:22" x14ac:dyDescent="0.2">
      <c r="R17" s="89"/>
      <c r="S17" s="89"/>
      <c r="T17" s="90"/>
      <c r="U17" s="89"/>
      <c r="V17" s="89"/>
    </row>
    <row r="18" spans="18:22" x14ac:dyDescent="0.2">
      <c r="R18" s="89"/>
      <c r="S18" s="89"/>
      <c r="T18" s="90"/>
      <c r="U18" s="89"/>
      <c r="V18" s="89"/>
    </row>
    <row r="19" spans="18:22" x14ac:dyDescent="0.2">
      <c r="R19" s="89"/>
      <c r="S19" s="89"/>
      <c r="T19" s="90"/>
      <c r="U19" s="89"/>
      <c r="V19" s="89"/>
    </row>
    <row r="20" spans="18:22" x14ac:dyDescent="0.2">
      <c r="R20" s="89"/>
      <c r="S20" s="89"/>
      <c r="T20" s="90"/>
      <c r="U20" s="89"/>
      <c r="V20" s="89"/>
    </row>
    <row r="21" spans="18:22" x14ac:dyDescent="0.2">
      <c r="R21" s="89"/>
      <c r="S21" s="89"/>
      <c r="T21" s="90"/>
      <c r="U21" s="89"/>
      <c r="V21" s="89"/>
    </row>
    <row r="22" spans="18:22" x14ac:dyDescent="0.2">
      <c r="R22" s="89"/>
      <c r="S22" s="89"/>
      <c r="T22" s="90"/>
      <c r="U22" s="89"/>
      <c r="V22" s="89"/>
    </row>
    <row r="23" spans="18:22" x14ac:dyDescent="0.2">
      <c r="R23" s="89"/>
      <c r="S23" s="89"/>
      <c r="T23" s="90"/>
      <c r="U23" s="89"/>
      <c r="V23" s="89"/>
    </row>
    <row r="24" spans="18:22" x14ac:dyDescent="0.2">
      <c r="R24" s="89"/>
      <c r="S24" s="89"/>
      <c r="T24" s="90"/>
      <c r="U24" s="89"/>
      <c r="V24" s="89"/>
    </row>
    <row r="25" spans="18:22" x14ac:dyDescent="0.2">
      <c r="S25" s="89"/>
      <c r="T25" s="90"/>
      <c r="U25" s="89"/>
      <c r="V25" s="89"/>
    </row>
    <row r="26" spans="18:22" x14ac:dyDescent="0.2">
      <c r="S26" s="89"/>
      <c r="T26" s="90"/>
      <c r="U26" s="89"/>
      <c r="V26" s="89"/>
    </row>
  </sheetData>
  <mergeCells count="3">
    <mergeCell ref="A1:L1"/>
    <mergeCell ref="A2:L2"/>
    <mergeCell ref="E11:F11"/>
  </mergeCells>
  <printOptions horizontalCentered="1" verticalCentered="1"/>
  <pageMargins left="0.78740157480314965" right="0.78740157480314965" top="0.9" bottom="0.75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3</Rok>
    <_dlc_DocId xmlns="fc3156d0-6477-4e59-85db-677a3ac3ddef">K6F56YJ4D42X-540-528</_dlc_DocId>
    <_dlc_DocIdUrl xmlns="fc3156d0-6477-4e59-85db-677a3ac3ddef">
      <Url>http://project.brno.cz/ORF/RI/_layouts/DocIdRedir.aspx?ID=K6F56YJ4D42X-540-528</Url>
      <Description>K6F56YJ4D42X-540-528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8F7AA-52FA-4CEF-90E8-8F8CE87CB8B6}">
  <ds:schemaRefs>
    <ds:schemaRef ds:uri="http://schemas.microsoft.com/office/2006/metadata/properties"/>
    <ds:schemaRef ds:uri="http://schemas.microsoft.com/office/infopath/2007/PartnerControls"/>
    <ds:schemaRef ds:uri="626c80ca-c64a-4e2b-8fdc-4ca129da90da"/>
    <ds:schemaRef ds:uri="fc3156d0-6477-4e59-85db-677a3ac3ddef"/>
  </ds:schemaRefs>
</ds:datastoreItem>
</file>

<file path=customXml/itemProps2.xml><?xml version="1.0" encoding="utf-8"?>
<ds:datastoreItem xmlns:ds="http://schemas.openxmlformats.org/officeDocument/2006/customXml" ds:itemID="{0A18A089-EC62-4D84-B35B-C6C72FDE64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DA8378-E842-4D45-AFAF-1664DB0BDFB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BA51522-F47C-4223-8EC7-12A39DF29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12</vt:i4>
      </vt:variant>
      <vt:variant>
        <vt:lpstr>grafy</vt:lpstr>
      </vt:variant>
      <vt:variant>
        <vt:i4>7</vt:i4>
      </vt:variant>
      <vt:variant>
        <vt:lpstr>Pojmenované oblasti</vt:lpstr>
      </vt:variant>
      <vt:variant>
        <vt:i4>7</vt:i4>
      </vt:variant>
    </vt:vector>
  </HeadingPairs>
  <TitlesOfParts>
    <vt:vector size="26" baseType="lpstr">
      <vt:lpstr>Data</vt:lpstr>
      <vt:lpstr>Grafy Příjmy</vt:lpstr>
      <vt:lpstr>Grafy Místní poplatky</vt:lpstr>
      <vt:lpstr>Grafy PP</vt:lpstr>
      <vt:lpstr>Grafy V-SMB</vt:lpstr>
      <vt:lpstr>Data2</vt:lpstr>
      <vt:lpstr>V</vt:lpstr>
      <vt:lpstr>BV</vt:lpstr>
      <vt:lpstr>KV</vt:lpstr>
      <vt:lpstr>Panák (2)</vt:lpstr>
      <vt:lpstr>Panák (3)</vt:lpstr>
      <vt:lpstr>Panák</vt:lpstr>
      <vt:lpstr>Graf DV</vt:lpstr>
      <vt:lpstr>Graf DVna1</vt:lpstr>
      <vt:lpstr>Graf Místní poplatky</vt:lpstr>
      <vt:lpstr>Graf V</vt:lpstr>
      <vt:lpstr>Graf Z</vt:lpstr>
      <vt:lpstr>Graf V-SMB</vt:lpstr>
      <vt:lpstr>Graf BV-KV</vt:lpstr>
      <vt:lpstr>BV!Oblast_tisku</vt:lpstr>
      <vt:lpstr>'Grafy Místní poplatky'!Oblast_tisku</vt:lpstr>
      <vt:lpstr>KV!Oblast_tisku</vt:lpstr>
      <vt:lpstr>Panák!Oblast_tisku</vt:lpstr>
      <vt:lpstr>'Panák (2)'!Oblast_tisku</vt:lpstr>
      <vt:lpstr>'Panák (3)'!Oblast_tisku</vt:lpstr>
      <vt:lpstr>V!Oblast_tisku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Petr Bauer</dc:creator>
  <cp:lastModifiedBy>Jiri Trnecka</cp:lastModifiedBy>
  <cp:lastPrinted>2015-05-25T08:23:02Z</cp:lastPrinted>
  <dcterms:created xsi:type="dcterms:W3CDTF">2015-03-11T07:07:14Z</dcterms:created>
  <dcterms:modified xsi:type="dcterms:W3CDTF">2015-05-25T08:23:04Z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1c7372e3-0acd-4812-9f25-e163cc0d2e57</vt:lpwstr>
  </property>
</Properties>
</file>