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4125" yWindow="195" windowWidth="14430" windowHeight="11640" tabRatio="602"/>
  </bookViews>
  <sheets>
    <sheet name="rekapitulace celkem" sheetId="14" r:id="rId1"/>
    <sheet name="BV a KV mB" sheetId="12" r:id="rId2"/>
  </sheets>
  <definedNames>
    <definedName name="_xlnm._FilterDatabase" localSheetId="1" hidden="1">'BV a KV mB'!$A$2:$E$8</definedName>
    <definedName name="_xlnm._FilterDatabase" localSheetId="0" hidden="1">'rekapitulace celkem'!$A$5:$E$5</definedName>
    <definedName name="_xlnm._FilterDatabase">#REF!</definedName>
    <definedName name="_xlnm.Print_Titles" localSheetId="1">'BV a KV mB'!$1:$2</definedName>
    <definedName name="_xlnm.Print_Titles" localSheetId="0">'rekapitulace celkem'!$4:$5</definedName>
    <definedName name="_xlnm.Print_Area" localSheetId="1">'BV a KV mB'!$A$1:$P$202</definedName>
    <definedName name="_xlnm.Print_Area" localSheetId="0">'rekapitulace celkem'!$B$1:$P$30</definedName>
  </definedNames>
  <calcPr calcId="152511"/>
</workbook>
</file>

<file path=xl/calcChain.xml><?xml version="1.0" encoding="utf-8"?>
<calcChain xmlns="http://schemas.openxmlformats.org/spreadsheetml/2006/main">
  <c r="S10" i="14" l="1"/>
  <c r="R10" i="14"/>
  <c r="Q10" i="14"/>
  <c r="S20" i="14"/>
  <c r="R20" i="14"/>
  <c r="Q20" i="14"/>
  <c r="P20" i="14"/>
  <c r="O20" i="14"/>
  <c r="N20" i="14"/>
  <c r="M20" i="14"/>
  <c r="K20" i="14"/>
  <c r="J20" i="14"/>
  <c r="I20" i="14"/>
  <c r="G20" i="14"/>
  <c r="F20" i="14"/>
  <c r="E20" i="14"/>
  <c r="H20" i="14"/>
  <c r="P182" i="12"/>
  <c r="O182" i="12"/>
  <c r="N182" i="12"/>
  <c r="M182" i="12"/>
  <c r="O181" i="12"/>
  <c r="P181" i="12" s="1"/>
  <c r="N181" i="12"/>
  <c r="M181" i="12"/>
  <c r="O170" i="12"/>
  <c r="P170" i="12" s="1"/>
  <c r="N170" i="12"/>
  <c r="M170" i="12"/>
  <c r="O164" i="12"/>
  <c r="P164" i="12" s="1"/>
  <c r="N164" i="12"/>
  <c r="M164" i="12"/>
  <c r="P163" i="12"/>
  <c r="O163" i="12"/>
  <c r="N163" i="12"/>
  <c r="M163" i="12"/>
  <c r="O145" i="12"/>
  <c r="P145" i="12" s="1"/>
  <c r="N145" i="12"/>
  <c r="M145" i="12"/>
  <c r="O131" i="12"/>
  <c r="P131" i="12" s="1"/>
  <c r="N131" i="12"/>
  <c r="M131" i="12"/>
  <c r="O105" i="12"/>
  <c r="N105" i="12"/>
  <c r="M105" i="12"/>
  <c r="O87" i="12"/>
  <c r="N87" i="12"/>
  <c r="P87" i="12" s="1"/>
  <c r="M87" i="12"/>
  <c r="O62" i="12"/>
  <c r="P62" i="12" s="1"/>
  <c r="N62" i="12"/>
  <c r="M62" i="12"/>
  <c r="O54" i="12"/>
  <c r="P54" i="12" s="1"/>
  <c r="N54" i="12"/>
  <c r="M54" i="12"/>
  <c r="O53" i="12"/>
  <c r="P53" i="12" s="1"/>
  <c r="N53" i="12"/>
  <c r="M53" i="12"/>
  <c r="P52" i="12"/>
  <c r="O52" i="12"/>
  <c r="N52" i="12"/>
  <c r="M52" i="12"/>
  <c r="O49" i="12"/>
  <c r="P49" i="12" s="1"/>
  <c r="N49" i="12"/>
  <c r="M49" i="12"/>
  <c r="O48" i="12"/>
  <c r="P48" i="12" s="1"/>
  <c r="N48" i="12"/>
  <c r="M48" i="12"/>
  <c r="O47" i="12"/>
  <c r="P47" i="12" s="1"/>
  <c r="N47" i="12"/>
  <c r="M47" i="12"/>
  <c r="O46" i="12"/>
  <c r="P46" i="12" s="1"/>
  <c r="N46" i="12"/>
  <c r="M46" i="12"/>
  <c r="O41" i="12"/>
  <c r="N41" i="12"/>
  <c r="M41" i="12"/>
  <c r="P35" i="12"/>
  <c r="O35" i="12"/>
  <c r="N35" i="12"/>
  <c r="M35" i="12"/>
  <c r="M36" i="12" s="1"/>
  <c r="M10" i="14" s="1"/>
  <c r="O32" i="12"/>
  <c r="N32" i="12"/>
  <c r="P32" i="12" s="1"/>
  <c r="M32" i="12"/>
  <c r="O31" i="12"/>
  <c r="N31" i="12"/>
  <c r="M31" i="12"/>
  <c r="P29" i="12"/>
  <c r="O29" i="12"/>
  <c r="N29" i="12"/>
  <c r="M29" i="12"/>
  <c r="O20" i="12"/>
  <c r="P20" i="12" s="1"/>
  <c r="N20" i="12"/>
  <c r="M20" i="12"/>
  <c r="H41" i="12"/>
  <c r="O10" i="14"/>
  <c r="P10" i="14" s="1"/>
  <c r="K10" i="14"/>
  <c r="L10" i="14" s="1"/>
  <c r="J10" i="14"/>
  <c r="I10" i="14"/>
  <c r="F10" i="14"/>
  <c r="G10" i="14"/>
  <c r="E10" i="14"/>
  <c r="G197" i="12"/>
  <c r="G196" i="12"/>
  <c r="G183" i="12"/>
  <c r="H181" i="12"/>
  <c r="H87" i="12"/>
  <c r="H35" i="12"/>
  <c r="F197" i="12"/>
  <c r="F183" i="12"/>
  <c r="J197" i="12"/>
  <c r="K197" i="12"/>
  <c r="K91" i="12"/>
  <c r="L142" i="12"/>
  <c r="J91" i="12"/>
  <c r="J36" i="12"/>
  <c r="K36" i="12"/>
  <c r="I36" i="12"/>
  <c r="F36" i="12"/>
  <c r="G36" i="12"/>
  <c r="E36" i="12"/>
  <c r="O36" i="12"/>
  <c r="N36" i="12"/>
  <c r="N10" i="14" s="1"/>
  <c r="L35" i="12"/>
  <c r="H10" i="14" l="1"/>
  <c r="H36" i="12"/>
  <c r="L36" i="12"/>
  <c r="P36" i="12"/>
  <c r="O144" i="12"/>
  <c r="O128" i="12"/>
  <c r="O112" i="12"/>
  <c r="O109" i="12"/>
  <c r="O108" i="12"/>
  <c r="O13" i="12"/>
  <c r="N13" i="12"/>
  <c r="M13" i="12"/>
  <c r="O196" i="12" l="1"/>
  <c r="H142" i="12"/>
  <c r="H137" i="12"/>
  <c r="H62" i="12"/>
  <c r="L140" i="12"/>
  <c r="L83" i="12"/>
  <c r="L82" i="12"/>
  <c r="L67" i="12"/>
  <c r="M196" i="12"/>
  <c r="O187" i="12"/>
  <c r="N187" i="12"/>
  <c r="M187" i="12"/>
  <c r="O174" i="12"/>
  <c r="N174" i="12"/>
  <c r="M174" i="12"/>
  <c r="O165" i="12"/>
  <c r="N165" i="12"/>
  <c r="M165" i="12"/>
  <c r="O154" i="12"/>
  <c r="N154" i="12"/>
  <c r="M154" i="12"/>
  <c r="O153" i="12"/>
  <c r="N153" i="12"/>
  <c r="M153" i="12"/>
  <c r="O152" i="12"/>
  <c r="N152" i="12"/>
  <c r="M152" i="12"/>
  <c r="O151" i="12"/>
  <c r="N151" i="12"/>
  <c r="M151" i="12"/>
  <c r="O150" i="12"/>
  <c r="N150" i="12"/>
  <c r="M150" i="12"/>
  <c r="O149" i="12"/>
  <c r="N149" i="12"/>
  <c r="M149" i="12"/>
  <c r="O148" i="12"/>
  <c r="N148" i="12"/>
  <c r="M148" i="12"/>
  <c r="O147" i="12"/>
  <c r="N147" i="12"/>
  <c r="M147" i="12"/>
  <c r="O146" i="12"/>
  <c r="N146" i="12"/>
  <c r="M146" i="12"/>
  <c r="N144" i="12"/>
  <c r="P144" i="12" s="1"/>
  <c r="M144" i="12"/>
  <c r="O143" i="12"/>
  <c r="N143" i="12"/>
  <c r="M143" i="12"/>
  <c r="O142" i="12"/>
  <c r="N142" i="12"/>
  <c r="M142" i="12"/>
  <c r="O141" i="12"/>
  <c r="N141" i="12"/>
  <c r="M141" i="12"/>
  <c r="O140" i="12"/>
  <c r="N140" i="12"/>
  <c r="M140" i="12"/>
  <c r="O139" i="12"/>
  <c r="N139" i="12"/>
  <c r="M139" i="12"/>
  <c r="O138" i="12"/>
  <c r="N138" i="12"/>
  <c r="M138" i="12"/>
  <c r="O137" i="12"/>
  <c r="P137" i="12" s="1"/>
  <c r="N137" i="12"/>
  <c r="M137" i="12"/>
  <c r="O136" i="12"/>
  <c r="N136" i="12"/>
  <c r="M136" i="12"/>
  <c r="O135" i="12"/>
  <c r="N135" i="12"/>
  <c r="M135" i="12"/>
  <c r="O134" i="12"/>
  <c r="N134" i="12"/>
  <c r="M134" i="12"/>
  <c r="O133" i="12"/>
  <c r="N133" i="12"/>
  <c r="M133" i="12"/>
  <c r="O132" i="12"/>
  <c r="N132" i="12"/>
  <c r="M132" i="12"/>
  <c r="O115" i="12"/>
  <c r="N115" i="12"/>
  <c r="M115" i="12"/>
  <c r="O114" i="12"/>
  <c r="N114" i="12"/>
  <c r="M114" i="12"/>
  <c r="O113" i="12"/>
  <c r="N113" i="12"/>
  <c r="M113" i="12"/>
  <c r="N112" i="12"/>
  <c r="M112" i="12"/>
  <c r="O111" i="12"/>
  <c r="N111" i="12"/>
  <c r="M111" i="12"/>
  <c r="O110" i="12"/>
  <c r="N110" i="12"/>
  <c r="M110" i="12"/>
  <c r="N109" i="12"/>
  <c r="M109" i="12"/>
  <c r="N108" i="12"/>
  <c r="P108" i="12" s="1"/>
  <c r="M108" i="12"/>
  <c r="O107" i="12"/>
  <c r="N107" i="12"/>
  <c r="M107" i="12"/>
  <c r="O106" i="12"/>
  <c r="N106" i="12"/>
  <c r="M106" i="12"/>
  <c r="O104" i="12"/>
  <c r="N104" i="12"/>
  <c r="M104" i="12"/>
  <c r="O103" i="12"/>
  <c r="N103" i="12"/>
  <c r="M103" i="12"/>
  <c r="O100" i="12"/>
  <c r="N100" i="12"/>
  <c r="M100" i="12"/>
  <c r="O99" i="12"/>
  <c r="N99" i="12"/>
  <c r="M99" i="12"/>
  <c r="O98" i="12"/>
  <c r="N98" i="12"/>
  <c r="M98" i="12"/>
  <c r="O64" i="12"/>
  <c r="N64" i="12"/>
  <c r="M64" i="12"/>
  <c r="O63" i="12"/>
  <c r="N63" i="12"/>
  <c r="M63" i="12"/>
  <c r="O61" i="12"/>
  <c r="N61" i="12"/>
  <c r="M61" i="12"/>
  <c r="O60" i="12"/>
  <c r="N60" i="12"/>
  <c r="M60" i="12"/>
  <c r="O59" i="12"/>
  <c r="N59" i="12"/>
  <c r="M59" i="12"/>
  <c r="O58" i="12"/>
  <c r="N58" i="12"/>
  <c r="M58" i="12"/>
  <c r="O57" i="12"/>
  <c r="N57" i="12"/>
  <c r="M57" i="12"/>
  <c r="O45" i="12"/>
  <c r="N45" i="12"/>
  <c r="M45" i="12"/>
  <c r="O44" i="12"/>
  <c r="N44" i="12"/>
  <c r="M44" i="12"/>
  <c r="O43" i="12"/>
  <c r="N43" i="12"/>
  <c r="M43" i="12"/>
  <c r="O42" i="12"/>
  <c r="N42" i="12"/>
  <c r="M42" i="12"/>
  <c r="O40" i="12"/>
  <c r="M40" i="12"/>
  <c r="O30" i="12"/>
  <c r="N30" i="12"/>
  <c r="M30" i="12"/>
  <c r="O28" i="12"/>
  <c r="N28" i="12"/>
  <c r="M28" i="12"/>
  <c r="O27" i="12"/>
  <c r="N27" i="12"/>
  <c r="M27" i="12"/>
  <c r="O26" i="12"/>
  <c r="N26" i="12"/>
  <c r="M26" i="12"/>
  <c r="O23" i="12"/>
  <c r="N23" i="12"/>
  <c r="M23" i="12"/>
  <c r="O22" i="12"/>
  <c r="N22" i="12"/>
  <c r="M22" i="12"/>
  <c r="O21" i="12"/>
  <c r="N21" i="12"/>
  <c r="M21" i="12"/>
  <c r="O19" i="12"/>
  <c r="N19" i="12"/>
  <c r="M19" i="12"/>
  <c r="O18" i="12"/>
  <c r="N18" i="12"/>
  <c r="M18" i="12"/>
  <c r="O17" i="12"/>
  <c r="N17" i="12"/>
  <c r="M17" i="12"/>
  <c r="O14" i="12"/>
  <c r="N14" i="12"/>
  <c r="M14" i="12"/>
  <c r="M5" i="12"/>
  <c r="N5" i="12"/>
  <c r="O5" i="12"/>
  <c r="M6" i="12"/>
  <c r="N6" i="12"/>
  <c r="O6" i="12"/>
  <c r="M7" i="12"/>
  <c r="N7" i="12"/>
  <c r="O7" i="12"/>
  <c r="M8" i="12"/>
  <c r="N8" i="12"/>
  <c r="O8" i="12"/>
  <c r="N40" i="12"/>
  <c r="F196" i="12"/>
  <c r="N196" i="12" s="1"/>
  <c r="K129" i="12"/>
  <c r="J129" i="12"/>
  <c r="I129" i="12"/>
  <c r="G129" i="12"/>
  <c r="F129" i="12"/>
  <c r="E129" i="12"/>
  <c r="O129" i="12"/>
  <c r="N128" i="12"/>
  <c r="N129" i="12" s="1"/>
  <c r="M128" i="12"/>
  <c r="M129" i="12" s="1"/>
  <c r="H128" i="12"/>
  <c r="P142" i="12" l="1"/>
  <c r="P129" i="12"/>
  <c r="H129" i="12"/>
  <c r="P128" i="12"/>
  <c r="E197" i="12"/>
  <c r="E183" i="12"/>
  <c r="H115" i="12" l="1"/>
  <c r="O116" i="12"/>
  <c r="N116" i="12"/>
  <c r="M116" i="12"/>
  <c r="L116" i="12"/>
  <c r="H116" i="12"/>
  <c r="L95" i="12"/>
  <c r="L14" i="12"/>
  <c r="M70" i="12"/>
  <c r="M155" i="12"/>
  <c r="O70" i="12"/>
  <c r="G79" i="12"/>
  <c r="G14" i="14" s="1"/>
  <c r="H182" i="12"/>
  <c r="H132" i="12"/>
  <c r="L68" i="12"/>
  <c r="H144" i="12"/>
  <c r="H105" i="12"/>
  <c r="H29" i="12"/>
  <c r="O91" i="12"/>
  <c r="N91" i="12"/>
  <c r="M91" i="12"/>
  <c r="L91" i="12"/>
  <c r="H91" i="12"/>
  <c r="H53" i="12"/>
  <c r="L149" i="12"/>
  <c r="L106" i="12"/>
  <c r="L104" i="12"/>
  <c r="L78" i="12"/>
  <c r="L144" i="12"/>
  <c r="L58" i="12"/>
  <c r="O65" i="12"/>
  <c r="P65" i="12" s="1"/>
  <c r="O66" i="12"/>
  <c r="O71" i="12"/>
  <c r="O72" i="12"/>
  <c r="O67" i="12"/>
  <c r="O68" i="12"/>
  <c r="O69" i="12"/>
  <c r="P69" i="12" s="1"/>
  <c r="O92" i="12"/>
  <c r="O93" i="12"/>
  <c r="O94" i="12"/>
  <c r="O95" i="12"/>
  <c r="P95" i="12" s="1"/>
  <c r="O96" i="12"/>
  <c r="O97" i="12"/>
  <c r="O183" i="12"/>
  <c r="O180" i="12"/>
  <c r="P180" i="12" s="1"/>
  <c r="O168" i="12"/>
  <c r="O169" i="12"/>
  <c r="O155" i="12"/>
  <c r="O156" i="12"/>
  <c r="O157" i="12"/>
  <c r="O76" i="12"/>
  <c r="O75" i="12"/>
  <c r="O77" i="12"/>
  <c r="O78" i="12"/>
  <c r="O81" i="12"/>
  <c r="O82" i="12"/>
  <c r="O84" i="12"/>
  <c r="O88" i="12"/>
  <c r="O83" i="12"/>
  <c r="O85" i="12"/>
  <c r="O117" i="12"/>
  <c r="O162" i="12"/>
  <c r="O173" i="12"/>
  <c r="O175" i="12"/>
  <c r="O186" i="12"/>
  <c r="O188" i="12"/>
  <c r="O193" i="12"/>
  <c r="O191" i="12"/>
  <c r="O192" i="12"/>
  <c r="O197" i="12"/>
  <c r="O4" i="12"/>
  <c r="O120" i="12"/>
  <c r="O18" i="14" s="1"/>
  <c r="O123" i="12"/>
  <c r="O124" i="12" s="1"/>
  <c r="N92" i="12"/>
  <c r="P92" i="12" s="1"/>
  <c r="N94" i="12"/>
  <c r="N95" i="12"/>
  <c r="N117" i="12"/>
  <c r="N82" i="12"/>
  <c r="P82" i="12" s="1"/>
  <c r="N81" i="12"/>
  <c r="N88" i="12"/>
  <c r="P88" i="12" s="1"/>
  <c r="N4" i="12"/>
  <c r="P4" i="12" s="1"/>
  <c r="P22" i="12"/>
  <c r="P61" i="12"/>
  <c r="N65" i="12"/>
  <c r="N66" i="12"/>
  <c r="N75" i="12"/>
  <c r="N76" i="12"/>
  <c r="N77" i="12"/>
  <c r="N168" i="12"/>
  <c r="N169" i="12"/>
  <c r="N193" i="12"/>
  <c r="P193" i="12" s="1"/>
  <c r="K50" i="12"/>
  <c r="K11" i="14" s="1"/>
  <c r="K73" i="12"/>
  <c r="K13" i="14" s="1"/>
  <c r="K101" i="12"/>
  <c r="K16" i="14" s="1"/>
  <c r="K24" i="12"/>
  <c r="K8" i="14" s="1"/>
  <c r="K33" i="12"/>
  <c r="K9" i="14" s="1"/>
  <c r="K79" i="12"/>
  <c r="K14" i="14" s="1"/>
  <c r="K89" i="12"/>
  <c r="K15" i="14" s="1"/>
  <c r="K118" i="12"/>
  <c r="K17" i="14" s="1"/>
  <c r="K158" i="12"/>
  <c r="K166" i="12"/>
  <c r="K22" i="14" s="1"/>
  <c r="K171" i="12"/>
  <c r="K23" i="14" s="1"/>
  <c r="K176" i="12"/>
  <c r="K24" i="14" s="1"/>
  <c r="K184" i="12"/>
  <c r="K25" i="14" s="1"/>
  <c r="K189" i="12"/>
  <c r="K26" i="14" s="1"/>
  <c r="K194" i="12"/>
  <c r="K27" i="14" s="1"/>
  <c r="K198" i="12"/>
  <c r="K28" i="14" s="1"/>
  <c r="K12" i="14"/>
  <c r="K18" i="14"/>
  <c r="J101" i="12"/>
  <c r="J16" i="14" s="1"/>
  <c r="J9" i="12"/>
  <c r="J6" i="14" s="1"/>
  <c r="J15" i="12"/>
  <c r="J7" i="14" s="1"/>
  <c r="J24" i="12"/>
  <c r="J8" i="14" s="1"/>
  <c r="J33" i="12"/>
  <c r="J50" i="12"/>
  <c r="J11" i="14" s="1"/>
  <c r="J12" i="14"/>
  <c r="J73" i="12"/>
  <c r="J13" i="14" s="1"/>
  <c r="J79" i="12"/>
  <c r="J14" i="14" s="1"/>
  <c r="J89" i="12"/>
  <c r="J15" i="14" s="1"/>
  <c r="J118" i="12"/>
  <c r="J17" i="14" s="1"/>
  <c r="J18" i="14"/>
  <c r="J158" i="12"/>
  <c r="J171" i="12"/>
  <c r="J23" i="14" s="1"/>
  <c r="J176" i="12"/>
  <c r="J24" i="14" s="1"/>
  <c r="J184" i="12"/>
  <c r="J25" i="14" s="1"/>
  <c r="J194" i="12"/>
  <c r="J27" i="14" s="1"/>
  <c r="J198" i="12"/>
  <c r="J28" i="14" s="1"/>
  <c r="I12" i="14"/>
  <c r="I18" i="14"/>
  <c r="F118" i="12"/>
  <c r="F17" i="14" s="1"/>
  <c r="F89" i="12"/>
  <c r="F15" i="14" s="1"/>
  <c r="F18" i="14"/>
  <c r="G184" i="12"/>
  <c r="G25" i="14" s="1"/>
  <c r="G171" i="12"/>
  <c r="G23" i="14" s="1"/>
  <c r="G158" i="12"/>
  <c r="G101" i="12"/>
  <c r="G16" i="14" s="1"/>
  <c r="G73" i="12"/>
  <c r="G13" i="14" s="1"/>
  <c r="G50" i="12"/>
  <c r="G11" i="14" s="1"/>
  <c r="G24" i="12"/>
  <c r="G8" i="14" s="1"/>
  <c r="G9" i="12"/>
  <c r="G6" i="14" s="1"/>
  <c r="G15" i="12"/>
  <c r="G7" i="14" s="1"/>
  <c r="G33" i="12"/>
  <c r="G55" i="12"/>
  <c r="G12" i="14" s="1"/>
  <c r="G89" i="12"/>
  <c r="G15" i="14" s="1"/>
  <c r="G118" i="12"/>
  <c r="G17" i="14" s="1"/>
  <c r="G18" i="14"/>
  <c r="G124" i="12"/>
  <c r="G19" i="14" s="1"/>
  <c r="G166" i="12"/>
  <c r="G22" i="14" s="1"/>
  <c r="G176" i="12"/>
  <c r="G24" i="14" s="1"/>
  <c r="G189" i="12"/>
  <c r="G26" i="14" s="1"/>
  <c r="G194" i="12"/>
  <c r="G27" i="14" s="1"/>
  <c r="E18" i="14"/>
  <c r="N157" i="12"/>
  <c r="M157" i="12"/>
  <c r="N155" i="12"/>
  <c r="N123" i="12"/>
  <c r="N124" i="12" s="1"/>
  <c r="N19" i="14" s="1"/>
  <c r="M123" i="12"/>
  <c r="M124" i="12" s="1"/>
  <c r="M19" i="14" s="1"/>
  <c r="M94" i="12"/>
  <c r="N67" i="12"/>
  <c r="M67" i="12"/>
  <c r="N15" i="12"/>
  <c r="N197" i="12"/>
  <c r="P197" i="12" s="1"/>
  <c r="N183" i="12"/>
  <c r="K15" i="12"/>
  <c r="I33" i="12"/>
  <c r="I24" i="12"/>
  <c r="I8" i="14" s="1"/>
  <c r="I15" i="12"/>
  <c r="I7" i="14" s="1"/>
  <c r="F33" i="12"/>
  <c r="F9" i="14" s="1"/>
  <c r="F24" i="12"/>
  <c r="F8" i="14" s="1"/>
  <c r="F15" i="12"/>
  <c r="E33" i="12"/>
  <c r="E24" i="12"/>
  <c r="E8" i="14" s="1"/>
  <c r="E15" i="12"/>
  <c r="E7" i="14" s="1"/>
  <c r="P174" i="12"/>
  <c r="L174" i="12"/>
  <c r="H174" i="12"/>
  <c r="N175" i="12"/>
  <c r="M175" i="12"/>
  <c r="H175" i="12"/>
  <c r="H163" i="12"/>
  <c r="H13" i="12"/>
  <c r="P136" i="12"/>
  <c r="N70" i="12"/>
  <c r="H70" i="12"/>
  <c r="H54" i="12"/>
  <c r="M117" i="12"/>
  <c r="H117" i="12"/>
  <c r="L193" i="12"/>
  <c r="L71" i="12"/>
  <c r="L45" i="12"/>
  <c r="L32" i="12"/>
  <c r="O86" i="12"/>
  <c r="O121" i="12"/>
  <c r="G121" i="12"/>
  <c r="K121" i="12"/>
  <c r="K124" i="12"/>
  <c r="K9" i="12"/>
  <c r="K11" i="12" s="1"/>
  <c r="F124" i="12"/>
  <c r="F19" i="14" s="1"/>
  <c r="E124" i="12"/>
  <c r="E19" i="14" s="1"/>
  <c r="M193" i="12"/>
  <c r="N180" i="12"/>
  <c r="M180" i="12"/>
  <c r="N173" i="12"/>
  <c r="P173" i="12" s="1"/>
  <c r="M173" i="12"/>
  <c r="M176" i="12" s="1"/>
  <c r="M24" i="14" s="1"/>
  <c r="M169" i="12"/>
  <c r="N120" i="12"/>
  <c r="N18" i="14" s="1"/>
  <c r="M120" i="12"/>
  <c r="M18" i="14" s="1"/>
  <c r="M77" i="12"/>
  <c r="P107" i="12"/>
  <c r="P111" i="12"/>
  <c r="N93" i="12"/>
  <c r="N96" i="12"/>
  <c r="P96" i="12" s="1"/>
  <c r="N97" i="12"/>
  <c r="N83" i="12"/>
  <c r="N84" i="12"/>
  <c r="N85" i="12"/>
  <c r="N86" i="12"/>
  <c r="N78" i="12"/>
  <c r="P78" i="12" s="1"/>
  <c r="N68" i="12"/>
  <c r="N69" i="12"/>
  <c r="N71" i="12"/>
  <c r="N72" i="12"/>
  <c r="P72" i="12" s="1"/>
  <c r="M92" i="12"/>
  <c r="M93" i="12"/>
  <c r="M95" i="12"/>
  <c r="M96" i="12"/>
  <c r="M97" i="12"/>
  <c r="M81" i="12"/>
  <c r="M82" i="12"/>
  <c r="M83" i="12"/>
  <c r="M84" i="12"/>
  <c r="M85" i="12"/>
  <c r="M86" i="12"/>
  <c r="M88" i="12"/>
  <c r="M75" i="12"/>
  <c r="M76" i="12"/>
  <c r="M78" i="12"/>
  <c r="M65" i="12"/>
  <c r="M66" i="12"/>
  <c r="M68" i="12"/>
  <c r="M69" i="12"/>
  <c r="M71" i="12"/>
  <c r="M72" i="12"/>
  <c r="J121" i="12"/>
  <c r="J124" i="12"/>
  <c r="I118" i="12"/>
  <c r="I17" i="14" s="1"/>
  <c r="I101" i="12"/>
  <c r="I16" i="14" s="1"/>
  <c r="I89" i="12"/>
  <c r="I15" i="14" s="1"/>
  <c r="I79" i="12"/>
  <c r="I14" i="14" s="1"/>
  <c r="I73" i="12"/>
  <c r="I13" i="14" s="1"/>
  <c r="I50" i="12"/>
  <c r="I11" i="14" s="1"/>
  <c r="I121" i="12"/>
  <c r="I124" i="12"/>
  <c r="F101" i="12"/>
  <c r="F16" i="14" s="1"/>
  <c r="F79" i="12"/>
  <c r="F14" i="14" s="1"/>
  <c r="F73" i="12"/>
  <c r="F13" i="14" s="1"/>
  <c r="F55" i="12"/>
  <c r="F12" i="14" s="1"/>
  <c r="F50" i="12"/>
  <c r="F11" i="14" s="1"/>
  <c r="F121" i="12"/>
  <c r="E118" i="12"/>
  <c r="E17" i="14" s="1"/>
  <c r="E101" i="12"/>
  <c r="E16" i="14" s="1"/>
  <c r="E89" i="12"/>
  <c r="E15" i="14" s="1"/>
  <c r="E79" i="12"/>
  <c r="E14" i="14" s="1"/>
  <c r="E73" i="12"/>
  <c r="E13" i="14" s="1"/>
  <c r="E55" i="12"/>
  <c r="E12" i="14" s="1"/>
  <c r="E50" i="12"/>
  <c r="E11" i="14" s="1"/>
  <c r="E121" i="12"/>
  <c r="H123" i="12"/>
  <c r="H7" i="12"/>
  <c r="J189" i="12"/>
  <c r="J26" i="14" s="1"/>
  <c r="J166" i="12"/>
  <c r="L166" i="12" s="1"/>
  <c r="L55" i="12"/>
  <c r="H136" i="12"/>
  <c r="H138" i="12"/>
  <c r="P138" i="12"/>
  <c r="P139" i="12"/>
  <c r="P140" i="12"/>
  <c r="N191" i="12"/>
  <c r="N162" i="12"/>
  <c r="P162" i="12" s="1"/>
  <c r="H86" i="12"/>
  <c r="L100" i="12"/>
  <c r="H57" i="12"/>
  <c r="H58" i="12"/>
  <c r="H59" i="12"/>
  <c r="H60" i="12"/>
  <c r="H61" i="12"/>
  <c r="M183" i="12"/>
  <c r="L183" i="12"/>
  <c r="H183" i="12"/>
  <c r="H169" i="12"/>
  <c r="H112" i="12"/>
  <c r="H48" i="12"/>
  <c r="L59" i="12"/>
  <c r="L60" i="12"/>
  <c r="L98" i="12"/>
  <c r="I166" i="12"/>
  <c r="I22" i="14" s="1"/>
  <c r="M162" i="12"/>
  <c r="N156" i="12"/>
  <c r="N192" i="12"/>
  <c r="N188" i="12"/>
  <c r="N186" i="12"/>
  <c r="F198" i="12"/>
  <c r="F28" i="14" s="1"/>
  <c r="F184" i="12"/>
  <c r="F25" i="14" s="1"/>
  <c r="F189" i="12"/>
  <c r="F26" i="14" s="1"/>
  <c r="F194" i="12"/>
  <c r="F9" i="12"/>
  <c r="F6" i="14" s="1"/>
  <c r="F158" i="12"/>
  <c r="F166" i="12"/>
  <c r="H166" i="12" s="1"/>
  <c r="F171" i="12"/>
  <c r="F23" i="14" s="1"/>
  <c r="F176" i="12"/>
  <c r="F24" i="14" s="1"/>
  <c r="E166" i="12"/>
  <c r="E22" i="14" s="1"/>
  <c r="H140" i="12"/>
  <c r="E158" i="12"/>
  <c r="E171" i="12"/>
  <c r="E23" i="14" s="1"/>
  <c r="E176" i="12"/>
  <c r="E24" i="14" s="1"/>
  <c r="E184" i="12"/>
  <c r="E25" i="14" s="1"/>
  <c r="E189" i="12"/>
  <c r="E26" i="14" s="1"/>
  <c r="E194" i="12"/>
  <c r="E27" i="14" s="1"/>
  <c r="E198" i="12"/>
  <c r="E28" i="14" s="1"/>
  <c r="E9" i="12"/>
  <c r="E11" i="12" s="1"/>
  <c r="L65" i="12"/>
  <c r="M192" i="12"/>
  <c r="M186" i="12"/>
  <c r="H82" i="12"/>
  <c r="H46" i="12"/>
  <c r="H120" i="12"/>
  <c r="L186" i="12"/>
  <c r="L21" i="12"/>
  <c r="H170" i="12"/>
  <c r="H155" i="12"/>
  <c r="H157" i="12"/>
  <c r="M156" i="12"/>
  <c r="I171" i="12"/>
  <c r="I23" i="14" s="1"/>
  <c r="P152" i="12"/>
  <c r="P154" i="12"/>
  <c r="P143" i="12"/>
  <c r="P146" i="12"/>
  <c r="P147" i="12"/>
  <c r="P148" i="12"/>
  <c r="P149" i="12"/>
  <c r="P151" i="12"/>
  <c r="P133" i="12"/>
  <c r="P134" i="12"/>
  <c r="P135" i="12"/>
  <c r="P141" i="12"/>
  <c r="P58" i="12"/>
  <c r="P60" i="12"/>
  <c r="P63" i="12"/>
  <c r="P43" i="12"/>
  <c r="P44" i="12"/>
  <c r="P45" i="12"/>
  <c r="P30" i="12"/>
  <c r="H153" i="12"/>
  <c r="I158" i="12"/>
  <c r="H133" i="12"/>
  <c r="M168" i="12"/>
  <c r="H156" i="12"/>
  <c r="H150" i="12"/>
  <c r="H145" i="12"/>
  <c r="H139" i="12"/>
  <c r="H104" i="12"/>
  <c r="H63" i="12"/>
  <c r="H47" i="12"/>
  <c r="H45" i="12"/>
  <c r="H44" i="12"/>
  <c r="H22" i="12"/>
  <c r="H4" i="12"/>
  <c r="L48" i="12"/>
  <c r="L148" i="12"/>
  <c r="L143" i="12"/>
  <c r="L113" i="12"/>
  <c r="L110" i="12"/>
  <c r="L22" i="12"/>
  <c r="H83" i="12"/>
  <c r="H68" i="12"/>
  <c r="L94" i="12"/>
  <c r="L197" i="12"/>
  <c r="L9" i="12"/>
  <c r="L6" i="12"/>
  <c r="M188" i="12"/>
  <c r="H187" i="12"/>
  <c r="P109" i="12"/>
  <c r="P187" i="12"/>
  <c r="M4" i="12"/>
  <c r="M191" i="12"/>
  <c r="M197" i="12"/>
  <c r="M198" i="12" s="1"/>
  <c r="M28" i="14" s="1"/>
  <c r="L20" i="12"/>
  <c r="H5" i="12"/>
  <c r="H6" i="12"/>
  <c r="H8" i="12"/>
  <c r="H10" i="12"/>
  <c r="H12" i="12"/>
  <c r="H14" i="12"/>
  <c r="H16" i="12"/>
  <c r="H17" i="12"/>
  <c r="H18" i="12"/>
  <c r="H19" i="12"/>
  <c r="H20" i="12"/>
  <c r="H21" i="12"/>
  <c r="H23" i="12"/>
  <c r="H25" i="12"/>
  <c r="H26" i="12"/>
  <c r="H27" i="12"/>
  <c r="H28" i="12"/>
  <c r="H30" i="12"/>
  <c r="H39" i="12"/>
  <c r="H40" i="12"/>
  <c r="H42" i="12"/>
  <c r="H43" i="12"/>
  <c r="H49" i="12"/>
  <c r="H51" i="12"/>
  <c r="H52" i="12"/>
  <c r="H56" i="12"/>
  <c r="H64" i="12"/>
  <c r="H65" i="12"/>
  <c r="H66" i="12"/>
  <c r="H67" i="12"/>
  <c r="H69" i="12"/>
  <c r="H71" i="12"/>
  <c r="H72" i="12"/>
  <c r="H74" i="12"/>
  <c r="H75" i="12"/>
  <c r="H76" i="12"/>
  <c r="H77" i="12"/>
  <c r="H78" i="12"/>
  <c r="H79" i="12"/>
  <c r="H80" i="12"/>
  <c r="H81" i="12"/>
  <c r="H84" i="12"/>
  <c r="H85" i="12"/>
  <c r="H88" i="12"/>
  <c r="H90" i="12"/>
  <c r="H92" i="12"/>
  <c r="H93" i="12"/>
  <c r="H94" i="12"/>
  <c r="H95" i="12"/>
  <c r="H96" i="12"/>
  <c r="H97" i="12"/>
  <c r="H98" i="12"/>
  <c r="H99" i="12"/>
  <c r="H100" i="12"/>
  <c r="H102" i="12"/>
  <c r="H103" i="12"/>
  <c r="H106" i="12"/>
  <c r="H107" i="12"/>
  <c r="H108" i="12"/>
  <c r="H109" i="12"/>
  <c r="H110" i="12"/>
  <c r="H111" i="12"/>
  <c r="H113" i="12"/>
  <c r="H114" i="12"/>
  <c r="H122" i="12"/>
  <c r="H127" i="12"/>
  <c r="H131" i="12"/>
  <c r="H134" i="12"/>
  <c r="H135" i="12"/>
  <c r="H141" i="12"/>
  <c r="H143" i="12"/>
  <c r="H146" i="12"/>
  <c r="H147" i="12"/>
  <c r="H148" i="12"/>
  <c r="H149" i="12"/>
  <c r="H151" i="12"/>
  <c r="H152" i="12"/>
  <c r="H154" i="12"/>
  <c r="H159" i="12"/>
  <c r="H161" i="12"/>
  <c r="H162" i="12"/>
  <c r="H165" i="12"/>
  <c r="H167" i="12"/>
  <c r="H168" i="12"/>
  <c r="H172" i="12"/>
  <c r="H173" i="12"/>
  <c r="H177" i="12"/>
  <c r="H179" i="12"/>
  <c r="H180" i="12"/>
  <c r="H185" i="12"/>
  <c r="H186" i="12"/>
  <c r="H188" i="12"/>
  <c r="H190" i="12"/>
  <c r="H191" i="12"/>
  <c r="H192" i="12"/>
  <c r="H193" i="12"/>
  <c r="H195" i="12"/>
  <c r="H196" i="12"/>
  <c r="H197" i="12"/>
  <c r="H199" i="12"/>
  <c r="H201" i="12"/>
  <c r="I9" i="12"/>
  <c r="I6" i="14" s="1"/>
  <c r="I176" i="12"/>
  <c r="I24" i="14" s="1"/>
  <c r="I184" i="12"/>
  <c r="I25" i="14" s="1"/>
  <c r="I189" i="12"/>
  <c r="I26" i="14" s="1"/>
  <c r="I194" i="12"/>
  <c r="I198" i="12"/>
  <c r="P196" i="12"/>
  <c r="L168" i="12"/>
  <c r="P165" i="12"/>
  <c r="P114" i="12"/>
  <c r="P113" i="12"/>
  <c r="P110" i="12"/>
  <c r="P106" i="12"/>
  <c r="P103" i="12"/>
  <c r="P100" i="12"/>
  <c r="P99" i="12"/>
  <c r="L99" i="12"/>
  <c r="P98" i="12"/>
  <c r="L93" i="12"/>
  <c r="L92" i="12"/>
  <c r="L81" i="12"/>
  <c r="L77" i="12"/>
  <c r="L76" i="12"/>
  <c r="L75" i="12"/>
  <c r="L66" i="12"/>
  <c r="L64" i="12"/>
  <c r="P57" i="12"/>
  <c r="L57" i="12"/>
  <c r="L42" i="12"/>
  <c r="P40" i="12"/>
  <c r="L40" i="12"/>
  <c r="L30" i="12"/>
  <c r="P28" i="12"/>
  <c r="L28" i="12"/>
  <c r="P27" i="12"/>
  <c r="L27" i="12"/>
  <c r="P26" i="12"/>
  <c r="L26" i="12"/>
  <c r="P23" i="12"/>
  <c r="P21" i="12"/>
  <c r="P18" i="12"/>
  <c r="L18" i="12"/>
  <c r="P17" i="12"/>
  <c r="L17" i="12"/>
  <c r="P8" i="12"/>
  <c r="P6" i="12"/>
  <c r="P5" i="12"/>
  <c r="H194" i="12" l="1"/>
  <c r="P191" i="12"/>
  <c r="H124" i="12"/>
  <c r="H121" i="12"/>
  <c r="P86" i="12"/>
  <c r="P85" i="12"/>
  <c r="P155" i="12"/>
  <c r="P183" i="12"/>
  <c r="P67" i="12"/>
  <c r="P83" i="12"/>
  <c r="G9" i="14"/>
  <c r="H9" i="14" s="1"/>
  <c r="G38" i="12"/>
  <c r="E9" i="14"/>
  <c r="E38" i="12"/>
  <c r="J9" i="14"/>
  <c r="J38" i="12"/>
  <c r="M189" i="12"/>
  <c r="M26" i="14" s="1"/>
  <c r="M171" i="12"/>
  <c r="M23" i="14" s="1"/>
  <c r="J11" i="12"/>
  <c r="P192" i="12"/>
  <c r="P97" i="12"/>
  <c r="P93" i="12"/>
  <c r="M55" i="12"/>
  <c r="M12" i="14" s="1"/>
  <c r="G11" i="12"/>
  <c r="I38" i="12"/>
  <c r="P188" i="12"/>
  <c r="P157" i="12"/>
  <c r="N121" i="12"/>
  <c r="P121" i="12" s="1"/>
  <c r="P94" i="12"/>
  <c r="N55" i="12"/>
  <c r="N12" i="14" s="1"/>
  <c r="P68" i="12"/>
  <c r="P70" i="12"/>
  <c r="P76" i="12"/>
  <c r="F7" i="14"/>
  <c r="H7" i="14" s="1"/>
  <c r="F38" i="12"/>
  <c r="L198" i="12"/>
  <c r="P186" i="12"/>
  <c r="P77" i="12"/>
  <c r="P71" i="12"/>
  <c r="O73" i="12"/>
  <c r="O13" i="14" s="1"/>
  <c r="K7" i="14"/>
  <c r="K38" i="12"/>
  <c r="P168" i="12"/>
  <c r="P81" i="12"/>
  <c r="P75" i="12"/>
  <c r="L79" i="12"/>
  <c r="L24" i="12"/>
  <c r="L33" i="12"/>
  <c r="L101" i="12"/>
  <c r="K178" i="12"/>
  <c r="H189" i="12"/>
  <c r="H184" i="12"/>
  <c r="H176" i="12"/>
  <c r="H89" i="12"/>
  <c r="J200" i="12"/>
  <c r="P120" i="12"/>
  <c r="L15" i="12"/>
  <c r="L73" i="12"/>
  <c r="L176" i="12"/>
  <c r="N198" i="12"/>
  <c r="N28" i="14" s="1"/>
  <c r="E21" i="14"/>
  <c r="E160" i="12"/>
  <c r="I21" i="14"/>
  <c r="I160" i="12"/>
  <c r="J21" i="14"/>
  <c r="J160" i="12"/>
  <c r="G21" i="14"/>
  <c r="G160" i="12"/>
  <c r="K21" i="14"/>
  <c r="L21" i="14" s="1"/>
  <c r="K160" i="12"/>
  <c r="F21" i="14"/>
  <c r="F160" i="12"/>
  <c r="H160" i="12" s="1"/>
  <c r="P115" i="12"/>
  <c r="H55" i="12"/>
  <c r="P116" i="12"/>
  <c r="L7" i="14"/>
  <c r="P66" i="12"/>
  <c r="P64" i="12"/>
  <c r="P59" i="12"/>
  <c r="P42" i="12"/>
  <c r="P112" i="12"/>
  <c r="P104" i="12"/>
  <c r="P84" i="12"/>
  <c r="P150" i="12"/>
  <c r="G198" i="12"/>
  <c r="G28" i="14" s="1"/>
  <c r="M184" i="12"/>
  <c r="M200" i="12" s="1"/>
  <c r="P14" i="12"/>
  <c r="H101" i="12"/>
  <c r="P13" i="12"/>
  <c r="N24" i="12"/>
  <c r="N8" i="14" s="1"/>
  <c r="P169" i="12"/>
  <c r="P156" i="12"/>
  <c r="P153" i="12"/>
  <c r="P117" i="12"/>
  <c r="H18" i="14"/>
  <c r="P19" i="12"/>
  <c r="H171" i="12"/>
  <c r="H158" i="12"/>
  <c r="H118" i="12"/>
  <c r="H73" i="12"/>
  <c r="H50" i="12"/>
  <c r="H33" i="12"/>
  <c r="H24" i="12"/>
  <c r="H15" i="12"/>
  <c r="M194" i="12"/>
  <c r="M27" i="14" s="1"/>
  <c r="M9" i="12"/>
  <c r="M6" i="14" s="1"/>
  <c r="L50" i="12"/>
  <c r="L89" i="12"/>
  <c r="L118" i="12"/>
  <c r="L171" i="12"/>
  <c r="L184" i="12"/>
  <c r="L194" i="12"/>
  <c r="P7" i="12"/>
  <c r="P123" i="12"/>
  <c r="M121" i="12"/>
  <c r="N176" i="12"/>
  <c r="N24" i="14" s="1"/>
  <c r="N184" i="12"/>
  <c r="N25" i="14" s="1"/>
  <c r="K200" i="12"/>
  <c r="G178" i="12"/>
  <c r="G126" i="12"/>
  <c r="O50" i="12"/>
  <c r="O11" i="14" s="1"/>
  <c r="P175" i="12"/>
  <c r="O166" i="12"/>
  <c r="O22" i="14" s="1"/>
  <c r="P132" i="12"/>
  <c r="H9" i="12"/>
  <c r="L158" i="12"/>
  <c r="M15" i="12"/>
  <c r="M7" i="14" s="1"/>
  <c r="N166" i="12"/>
  <c r="N22" i="14" s="1"/>
  <c r="J178" i="12"/>
  <c r="M33" i="12"/>
  <c r="M24" i="12"/>
  <c r="M8" i="14" s="1"/>
  <c r="I200" i="12"/>
  <c r="I178" i="12"/>
  <c r="M118" i="12"/>
  <c r="M17" i="14" s="1"/>
  <c r="O15" i="12"/>
  <c r="O184" i="12"/>
  <c r="O25" i="14" s="1"/>
  <c r="O118" i="12"/>
  <c r="O17" i="14" s="1"/>
  <c r="O101" i="12"/>
  <c r="O16" i="14" s="1"/>
  <c r="O55" i="12"/>
  <c r="P55" i="12" s="1"/>
  <c r="P91" i="12"/>
  <c r="O189" i="12"/>
  <c r="O26" i="14" s="1"/>
  <c r="L189" i="12"/>
  <c r="O176" i="12"/>
  <c r="O24" i="14" s="1"/>
  <c r="E126" i="12"/>
  <c r="O198" i="12"/>
  <c r="O28" i="14" s="1"/>
  <c r="O171" i="12"/>
  <c r="O23" i="14" s="1"/>
  <c r="O79" i="12"/>
  <c r="O14" i="14" s="1"/>
  <c r="O33" i="12"/>
  <c r="O9" i="14" s="1"/>
  <c r="O9" i="12"/>
  <c r="O6" i="14" s="1"/>
  <c r="M158" i="12"/>
  <c r="M160" i="12" s="1"/>
  <c r="H24" i="14"/>
  <c r="F178" i="12"/>
  <c r="H178" i="12" s="1"/>
  <c r="N194" i="12"/>
  <c r="N27" i="14" s="1"/>
  <c r="M89" i="12"/>
  <c r="M15" i="14" s="1"/>
  <c r="N50" i="12"/>
  <c r="N11" i="14" s="1"/>
  <c r="N33" i="12"/>
  <c r="N9" i="14" s="1"/>
  <c r="O89" i="12"/>
  <c r="O15" i="14" s="1"/>
  <c r="O24" i="12"/>
  <c r="O8" i="14" s="1"/>
  <c r="E200" i="12"/>
  <c r="F11" i="12"/>
  <c r="H11" i="12" s="1"/>
  <c r="F200" i="12"/>
  <c r="N189" i="12"/>
  <c r="N26" i="14" s="1"/>
  <c r="M166" i="12"/>
  <c r="M22" i="14" s="1"/>
  <c r="N9" i="12"/>
  <c r="N6" i="14" s="1"/>
  <c r="I126" i="12"/>
  <c r="J126" i="12"/>
  <c r="M50" i="12"/>
  <c r="M11" i="14" s="1"/>
  <c r="M73" i="12"/>
  <c r="M13" i="14" s="1"/>
  <c r="M79" i="12"/>
  <c r="M14" i="14" s="1"/>
  <c r="M101" i="12"/>
  <c r="M16" i="14" s="1"/>
  <c r="N101" i="12"/>
  <c r="K126" i="12"/>
  <c r="N158" i="12"/>
  <c r="N160" i="12" s="1"/>
  <c r="N171" i="12"/>
  <c r="N79" i="12"/>
  <c r="N14" i="14" s="1"/>
  <c r="N73" i="12"/>
  <c r="N13" i="14" s="1"/>
  <c r="N89" i="12"/>
  <c r="N15" i="14" s="1"/>
  <c r="O194" i="12"/>
  <c r="O27" i="14" s="1"/>
  <c r="O158" i="12"/>
  <c r="O160" i="12" s="1"/>
  <c r="H26" i="14"/>
  <c r="H19" i="14"/>
  <c r="P18" i="14"/>
  <c r="H12" i="14"/>
  <c r="H8" i="14"/>
  <c r="H16" i="14"/>
  <c r="L25" i="14"/>
  <c r="L9" i="14"/>
  <c r="L11" i="14"/>
  <c r="N7" i="14"/>
  <c r="H15" i="14"/>
  <c r="H6" i="14"/>
  <c r="H14" i="14"/>
  <c r="H25" i="14"/>
  <c r="L26" i="14"/>
  <c r="L14" i="14"/>
  <c r="L13" i="14"/>
  <c r="H17" i="14"/>
  <c r="H13" i="14"/>
  <c r="H23" i="14"/>
  <c r="L27" i="14"/>
  <c r="L23" i="14"/>
  <c r="L15" i="14"/>
  <c r="L16" i="14"/>
  <c r="P124" i="12"/>
  <c r="O19" i="14"/>
  <c r="L11" i="12"/>
  <c r="H11" i="14"/>
  <c r="L28" i="14"/>
  <c r="L24" i="14"/>
  <c r="L17" i="14"/>
  <c r="L8" i="14"/>
  <c r="E178" i="12"/>
  <c r="F126" i="12"/>
  <c r="E6" i="14"/>
  <c r="F22" i="14"/>
  <c r="H22" i="14" s="1"/>
  <c r="N118" i="12"/>
  <c r="F27" i="14"/>
  <c r="H27" i="14" s="1"/>
  <c r="I28" i="14"/>
  <c r="I9" i="14"/>
  <c r="J22" i="14"/>
  <c r="I11" i="12"/>
  <c r="I202" i="12" s="1"/>
  <c r="I30" i="14" s="1"/>
  <c r="K6" i="14"/>
  <c r="M21" i="14" l="1"/>
  <c r="O21" i="14"/>
  <c r="H38" i="12"/>
  <c r="M25" i="14"/>
  <c r="N11" i="12"/>
  <c r="P184" i="12"/>
  <c r="M178" i="12"/>
  <c r="P166" i="12"/>
  <c r="M9" i="14"/>
  <c r="M38" i="12"/>
  <c r="N38" i="12"/>
  <c r="P176" i="12"/>
  <c r="L160" i="12"/>
  <c r="P14" i="14"/>
  <c r="O7" i="14"/>
  <c r="O38" i="12"/>
  <c r="P198" i="12"/>
  <c r="P79" i="12"/>
  <c r="P24" i="14"/>
  <c r="F33" i="14"/>
  <c r="P26" i="14"/>
  <c r="H21" i="14"/>
  <c r="E33" i="14"/>
  <c r="J33" i="14"/>
  <c r="P25" i="14"/>
  <c r="P9" i="12"/>
  <c r="P7" i="14"/>
  <c r="N200" i="12"/>
  <c r="P33" i="12"/>
  <c r="J202" i="12"/>
  <c r="J30" i="14" s="1"/>
  <c r="E202" i="12"/>
  <c r="E30" i="14" s="1"/>
  <c r="O178" i="12"/>
  <c r="P189" i="12"/>
  <c r="P50" i="12"/>
  <c r="P15" i="12"/>
  <c r="L200" i="12"/>
  <c r="M11" i="12"/>
  <c r="N21" i="14"/>
  <c r="P21" i="14" s="1"/>
  <c r="P194" i="12"/>
  <c r="P171" i="12"/>
  <c r="L126" i="12"/>
  <c r="L178" i="12"/>
  <c r="H198" i="12"/>
  <c r="P101" i="12"/>
  <c r="G200" i="12"/>
  <c r="H200" i="12" s="1"/>
  <c r="L38" i="12"/>
  <c r="H28" i="14"/>
  <c r="G33" i="14"/>
  <c r="O12" i="14"/>
  <c r="P12" i="14" s="1"/>
  <c r="P158" i="12"/>
  <c r="N16" i="14"/>
  <c r="P16" i="14" s="1"/>
  <c r="P9" i="14"/>
  <c r="K202" i="12"/>
  <c r="K30" i="14" s="1"/>
  <c r="S6" i="14" s="1"/>
  <c r="N178" i="12"/>
  <c r="P73" i="12"/>
  <c r="P24" i="12"/>
  <c r="N23" i="14"/>
  <c r="P23" i="14" s="1"/>
  <c r="O200" i="12"/>
  <c r="M126" i="12"/>
  <c r="O11" i="12"/>
  <c r="P11" i="12" s="1"/>
  <c r="P89" i="12"/>
  <c r="O126" i="12"/>
  <c r="P6" i="14"/>
  <c r="I33" i="14"/>
  <c r="K33" i="14"/>
  <c r="H126" i="12"/>
  <c r="F202" i="12"/>
  <c r="P11" i="14"/>
  <c r="P15" i="14"/>
  <c r="P118" i="12"/>
  <c r="N17" i="14"/>
  <c r="P17" i="14" s="1"/>
  <c r="N126" i="12"/>
  <c r="P13" i="14"/>
  <c r="P28" i="14"/>
  <c r="P160" i="12"/>
  <c r="P8" i="14"/>
  <c r="P22" i="14"/>
  <c r="P19" i="14"/>
  <c r="P27" i="14"/>
  <c r="M33" i="14" l="1"/>
  <c r="G202" i="12"/>
  <c r="G30" i="14" s="1"/>
  <c r="R9" i="14" s="1"/>
  <c r="M202" i="12"/>
  <c r="M30" i="14" s="1"/>
  <c r="P38" i="12"/>
  <c r="P178" i="12"/>
  <c r="P200" i="12"/>
  <c r="L202" i="12"/>
  <c r="O33" i="14"/>
  <c r="O202" i="12"/>
  <c r="O30" i="14" s="1"/>
  <c r="R26" i="14"/>
  <c r="N202" i="12"/>
  <c r="N30" i="14" s="1"/>
  <c r="P126" i="12"/>
  <c r="S19" i="14"/>
  <c r="S29" i="14"/>
  <c r="S12" i="14"/>
  <c r="L30" i="14"/>
  <c r="S18" i="14"/>
  <c r="S22" i="14"/>
  <c r="S13" i="14"/>
  <c r="S24" i="14"/>
  <c r="S8" i="14"/>
  <c r="S21" i="14"/>
  <c r="S11" i="14"/>
  <c r="S26" i="14"/>
  <c r="S14" i="14"/>
  <c r="S27" i="14"/>
  <c r="S15" i="14"/>
  <c r="S9" i="14"/>
  <c r="S7" i="14"/>
  <c r="S28" i="14"/>
  <c r="S17" i="14"/>
  <c r="S25" i="14"/>
  <c r="S23" i="14"/>
  <c r="S16" i="14"/>
  <c r="F30" i="14"/>
  <c r="N33" i="14"/>
  <c r="R17" i="14" l="1"/>
  <c r="R14" i="14"/>
  <c r="R27" i="14"/>
  <c r="R23" i="14"/>
  <c r="R12" i="14"/>
  <c r="H202" i="12"/>
  <c r="R13" i="14"/>
  <c r="R18" i="14"/>
  <c r="R25" i="14"/>
  <c r="R11" i="14"/>
  <c r="R24" i="14"/>
  <c r="R22" i="14"/>
  <c r="R21" i="14"/>
  <c r="R15" i="14"/>
  <c r="R7" i="14"/>
  <c r="R16" i="14"/>
  <c r="H30" i="14"/>
  <c r="R6" i="14"/>
  <c r="R29" i="14"/>
  <c r="R19" i="14"/>
  <c r="R28" i="14"/>
  <c r="R8" i="14"/>
  <c r="P202" i="12"/>
  <c r="S30" i="14"/>
  <c r="Q18" i="14"/>
  <c r="P30" i="14"/>
  <c r="Q29" i="14"/>
  <c r="Q7" i="14"/>
  <c r="Q23" i="14"/>
  <c r="Q16" i="14"/>
  <c r="Q26" i="14"/>
  <c r="Q12" i="14"/>
  <c r="Q6" i="14"/>
  <c r="Q9" i="14"/>
  <c r="Q14" i="14"/>
  <c r="Q17" i="14"/>
  <c r="Q25" i="14"/>
  <c r="Q24" i="14"/>
  <c r="Q15" i="14"/>
  <c r="Q28" i="14"/>
  <c r="Q21" i="14"/>
  <c r="Q19" i="14"/>
  <c r="Q8" i="14"/>
  <c r="Q22" i="14"/>
  <c r="Q11" i="14"/>
  <c r="Q13" i="14"/>
  <c r="Q27" i="14"/>
  <c r="R30" i="14" l="1"/>
  <c r="Q30" i="14"/>
</calcChain>
</file>

<file path=xl/comments1.xml><?xml version="1.0" encoding="utf-8"?>
<comments xmlns="http://schemas.openxmlformats.org/spreadsheetml/2006/main">
  <authors>
    <author>Jiří Trnečka</author>
  </authors>
  <commentList>
    <comment ref="J91" authorId="0" shape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83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6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7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97" authorId="0" shape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<sst xmlns="http://schemas.openxmlformats.org/spreadsheetml/2006/main" count="459" uniqueCount="213">
  <si>
    <t>sk.</t>
  </si>
  <si>
    <t>odd.</t>
  </si>
  <si>
    <t>§</t>
  </si>
  <si>
    <t>název paragrafu</t>
  </si>
  <si>
    <t xml:space="preserve">Celospolečenské funkce lesů </t>
  </si>
  <si>
    <t>Zemědělství a lesní hospodářství</t>
  </si>
  <si>
    <t>Průmysl, stavebnictví, obchod a služby</t>
  </si>
  <si>
    <t xml:space="preserve">Silnice </t>
  </si>
  <si>
    <t xml:space="preserve">Provoz veřejné silniční dopravy </t>
  </si>
  <si>
    <t>Ostatní dráhy</t>
  </si>
  <si>
    <t>Doprava</t>
  </si>
  <si>
    <t xml:space="preserve">Pitná voda </t>
  </si>
  <si>
    <t>Odvádění a čištění odpadních vod j.n.</t>
  </si>
  <si>
    <t>Úpravy drobných vodních toků</t>
  </si>
  <si>
    <t>Vodní hospodářství</t>
  </si>
  <si>
    <t>Průmyslová a ostatní odvětví hospodářství</t>
  </si>
  <si>
    <t>Předškolní zařízení</t>
  </si>
  <si>
    <t xml:space="preserve">Základní školy </t>
  </si>
  <si>
    <t>Vzdělávání</t>
  </si>
  <si>
    <t>Základní umělecké školy</t>
  </si>
  <si>
    <t xml:space="preserve">Divadelní činnost </t>
  </si>
  <si>
    <t xml:space="preserve">Činnosti knihovnické </t>
  </si>
  <si>
    <t xml:space="preserve">Činnosti muzeí a galerií </t>
  </si>
  <si>
    <t xml:space="preserve">Výstavní činnosti v kultuře </t>
  </si>
  <si>
    <t>Zájmová činnost v kultuře</t>
  </si>
  <si>
    <t>Kultura, církve a sdělovací prostředky</t>
  </si>
  <si>
    <t>Využití volného času dětí a mládeže</t>
  </si>
  <si>
    <t>Tělovýchova a zájmová činnost</t>
  </si>
  <si>
    <t xml:space="preserve">Všeobecná ambulantní péče </t>
  </si>
  <si>
    <t xml:space="preserve">Odborné léčebné ústavy </t>
  </si>
  <si>
    <t>Zdravotnictví</t>
  </si>
  <si>
    <t>Veřejné osvětlení</t>
  </si>
  <si>
    <t xml:space="preserve">Pohřebnictví </t>
  </si>
  <si>
    <t xml:space="preserve">Územní plánování </t>
  </si>
  <si>
    <t>Bydlení, komunální služby a územní rozvoj</t>
  </si>
  <si>
    <t xml:space="preserve">Monitoring ochrany ovzduší </t>
  </si>
  <si>
    <t xml:space="preserve">Sběr a svoz komunálních odpadů </t>
  </si>
  <si>
    <t xml:space="preserve">Monitoring půdy a podzemní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</si>
  <si>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</si>
  <si>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</si>
  <si>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</si>
  <si>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</si>
  <si>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</si>
  <si>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</si>
  <si>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Ochrana životního prostředí</t>
  </si>
  <si>
    <t>Služby pro obyvatelstvo</t>
  </si>
  <si>
    <t>Sociální věci a politika zaměstnanosti</t>
  </si>
  <si>
    <t xml:space="preserve">Bezpečnost a veřejný pořádek </t>
  </si>
  <si>
    <t>Bezpečnost a veřejný pořádek</t>
  </si>
  <si>
    <t xml:space="preserve">Požární ochrana - dobrovolná část </t>
  </si>
  <si>
    <t>Bezpečnost státu a právní ochrana</t>
  </si>
  <si>
    <t xml:space="preserve">Archivní činnost </t>
  </si>
  <si>
    <t>Jiné veřejné služby a činnosti</t>
  </si>
  <si>
    <t>Obecné příjmy a výdaje z finančních operací</t>
  </si>
  <si>
    <t>Finanční operace</t>
  </si>
  <si>
    <t>Ostatní činnosti</t>
  </si>
  <si>
    <t>Všeobecná veřejná správa a služby</t>
  </si>
  <si>
    <t>Požární ochrana a integrovaný záchranný systém</t>
  </si>
  <si>
    <t>název oddílu</t>
  </si>
  <si>
    <t xml:space="preserve"> **) Daň z příjmů právnických osob za město z rozpočtové činnosti je v příjmech i ve výdajích ve stejné výši a neovlivňuje saldo příjmů a výdajů.</t>
  </si>
  <si>
    <t xml:space="preserve"> % S/UR</t>
  </si>
  <si>
    <t>Ústavy péče pro mládež</t>
  </si>
  <si>
    <t>Doladit zaokrouhlení</t>
  </si>
  <si>
    <t>1</t>
  </si>
  <si>
    <t>10</t>
  </si>
  <si>
    <t>2</t>
  </si>
  <si>
    <t>21</t>
  </si>
  <si>
    <t>22</t>
  </si>
  <si>
    <t>23</t>
  </si>
  <si>
    <t>3</t>
  </si>
  <si>
    <t>31</t>
  </si>
  <si>
    <t>33</t>
  </si>
  <si>
    <t>34</t>
  </si>
  <si>
    <t>35</t>
  </si>
  <si>
    <t>36</t>
  </si>
  <si>
    <t>37</t>
  </si>
  <si>
    <t>4</t>
  </si>
  <si>
    <t>43</t>
  </si>
  <si>
    <t>5</t>
  </si>
  <si>
    <t>52</t>
  </si>
  <si>
    <t>53</t>
  </si>
  <si>
    <t>55</t>
  </si>
  <si>
    <t>6</t>
  </si>
  <si>
    <t>61</t>
  </si>
  <si>
    <t>62</t>
  </si>
  <si>
    <t>63</t>
  </si>
  <si>
    <t>64</t>
  </si>
  <si>
    <t xml:space="preserve">Kapitálové výdaje </t>
  </si>
  <si>
    <t>Výdaje celkem</t>
  </si>
  <si>
    <t xml:space="preserve">Činnost místní správy                              </t>
  </si>
  <si>
    <t>Výstavba a údržba místních inženýrských sítí</t>
  </si>
  <si>
    <t xml:space="preserve">Ostatní ochrana půdy a spodní vody </t>
  </si>
  <si>
    <t>Sociální péče a pomoc a společné činnosti v soc. zabezpečení</t>
  </si>
  <si>
    <t>Kapitálové výdaje</t>
  </si>
  <si>
    <t>Zastupitelstva obcí</t>
  </si>
  <si>
    <t>Finanční vypořádání minulých let</t>
  </si>
  <si>
    <t>Speciální základní školy</t>
  </si>
  <si>
    <t xml:space="preserve">Bydlení, komunální služby a územní rozvoj                   </t>
  </si>
  <si>
    <t>Soc. péče a pomoc v soc. zabez. a politice zaměstnanosti</t>
  </si>
  <si>
    <t>Státní správa a územní samospráva</t>
  </si>
  <si>
    <t>Střední odborné školy</t>
  </si>
  <si>
    <t>Nebytové hospodářství</t>
  </si>
  <si>
    <t>Územní rozvoj</t>
  </si>
  <si>
    <t>Hudební činnost</t>
  </si>
  <si>
    <t>Ochrana obyvatelstva</t>
  </si>
  <si>
    <t>Civilní připravenost na krizové stavy</t>
  </si>
  <si>
    <t>Ostatní záležitosti požární ochrany</t>
  </si>
  <si>
    <t>Ostatní záležitosti lesního hospodářství</t>
  </si>
  <si>
    <t>Ostatní záležitosti pozemních komunikací</t>
  </si>
  <si>
    <t>Ostatní záležitosti v silniční dopravě</t>
  </si>
  <si>
    <t>Ostatní záležitosti kultury</t>
  </si>
  <si>
    <t xml:space="preserve">Zachování a obnova kulturních památek </t>
  </si>
  <si>
    <t xml:space="preserve">Ostatní záležitosti sdělovacích prostředků </t>
  </si>
  <si>
    <t>Ostatní tělovýchovná činnost</t>
  </si>
  <si>
    <t>Ostatní zájmová činnost a rekreace</t>
  </si>
  <si>
    <t>Ostatní ústavní péče</t>
  </si>
  <si>
    <t>Ostatní činnost ve zdravotnictví</t>
  </si>
  <si>
    <t>Ostatní nakládání s odpady</t>
  </si>
  <si>
    <t>Ostatní finanční operace</t>
  </si>
  <si>
    <t xml:space="preserve">Ostatní činnosti j. n.                                        </t>
  </si>
  <si>
    <t>Bezpečnost silničního provozu</t>
  </si>
  <si>
    <t>Činnosti registrovaných církví a náb. společností</t>
  </si>
  <si>
    <t>Pojištění funkčně nespecifikované</t>
  </si>
  <si>
    <t>Sportovní zařízení v majetku obce</t>
  </si>
  <si>
    <t>Humanitární zahraniční pomoc</t>
  </si>
  <si>
    <t xml:space="preserve">Ozdravování hospodářských zvířat a plodin </t>
  </si>
  <si>
    <t>Ostatní zemědělská a potravinářská činnost</t>
  </si>
  <si>
    <t>Vnitřní obchod</t>
  </si>
  <si>
    <t>Cestovní ruch</t>
  </si>
  <si>
    <t>Ostatní záležitosti v dopravě</t>
  </si>
  <si>
    <t>Odvádění a čištění odp. vod a nakládání s kaly</t>
  </si>
  <si>
    <t>První stupeň základních škol</t>
  </si>
  <si>
    <t>Záležitosti předškolní vých. a zákl. vzdělávání</t>
  </si>
  <si>
    <t xml:space="preserve">Školní stravování při předš. a zákl. vzdělávání </t>
  </si>
  <si>
    <t xml:space="preserve">Ostatní zařízení - výchova a vzdělávání mládeže </t>
  </si>
  <si>
    <t>Filmová tvorba, distribuce, kina a audiovizuální archiválie</t>
  </si>
  <si>
    <t xml:space="preserve">Pořízení, zachování a obnova kulturních hodnot </t>
  </si>
  <si>
    <t>Záležitosti církví, kultury a sděl. prostředků</t>
  </si>
  <si>
    <t>Prevence před drogami, alkoholem, nikotinem</t>
  </si>
  <si>
    <t>Bytové hospodářství</t>
  </si>
  <si>
    <t>Ostatní rozvoj bydlení a bytové hospodářství</t>
  </si>
  <si>
    <t xml:space="preserve">Komunální služby a územní rozvoj  j.n. </t>
  </si>
  <si>
    <t>Ostatní záležitosti bydlení a komunálních služeb</t>
  </si>
  <si>
    <t xml:space="preserve">Využívání a zneškodňování komun. odpadů </t>
  </si>
  <si>
    <t>Ostatní sociální pomoc dětem a mládeži</t>
  </si>
  <si>
    <t xml:space="preserve">Zařízení pro výkon pěstounské péče </t>
  </si>
  <si>
    <t>Soc.pomoc osobám v hmotné nouzi a soc.nepřizpůsobivým</t>
  </si>
  <si>
    <t xml:space="preserve">Soc.péče a pomoc přistěh. a vybr. etnikům </t>
  </si>
  <si>
    <t>Ost. sociální péče a pomoc ost. skupinám obyv.</t>
  </si>
  <si>
    <t>Osobní asistence, pečovatelská služba</t>
  </si>
  <si>
    <t>Chráněné bydlení</t>
  </si>
  <si>
    <t>Denní stacionáře a centra sociálních služeb</t>
  </si>
  <si>
    <t>Domovy</t>
  </si>
  <si>
    <t>Ost. služby a činnosti v oblasti sociální péče</t>
  </si>
  <si>
    <t>Krizová pomoc</t>
  </si>
  <si>
    <t>Azylové domy, nízkoprahová denní centra</t>
  </si>
  <si>
    <t>Služby následné péče, kontaktní centra</t>
  </si>
  <si>
    <t>Úpravy vodohospodářsky významných a vodárenských toků</t>
  </si>
  <si>
    <t>Gymnázia</t>
  </si>
  <si>
    <t>Zařízení pro děti vyžadující okamžitou pomoc</t>
  </si>
  <si>
    <t>Průvodcovské a předčitatelské služby</t>
  </si>
  <si>
    <t>Raná péče a soc. aktivizační služby pro rodiny s dětmi</t>
  </si>
  <si>
    <t>Nízkoprahová zařízení pro děti a mládež</t>
  </si>
  <si>
    <t>Terénní programy</t>
  </si>
  <si>
    <t>Ostatní služby a činnosti v oblasti sociální prevence</t>
  </si>
  <si>
    <t>Ost. záležitosti sociálních věcí a politiky zaměstnanosti</t>
  </si>
  <si>
    <t>Ostatní záležitosti bezpečnosti a veřejného pořádku</t>
  </si>
  <si>
    <t>Ostatní výzkum a vývoj</t>
  </si>
  <si>
    <t>Ostatní nemocnice</t>
  </si>
  <si>
    <t>Sociální rehabilitace</t>
  </si>
  <si>
    <t>CV</t>
  </si>
  <si>
    <t>KV</t>
  </si>
  <si>
    <t>Pomoc zdravotně postiženým</t>
  </si>
  <si>
    <t>Tísňová péče</t>
  </si>
  <si>
    <t>Ostatní záležitosti bezpečnosti, veřejného pořádku</t>
  </si>
  <si>
    <t>Mezinárodní spolupráce j.n.</t>
  </si>
  <si>
    <t>Ostatní činnosti související se službami pro obyvatelstvo</t>
  </si>
  <si>
    <t>Ostatní výzkum a vývoj odvětvově nespecfikovaný</t>
  </si>
  <si>
    <t>Rybářství (myslivost)</t>
  </si>
  <si>
    <t>Záležitosti vodních toků a vodohospodářských děl</t>
  </si>
  <si>
    <t>Záležitosti zájmového studia</t>
  </si>
  <si>
    <t>Sběr a svoz ostatních odpadů</t>
  </si>
  <si>
    <t>Mezinárodní spolupráce v kultuře, církvích</t>
  </si>
  <si>
    <t>Rozhlas a televize</t>
  </si>
  <si>
    <t>Ostatní správa v oblasti hosp. opatření pro krizové stavy</t>
  </si>
  <si>
    <t>Ostatní správa v oblasti krizového řízení</t>
  </si>
  <si>
    <t>Požární ochrana - profesionální část</t>
  </si>
  <si>
    <t>Ostatní záležitosti vzdělávání</t>
  </si>
  <si>
    <t>Speciální předškolní zařízení</t>
  </si>
  <si>
    <t>Odborné sociální poradenství</t>
  </si>
  <si>
    <t>Domovy - penziony pro matky s dětmi</t>
  </si>
  <si>
    <t>Monitoring ke zjišťování úrovně hluku a vibrací</t>
  </si>
  <si>
    <t>Ekologie v dopravě</t>
  </si>
  <si>
    <t>Činnost orgánů krizového řízení na území úrovni</t>
  </si>
  <si>
    <t>SR 2014</t>
  </si>
  <si>
    <t>Volby do Evropského parlamentu</t>
  </si>
  <si>
    <t>Domovy pro seniory</t>
  </si>
  <si>
    <t>Ostatní sociální péče a pomoc rodině a manželství</t>
  </si>
  <si>
    <t>Revitalizace říčních systémů</t>
  </si>
  <si>
    <t>Cílené programy k řešení zaměstnanosti</t>
  </si>
  <si>
    <t>Politika zaměstnanosti</t>
  </si>
  <si>
    <t>Vydavatelská činnost</t>
  </si>
  <si>
    <t>BĚŽNÉ A KAPITÁLOVÉ VÝDAJE STATUTÁRNÍHO MĚSTA BRNA k 31. 12. 2014 - rekapitulace dle oddílů (v tis. Kč)</t>
  </si>
  <si>
    <t>Běžné výdaje</t>
  </si>
  <si>
    <t>UR k 31.12.2014</t>
  </si>
  <si>
    <t>Sk k 31.12.2014</t>
  </si>
  <si>
    <t xml:space="preserve">Běžné výdaje </t>
  </si>
  <si>
    <t>Spoje</t>
  </si>
  <si>
    <t>Ostatní záležitosti spojů</t>
  </si>
  <si>
    <t>Ostatní speciální zdravotnická péče</t>
  </si>
  <si>
    <t>Volby do zastupitelstev územních samosprávných celků</t>
  </si>
  <si>
    <t>Běžné a kapitálové výdaje celkem</t>
  </si>
  <si>
    <t>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</si>
</sst>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2"/>
      <name val="Arial CE"/>
      <charset val="238"/>
    </font>
    <font>
      <sz val="10"/>
      <name val="Courier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4"/>
      <name val="Times New Roman CE"/>
      <family val="1"/>
      <charset val="238"/>
    </font>
    <font>
      <sz val="16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0"/>
      <name val="Arial"/>
      <family val="2"/>
      <charset val="238"/>
    </font>
    <font>
      <b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208">
    <xf numFmtId="0" fontId="0" fillId="0" borderId="0" xfId="0"/>
    <xf numFmtId="0" fontId="3" fillId="0" borderId="0" xfId="4"/>
    <xf numFmtId="1" fontId="3" fillId="0" borderId="0" xfId="4" applyNumberFormat="1" applyFont="1" applyAlignment="1">
      <alignment horizontal="left"/>
    </xf>
    <xf numFmtId="49" fontId="3" fillId="0" borderId="0" xfId="4" applyNumberFormat="1" applyFont="1" applyAlignment="1">
      <alignment horizontal="left"/>
    </xf>
    <xf numFmtId="3" fontId="3" fillId="0" borderId="0" xfId="4" applyNumberFormat="1"/>
    <xf numFmtId="0" fontId="4" fillId="0" borderId="1" xfId="4" applyFont="1" applyBorder="1"/>
    <xf numFmtId="0" fontId="4" fillId="0" borderId="2" xfId="4" applyFont="1" applyBorder="1"/>
    <xf numFmtId="1" fontId="4" fillId="0" borderId="2" xfId="4" applyNumberFormat="1" applyFont="1" applyBorder="1" applyAlignment="1">
      <alignment horizontal="left"/>
    </xf>
    <xf numFmtId="49" fontId="4" fillId="0" borderId="3" xfId="4" applyNumberFormat="1" applyFont="1" applyBorder="1" applyAlignment="1">
      <alignment horizontal="left"/>
    </xf>
    <xf numFmtId="0" fontId="5" fillId="0" borderId="4" xfId="2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4" fillId="0" borderId="6" xfId="4" applyFont="1" applyBorder="1" applyAlignment="1">
      <alignment horizontal="centerContinuous"/>
    </xf>
    <xf numFmtId="0" fontId="4" fillId="0" borderId="0" xfId="4" applyFont="1"/>
    <xf numFmtId="1" fontId="4" fillId="0" borderId="0" xfId="4" applyNumberFormat="1" applyFont="1" applyAlignment="1">
      <alignment horizontal="left"/>
    </xf>
    <xf numFmtId="49" fontId="4" fillId="0" borderId="0" xfId="4" applyNumberFormat="1" applyFont="1" applyAlignment="1">
      <alignment horizontal="left"/>
    </xf>
    <xf numFmtId="3" fontId="4" fillId="0" borderId="0" xfId="4" applyNumberFormat="1" applyFont="1"/>
    <xf numFmtId="164" fontId="4" fillId="0" borderId="0" xfId="4" applyNumberFormat="1" applyFont="1"/>
    <xf numFmtId="0" fontId="4" fillId="0" borderId="0" xfId="4" applyFont="1" applyFill="1"/>
    <xf numFmtId="1" fontId="4" fillId="0" borderId="0" xfId="4" applyNumberFormat="1" applyFont="1" applyFill="1" applyAlignment="1">
      <alignment horizontal="left"/>
    </xf>
    <xf numFmtId="49" fontId="4" fillId="0" borderId="0" xfId="4" applyNumberFormat="1" applyFont="1" applyFill="1" applyAlignment="1">
      <alignment horizontal="left"/>
    </xf>
    <xf numFmtId="3" fontId="4" fillId="0" borderId="0" xfId="4" applyNumberFormat="1" applyFont="1" applyFill="1"/>
    <xf numFmtId="164" fontId="4" fillId="0" borderId="0" xfId="4" applyNumberFormat="1" applyFont="1" applyFill="1"/>
    <xf numFmtId="0" fontId="3" fillId="0" borderId="0" xfId="4" applyFill="1"/>
    <xf numFmtId="0" fontId="5" fillId="0" borderId="7" xfId="2" applyFont="1" applyBorder="1" applyAlignment="1">
      <alignment horizontal="center"/>
    </xf>
    <xf numFmtId="49" fontId="7" fillId="0" borderId="8" xfId="4" applyNumberFormat="1" applyFont="1" applyBorder="1" applyAlignment="1">
      <alignment horizontal="left"/>
    </xf>
    <xf numFmtId="3" fontId="7" fillId="0" borderId="9" xfId="4" applyNumberFormat="1" applyFont="1" applyBorder="1"/>
    <xf numFmtId="3" fontId="7" fillId="0" borderId="10" xfId="4" applyNumberFormat="1" applyFont="1" applyBorder="1"/>
    <xf numFmtId="3" fontId="7" fillId="0" borderId="11" xfId="4" applyNumberFormat="1" applyFont="1" applyBorder="1"/>
    <xf numFmtId="3" fontId="7" fillId="0" borderId="12" xfId="4" applyNumberFormat="1" applyFont="1" applyBorder="1"/>
    <xf numFmtId="3" fontId="7" fillId="0" borderId="13" xfId="4" applyNumberFormat="1" applyFont="1" applyBorder="1"/>
    <xf numFmtId="3" fontId="7" fillId="0" borderId="8" xfId="4" applyNumberFormat="1" applyFont="1" applyBorder="1"/>
    <xf numFmtId="164" fontId="7" fillId="0" borderId="14" xfId="4" applyNumberFormat="1" applyFont="1" applyBorder="1"/>
    <xf numFmtId="49" fontId="7" fillId="0" borderId="15" xfId="4" applyNumberFormat="1" applyFont="1" applyBorder="1" applyAlignment="1">
      <alignment horizontal="left"/>
    </xf>
    <xf numFmtId="3" fontId="7" fillId="0" borderId="16" xfId="4" applyNumberFormat="1" applyFont="1" applyBorder="1"/>
    <xf numFmtId="3" fontId="7" fillId="0" borderId="17" xfId="4" applyNumberFormat="1" applyFont="1" applyBorder="1"/>
    <xf numFmtId="3" fontId="7" fillId="0" borderId="15" xfId="4" applyNumberFormat="1" applyFont="1" applyBorder="1"/>
    <xf numFmtId="164" fontId="7" fillId="0" borderId="18" xfId="4" applyNumberFormat="1" applyFont="1" applyBorder="1"/>
    <xf numFmtId="3" fontId="7" fillId="0" borderId="16" xfId="4" applyNumberFormat="1" applyFont="1" applyFill="1" applyBorder="1"/>
    <xf numFmtId="3" fontId="7" fillId="0" borderId="17" xfId="4" applyNumberFormat="1" applyFont="1" applyFill="1" applyBorder="1"/>
    <xf numFmtId="3" fontId="7" fillId="0" borderId="15" xfId="4" applyNumberFormat="1" applyFont="1" applyFill="1" applyBorder="1"/>
    <xf numFmtId="49" fontId="8" fillId="2" borderId="15" xfId="4" applyNumberFormat="1" applyFont="1" applyFill="1" applyBorder="1" applyAlignment="1">
      <alignment horizontal="left"/>
    </xf>
    <xf numFmtId="3" fontId="8" fillId="2" borderId="16" xfId="4" applyNumberFormat="1" applyFont="1" applyFill="1" applyBorder="1"/>
    <xf numFmtId="3" fontId="8" fillId="2" borderId="17" xfId="4" applyNumberFormat="1" applyFont="1" applyFill="1" applyBorder="1"/>
    <xf numFmtId="3" fontId="8" fillId="2" borderId="15" xfId="4" applyNumberFormat="1" applyFont="1" applyFill="1" applyBorder="1"/>
    <xf numFmtId="164" fontId="8" fillId="2" borderId="18" xfId="4" applyNumberFormat="1" applyFont="1" applyFill="1" applyBorder="1"/>
    <xf numFmtId="49" fontId="7" fillId="0" borderId="19" xfId="4" applyNumberFormat="1" applyFont="1" applyBorder="1" applyAlignment="1">
      <alignment horizontal="left"/>
    </xf>
    <xf numFmtId="3" fontId="8" fillId="0" borderId="20" xfId="4" applyNumberFormat="1" applyFont="1" applyBorder="1"/>
    <xf numFmtId="3" fontId="8" fillId="0" borderId="21" xfId="4" applyNumberFormat="1" applyFont="1" applyBorder="1"/>
    <xf numFmtId="3" fontId="8" fillId="0" borderId="19" xfId="4" applyNumberFormat="1" applyFont="1" applyBorder="1"/>
    <xf numFmtId="164" fontId="8" fillId="0" borderId="22" xfId="4" applyNumberFormat="1" applyFont="1" applyBorder="1"/>
    <xf numFmtId="3" fontId="8" fillId="0" borderId="20" xfId="4" applyNumberFormat="1" applyFont="1" applyFill="1" applyBorder="1"/>
    <xf numFmtId="3" fontId="8" fillId="0" borderId="21" xfId="4" applyNumberFormat="1" applyFont="1" applyFill="1" applyBorder="1"/>
    <xf numFmtId="3" fontId="8" fillId="0" borderId="19" xfId="4" applyNumberFormat="1" applyFont="1" applyFill="1" applyBorder="1"/>
    <xf numFmtId="49" fontId="8" fillId="0" borderId="23" xfId="4" applyNumberFormat="1" applyFont="1" applyBorder="1" applyAlignment="1">
      <alignment horizontal="left"/>
    </xf>
    <xf numFmtId="3" fontId="8" fillId="0" borderId="24" xfId="4" applyNumberFormat="1" applyFont="1" applyBorder="1"/>
    <xf numFmtId="3" fontId="8" fillId="0" borderId="25" xfId="4" applyNumberFormat="1" applyFont="1" applyBorder="1"/>
    <xf numFmtId="3" fontId="8" fillId="0" borderId="23" xfId="4" applyNumberFormat="1" applyFont="1" applyBorder="1"/>
    <xf numFmtId="164" fontId="8" fillId="0" borderId="26" xfId="4" applyNumberFormat="1" applyFont="1" applyBorder="1"/>
    <xf numFmtId="3" fontId="8" fillId="0" borderId="24" xfId="4" applyNumberFormat="1" applyFont="1" applyFill="1" applyBorder="1"/>
    <xf numFmtId="3" fontId="8" fillId="0" borderId="25" xfId="4" applyNumberFormat="1" applyFont="1" applyFill="1" applyBorder="1"/>
    <xf numFmtId="3" fontId="8" fillId="0" borderId="23" xfId="4" applyNumberFormat="1" applyFont="1" applyFill="1" applyBorder="1"/>
    <xf numFmtId="3" fontId="8" fillId="0" borderId="12" xfId="4" applyNumberFormat="1" applyFont="1" applyBorder="1"/>
    <xf numFmtId="3" fontId="8" fillId="0" borderId="13" xfId="4" applyNumberFormat="1" applyFont="1" applyBorder="1"/>
    <xf numFmtId="3" fontId="8" fillId="0" borderId="8" xfId="4" applyNumberFormat="1" applyFont="1" applyBorder="1"/>
    <xf numFmtId="164" fontId="8" fillId="0" borderId="14" xfId="4" applyNumberFormat="1" applyFont="1" applyBorder="1"/>
    <xf numFmtId="3" fontId="8" fillId="0" borderId="12" xfId="4" applyNumberFormat="1" applyFont="1" applyFill="1" applyBorder="1"/>
    <xf numFmtId="3" fontId="8" fillId="0" borderId="13" xfId="4" applyNumberFormat="1" applyFont="1" applyFill="1" applyBorder="1"/>
    <xf numFmtId="3" fontId="8" fillId="0" borderId="8" xfId="4" applyNumberFormat="1" applyFont="1" applyFill="1" applyBorder="1"/>
    <xf numFmtId="3" fontId="8" fillId="0" borderId="16" xfId="4" applyNumberFormat="1" applyFont="1" applyBorder="1"/>
    <xf numFmtId="3" fontId="8" fillId="0" borderId="17" xfId="4" applyNumberFormat="1" applyFont="1" applyBorder="1"/>
    <xf numFmtId="3" fontId="8" fillId="0" borderId="15" xfId="4" applyNumberFormat="1" applyFont="1" applyBorder="1"/>
    <xf numFmtId="164" fontId="8" fillId="0" borderId="18" xfId="4" applyNumberFormat="1" applyFont="1" applyBorder="1"/>
    <xf numFmtId="3" fontId="8" fillId="0" borderId="16" xfId="4" applyNumberFormat="1" applyFont="1" applyFill="1" applyBorder="1"/>
    <xf numFmtId="3" fontId="8" fillId="0" borderId="17" xfId="4" applyNumberFormat="1" applyFont="1" applyFill="1" applyBorder="1"/>
    <xf numFmtId="3" fontId="8" fillId="0" borderId="15" xfId="4" applyNumberFormat="1" applyFont="1" applyFill="1" applyBorder="1"/>
    <xf numFmtId="49" fontId="8" fillId="0" borderId="27" xfId="4" applyNumberFormat="1" applyFont="1" applyBorder="1" applyAlignment="1">
      <alignment horizontal="left"/>
    </xf>
    <xf numFmtId="3" fontId="8" fillId="0" borderId="28" xfId="4" applyNumberFormat="1" applyFont="1" applyBorder="1"/>
    <xf numFmtId="3" fontId="8" fillId="0" borderId="29" xfId="4" applyNumberFormat="1" applyFont="1" applyBorder="1"/>
    <xf numFmtId="3" fontId="8" fillId="0" borderId="27" xfId="4" applyNumberFormat="1" applyFont="1" applyBorder="1"/>
    <xf numFmtId="164" fontId="8" fillId="0" borderId="30" xfId="4" applyNumberFormat="1" applyFont="1" applyBorder="1"/>
    <xf numFmtId="3" fontId="8" fillId="0" borderId="28" xfId="4" applyNumberFormat="1" applyFont="1" applyFill="1" applyBorder="1"/>
    <xf numFmtId="3" fontId="8" fillId="0" borderId="29" xfId="4" applyNumberFormat="1" applyFont="1" applyFill="1" applyBorder="1"/>
    <xf numFmtId="3" fontId="8" fillId="0" borderId="27" xfId="4" applyNumberFormat="1" applyFont="1" applyFill="1" applyBorder="1"/>
    <xf numFmtId="49" fontId="7" fillId="0" borderId="15" xfId="4" applyNumberFormat="1" applyFont="1" applyFill="1" applyBorder="1" applyAlignment="1">
      <alignment horizontal="left"/>
    </xf>
    <xf numFmtId="164" fontId="8" fillId="0" borderId="18" xfId="4" applyNumberFormat="1" applyFont="1" applyFill="1" applyBorder="1"/>
    <xf numFmtId="164" fontId="8" fillId="0" borderId="26" xfId="4" applyNumberFormat="1" applyFont="1" applyFill="1" applyBorder="1"/>
    <xf numFmtId="164" fontId="8" fillId="0" borderId="30" xfId="4" applyNumberFormat="1" applyFont="1" applyFill="1" applyBorder="1"/>
    <xf numFmtId="49" fontId="7" fillId="0" borderId="31" xfId="4" applyNumberFormat="1" applyFont="1" applyBorder="1" applyAlignment="1">
      <alignment horizontal="left"/>
    </xf>
    <xf numFmtId="3" fontId="8" fillId="0" borderId="32" xfId="4" applyNumberFormat="1" applyFont="1" applyBorder="1"/>
    <xf numFmtId="3" fontId="8" fillId="0" borderId="33" xfId="4" applyNumberFormat="1" applyFont="1" applyBorder="1"/>
    <xf numFmtId="3" fontId="8" fillId="0" borderId="31" xfId="4" applyNumberFormat="1" applyFont="1" applyBorder="1"/>
    <xf numFmtId="164" fontId="8" fillId="0" borderId="34" xfId="4" applyNumberFormat="1" applyFont="1" applyBorder="1"/>
    <xf numFmtId="3" fontId="8" fillId="0" borderId="32" xfId="4" applyNumberFormat="1" applyFont="1" applyFill="1" applyBorder="1"/>
    <xf numFmtId="3" fontId="8" fillId="0" borderId="33" xfId="4" applyNumberFormat="1" applyFont="1" applyFill="1" applyBorder="1"/>
    <xf numFmtId="3" fontId="8" fillId="0" borderId="31" xfId="4" applyNumberFormat="1" applyFont="1" applyFill="1" applyBorder="1"/>
    <xf numFmtId="164" fontId="8" fillId="0" borderId="34" xfId="4" applyNumberFormat="1" applyFont="1" applyFill="1" applyBorder="1"/>
    <xf numFmtId="49" fontId="8" fillId="0" borderId="31" xfId="4" applyNumberFormat="1" applyFont="1" applyBorder="1" applyAlignment="1">
      <alignment horizontal="left"/>
    </xf>
    <xf numFmtId="1" fontId="7" fillId="0" borderId="12" xfId="4" applyNumberFormat="1" applyFont="1" applyBorder="1" applyAlignment="1">
      <alignment horizontal="center"/>
    </xf>
    <xf numFmtId="1" fontId="7" fillId="0" borderId="13" xfId="4" applyNumberFormat="1" applyFont="1" applyBorder="1" applyAlignment="1">
      <alignment horizontal="center"/>
    </xf>
    <xf numFmtId="1" fontId="7" fillId="0" borderId="16" xfId="4" applyNumberFormat="1" applyFont="1" applyBorder="1" applyAlignment="1">
      <alignment horizontal="center"/>
    </xf>
    <xf numFmtId="1" fontId="7" fillId="0" borderId="17" xfId="4" applyNumberFormat="1" applyFont="1" applyBorder="1" applyAlignment="1">
      <alignment horizontal="center"/>
    </xf>
    <xf numFmtId="1" fontId="8" fillId="2" borderId="16" xfId="4" applyNumberFormat="1" applyFont="1" applyFill="1" applyBorder="1" applyAlignment="1">
      <alignment horizontal="center"/>
    </xf>
    <xf numFmtId="1" fontId="8" fillId="2" borderId="17" xfId="4" applyNumberFormat="1" applyFont="1" applyFill="1" applyBorder="1" applyAlignment="1">
      <alignment horizontal="center"/>
    </xf>
    <xf numFmtId="1" fontId="7" fillId="2" borderId="17" xfId="4" applyNumberFormat="1" applyFont="1" applyFill="1" applyBorder="1" applyAlignment="1">
      <alignment horizontal="center"/>
    </xf>
    <xf numFmtId="1" fontId="7" fillId="0" borderId="20" xfId="4" applyNumberFormat="1" applyFont="1" applyBorder="1" applyAlignment="1">
      <alignment horizontal="center"/>
    </xf>
    <xf numFmtId="1" fontId="8" fillId="0" borderId="21" xfId="4" applyNumberFormat="1" applyFont="1" applyBorder="1" applyAlignment="1">
      <alignment horizontal="left"/>
    </xf>
    <xf numFmtId="1" fontId="7" fillId="0" borderId="21" xfId="4" applyNumberFormat="1" applyFont="1" applyBorder="1" applyAlignment="1">
      <alignment horizontal="center"/>
    </xf>
    <xf numFmtId="1" fontId="8" fillId="0" borderId="24" xfId="4" applyNumberFormat="1" applyFont="1" applyBorder="1" applyAlignment="1">
      <alignment horizontal="center"/>
    </xf>
    <xf numFmtId="1" fontId="7" fillId="0" borderId="25" xfId="4" applyNumberFormat="1" applyFont="1" applyBorder="1" applyAlignment="1">
      <alignment horizontal="center"/>
    </xf>
    <xf numFmtId="1" fontId="8" fillId="0" borderId="12" xfId="4" applyNumberFormat="1" applyFont="1" applyBorder="1" applyAlignment="1">
      <alignment horizontal="left"/>
    </xf>
    <xf numFmtId="1" fontId="8" fillId="0" borderId="17" xfId="4" applyNumberFormat="1" applyFont="1" applyBorder="1" applyAlignment="1">
      <alignment horizontal="left"/>
    </xf>
    <xf numFmtId="1" fontId="8" fillId="0" borderId="28" xfId="4" applyNumberFormat="1" applyFont="1" applyBorder="1" applyAlignment="1">
      <alignment horizontal="center"/>
    </xf>
    <xf numFmtId="1" fontId="7" fillId="0" borderId="29" xfId="4" applyNumberFormat="1" applyFont="1" applyBorder="1" applyAlignment="1">
      <alignment horizontal="center"/>
    </xf>
    <xf numFmtId="1" fontId="7" fillId="0" borderId="16" xfId="4" applyNumberFormat="1" applyFont="1" applyFill="1" applyBorder="1" applyAlignment="1">
      <alignment horizontal="center"/>
    </xf>
    <xf numFmtId="1" fontId="8" fillId="0" borderId="17" xfId="4" applyNumberFormat="1" applyFont="1" applyFill="1" applyBorder="1" applyAlignment="1">
      <alignment horizontal="left"/>
    </xf>
    <xf numFmtId="1" fontId="7" fillId="0" borderId="17" xfId="4" applyNumberFormat="1" applyFont="1" applyFill="1" applyBorder="1" applyAlignment="1">
      <alignment horizontal="center"/>
    </xf>
    <xf numFmtId="1" fontId="8" fillId="0" borderId="32" xfId="4" applyNumberFormat="1" applyFont="1" applyBorder="1" applyAlignment="1">
      <alignment horizontal="left"/>
    </xf>
    <xf numFmtId="1" fontId="7" fillId="0" borderId="33" xfId="4" applyNumberFormat="1" applyFont="1" applyBorder="1" applyAlignment="1">
      <alignment horizontal="center"/>
    </xf>
    <xf numFmtId="1" fontId="8" fillId="0" borderId="32" xfId="4" applyNumberFormat="1" applyFont="1" applyBorder="1" applyAlignment="1">
      <alignment horizontal="center"/>
    </xf>
    <xf numFmtId="0" fontId="9" fillId="0" borderId="0" xfId="4" applyFont="1"/>
    <xf numFmtId="0" fontId="5" fillId="0" borderId="35" xfId="4" applyFont="1" applyBorder="1" applyAlignment="1">
      <alignment horizontal="center"/>
    </xf>
    <xf numFmtId="0" fontId="5" fillId="0" borderId="36" xfId="4" applyFont="1" applyBorder="1" applyAlignment="1">
      <alignment horizontal="left"/>
    </xf>
    <xf numFmtId="0" fontId="5" fillId="0" borderId="36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7" fillId="0" borderId="11" xfId="4" applyFont="1" applyBorder="1" applyAlignment="1">
      <alignment horizontal="left"/>
    </xf>
    <xf numFmtId="0" fontId="7" fillId="0" borderId="9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0" fontId="7" fillId="0" borderId="11" xfId="2" applyFont="1" applyBorder="1" applyAlignment="1">
      <alignment horizontal="right"/>
    </xf>
    <xf numFmtId="0" fontId="10" fillId="0" borderId="0" xfId="4" applyFont="1"/>
    <xf numFmtId="0" fontId="11" fillId="0" borderId="0" xfId="4" applyFont="1" applyAlignment="1">
      <alignment horizontal="centerContinuous"/>
    </xf>
    <xf numFmtId="164" fontId="7" fillId="0" borderId="18" xfId="4" applyNumberFormat="1" applyFont="1" applyFill="1" applyBorder="1"/>
    <xf numFmtId="3" fontId="8" fillId="2" borderId="42" xfId="4" applyNumberFormat="1" applyFont="1" applyFill="1" applyBorder="1"/>
    <xf numFmtId="3" fontId="8" fillId="2" borderId="43" xfId="4" applyNumberFormat="1" applyFont="1" applyFill="1" applyBorder="1"/>
    <xf numFmtId="1" fontId="7" fillId="0" borderId="39" xfId="4" applyNumberFormat="1" applyFont="1" applyFill="1" applyBorder="1" applyAlignment="1">
      <alignment horizontal="center"/>
    </xf>
    <xf numFmtId="1" fontId="8" fillId="0" borderId="7" xfId="4" applyNumberFormat="1" applyFont="1" applyFill="1" applyBorder="1" applyAlignment="1">
      <alignment horizontal="left"/>
    </xf>
    <xf numFmtId="3" fontId="8" fillId="0" borderId="38" xfId="4" applyNumberFormat="1" applyFont="1" applyFill="1" applyBorder="1"/>
    <xf numFmtId="3" fontId="8" fillId="0" borderId="39" xfId="4" applyNumberFormat="1" applyFont="1" applyFill="1" applyBorder="1"/>
    <xf numFmtId="3" fontId="8" fillId="0" borderId="40" xfId="4" applyNumberFormat="1" applyFont="1" applyFill="1" applyBorder="1"/>
    <xf numFmtId="164" fontId="8" fillId="0" borderId="7" xfId="4" applyNumberFormat="1" applyFont="1" applyFill="1" applyBorder="1"/>
    <xf numFmtId="0" fontId="7" fillId="2" borderId="38" xfId="4" applyFont="1" applyFill="1" applyBorder="1"/>
    <xf numFmtId="1" fontId="7" fillId="2" borderId="39" xfId="4" applyNumberFormat="1" applyFont="1" applyFill="1" applyBorder="1" applyAlignment="1">
      <alignment horizontal="center"/>
    </xf>
    <xf numFmtId="1" fontId="8" fillId="2" borderId="7" xfId="4" applyNumberFormat="1" applyFont="1" applyFill="1" applyBorder="1" applyAlignment="1">
      <alignment horizontal="left"/>
    </xf>
    <xf numFmtId="3" fontId="8" fillId="2" borderId="38" xfId="4" applyNumberFormat="1" applyFont="1" applyFill="1" applyBorder="1"/>
    <xf numFmtId="3" fontId="8" fillId="2" borderId="39" xfId="4" applyNumberFormat="1" applyFont="1" applyFill="1" applyBorder="1"/>
    <xf numFmtId="164" fontId="8" fillId="2" borderId="7" xfId="4" applyNumberFormat="1" applyFont="1" applyFill="1" applyBorder="1"/>
    <xf numFmtId="3" fontId="8" fillId="2" borderId="4" xfId="4" applyNumberFormat="1" applyFont="1" applyFill="1" applyBorder="1"/>
    <xf numFmtId="3" fontId="8" fillId="2" borderId="44" xfId="4" applyNumberFormat="1" applyFont="1" applyFill="1" applyBorder="1"/>
    <xf numFmtId="0" fontId="7" fillId="0" borderId="15" xfId="4" applyNumberFormat="1" applyFont="1" applyFill="1" applyBorder="1" applyAlignment="1">
      <alignment horizontal="left"/>
    </xf>
    <xf numFmtId="0" fontId="7" fillId="0" borderId="15" xfId="2" applyNumberFormat="1" applyFont="1" applyBorder="1" applyAlignment="1">
      <alignment horizontal="left"/>
    </xf>
    <xf numFmtId="3" fontId="7" fillId="0" borderId="42" xfId="4" applyNumberFormat="1" applyFont="1" applyFill="1" applyBorder="1"/>
    <xf numFmtId="3" fontId="7" fillId="0" borderId="45" xfId="4" applyNumberFormat="1" applyFont="1" applyFill="1" applyBorder="1"/>
    <xf numFmtId="3" fontId="7" fillId="0" borderId="43" xfId="4" applyNumberFormat="1" applyFont="1" applyFill="1" applyBorder="1"/>
    <xf numFmtId="0" fontId="4" fillId="0" borderId="46" xfId="4" applyFont="1" applyBorder="1"/>
    <xf numFmtId="0" fontId="5" fillId="0" borderId="47" xfId="4" applyFont="1" applyBorder="1" applyAlignment="1">
      <alignment horizontal="center"/>
    </xf>
    <xf numFmtId="1" fontId="8" fillId="2" borderId="42" xfId="4" applyNumberFormat="1" applyFont="1" applyFill="1" applyBorder="1" applyAlignment="1">
      <alignment horizontal="center"/>
    </xf>
    <xf numFmtId="1" fontId="7" fillId="2" borderId="42" xfId="4" applyNumberFormat="1" applyFont="1" applyFill="1" applyBorder="1" applyAlignment="1">
      <alignment horizontal="center"/>
    </xf>
    <xf numFmtId="1" fontId="8" fillId="0" borderId="48" xfId="4" applyNumberFormat="1" applyFont="1" applyBorder="1" applyAlignment="1">
      <alignment horizontal="center"/>
    </xf>
    <xf numFmtId="1" fontId="7" fillId="0" borderId="32" xfId="4" applyNumberFormat="1" applyFont="1" applyBorder="1" applyAlignment="1">
      <alignment horizontal="center"/>
    </xf>
    <xf numFmtId="1" fontId="7" fillId="0" borderId="38" xfId="4" applyNumberFormat="1" applyFont="1" applyFill="1" applyBorder="1" applyAlignment="1">
      <alignment horizontal="center"/>
    </xf>
    <xf numFmtId="0" fontId="9" fillId="0" borderId="1" xfId="4" applyFont="1" applyBorder="1"/>
    <xf numFmtId="1" fontId="9" fillId="0" borderId="2" xfId="4" applyNumberFormat="1" applyFont="1" applyBorder="1" applyAlignment="1">
      <alignment horizontal="left"/>
    </xf>
    <xf numFmtId="49" fontId="9" fillId="0" borderId="3" xfId="4" applyNumberFormat="1" applyFont="1" applyBorder="1" applyAlignment="1">
      <alignment horizontal="left"/>
    </xf>
    <xf numFmtId="0" fontId="12" fillId="0" borderId="4" xfId="2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9" fillId="0" borderId="6" xfId="4" applyFont="1" applyBorder="1" applyAlignment="1">
      <alignment horizontal="centerContinuous"/>
    </xf>
    <xf numFmtId="0" fontId="12" fillId="0" borderId="35" xfId="4" applyFont="1" applyBorder="1" applyAlignment="1">
      <alignment horizontal="center"/>
    </xf>
    <xf numFmtId="0" fontId="12" fillId="0" borderId="36" xfId="4" applyFont="1" applyBorder="1" applyAlignment="1">
      <alignment horizontal="center"/>
    </xf>
    <xf numFmtId="0" fontId="12" fillId="0" borderId="37" xfId="4" applyFont="1" applyBorder="1" applyAlignment="1">
      <alignment horizontal="center"/>
    </xf>
    <xf numFmtId="0" fontId="12" fillId="0" borderId="38" xfId="2" applyFont="1" applyBorder="1" applyAlignment="1">
      <alignment horizontal="center"/>
    </xf>
    <xf numFmtId="0" fontId="12" fillId="0" borderId="4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39" xfId="2" applyFont="1" applyBorder="1" applyAlignment="1">
      <alignment horizontal="center" shrinkToFit="1"/>
    </xf>
    <xf numFmtId="49" fontId="7" fillId="0" borderId="15" xfId="4" applyNumberFormat="1" applyFont="1" applyBorder="1" applyAlignment="1">
      <alignment horizontal="left" shrinkToFit="1"/>
    </xf>
    <xf numFmtId="3" fontId="7" fillId="0" borderId="45" xfId="4" applyNumberFormat="1" applyFont="1" applyBorder="1"/>
    <xf numFmtId="3" fontId="8" fillId="2" borderId="40" xfId="4" applyNumberFormat="1" applyFont="1" applyFill="1" applyBorder="1"/>
    <xf numFmtId="0" fontId="7" fillId="0" borderId="17" xfId="3" applyFont="1" applyFill="1" applyBorder="1" applyAlignment="1">
      <alignment horizontal="left"/>
    </xf>
    <xf numFmtId="3" fontId="8" fillId="2" borderId="45" xfId="4" applyNumberFormat="1" applyFont="1" applyFill="1" applyBorder="1"/>
    <xf numFmtId="49" fontId="7" fillId="0" borderId="18" xfId="4" applyNumberFormat="1" applyFont="1" applyBorder="1" applyAlignment="1">
      <alignment horizontal="left"/>
    </xf>
    <xf numFmtId="49" fontId="8" fillId="2" borderId="18" xfId="4" applyNumberFormat="1" applyFont="1" applyFill="1" applyBorder="1" applyAlignment="1">
      <alignment horizontal="left"/>
    </xf>
    <xf numFmtId="3" fontId="7" fillId="0" borderId="42" xfId="4" applyNumberFormat="1" applyFont="1" applyBorder="1"/>
    <xf numFmtId="4" fontId="3" fillId="0" borderId="0" xfId="4" applyNumberFormat="1"/>
    <xf numFmtId="3" fontId="9" fillId="0" borderId="0" xfId="4" applyNumberFormat="1" applyFont="1"/>
    <xf numFmtId="1" fontId="7" fillId="0" borderId="24" xfId="4" applyNumberFormat="1" applyFont="1" applyBorder="1" applyAlignment="1">
      <alignment horizontal="center"/>
    </xf>
    <xf numFmtId="1" fontId="8" fillId="0" borderId="25" xfId="4" applyNumberFormat="1" applyFont="1" applyBorder="1" applyAlignment="1">
      <alignment horizontal="left"/>
    </xf>
    <xf numFmtId="49" fontId="7" fillId="0" borderId="23" xfId="4" applyNumberFormat="1" applyFont="1" applyBorder="1" applyAlignment="1">
      <alignment horizontal="left"/>
    </xf>
    <xf numFmtId="3" fontId="7" fillId="0" borderId="49" xfId="4" applyNumberFormat="1" applyFont="1" applyBorder="1"/>
    <xf numFmtId="49" fontId="8" fillId="2" borderId="15" xfId="4" applyNumberFormat="1" applyFont="1" applyFill="1" applyBorder="1" applyAlignment="1">
      <alignment horizontal="left" shrinkToFit="1"/>
    </xf>
    <xf numFmtId="3" fontId="16" fillId="0" borderId="0" xfId="4" applyNumberFormat="1" applyFont="1"/>
    <xf numFmtId="0" fontId="16" fillId="0" borderId="0" xfId="4" applyFont="1"/>
    <xf numFmtId="164" fontId="16" fillId="0" borderId="0" xfId="4" applyNumberFormat="1" applyFont="1"/>
    <xf numFmtId="0" fontId="19" fillId="0" borderId="0" xfId="4" applyFont="1" applyAlignment="1">
      <alignment horizontal="center"/>
    </xf>
    <xf numFmtId="3" fontId="20" fillId="0" borderId="0" xfId="4" applyNumberFormat="1" applyFont="1"/>
    <xf numFmtId="4" fontId="19" fillId="3" borderId="0" xfId="4" applyNumberFormat="1" applyFont="1" applyFill="1"/>
    <xf numFmtId="4" fontId="19" fillId="4" borderId="0" xfId="4" applyNumberFormat="1" applyFont="1" applyFill="1"/>
    <xf numFmtId="4" fontId="3" fillId="5" borderId="0" xfId="4" applyNumberFormat="1" applyFill="1"/>
    <xf numFmtId="4" fontId="19" fillId="5" borderId="0" xfId="4" applyNumberFormat="1" applyFont="1" applyFill="1"/>
    <xf numFmtId="0" fontId="13" fillId="0" borderId="0" xfId="2" applyFont="1" applyAlignment="1">
      <alignment horizontal="center"/>
    </xf>
  </cellXfs>
  <cellStyles count="5">
    <cellStyle name="Nedefinován" xfId="1"/>
    <cellStyle name="Normální" xfId="0" builtinId="0"/>
    <cellStyle name="normální_Příjmy město oddíly SR 2000" xfId="2"/>
    <cellStyle name="normální_Výdaje 2001-tab" xfId="3"/>
    <cellStyle name="normální_Výdaje SR 200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S180"/>
  <sheetViews>
    <sheetView showZeros="0" tabSelected="1" topLeftCell="B1" zoomScale="85" zoomScaleNormal="85" zoomScaleSheetLayoutView="75" workbookViewId="0">
      <selection activeCell="B3" sqref="B3"/>
    </sheetView>
  </sheetViews>
  <sheetFormatPr defaultColWidth="7.109375" defaultRowHeight="12.75" x14ac:dyDescent="0.2"/>
  <cols>
    <col min="1" max="1" width="4.109375" style="1" hidden="1" customWidth="1"/>
    <col min="2" max="2" width="4.77734375" style="1" customWidth="1"/>
    <col min="3" max="3" width="6.44140625" style="2" hidden="1" customWidth="1"/>
    <col min="4" max="4" width="58" style="3" customWidth="1"/>
    <col min="5" max="5" width="13.77734375" style="4" customWidth="1"/>
    <col min="6" max="6" width="15" style="1" customWidth="1"/>
    <col min="7" max="7" width="14.5546875" style="1" customWidth="1"/>
    <col min="8" max="8" width="9" style="1" customWidth="1"/>
    <col min="9" max="9" width="13.77734375" style="1" customWidth="1"/>
    <col min="10" max="10" width="15.109375" style="1" customWidth="1"/>
    <col min="11" max="11" width="15.21875" style="1" customWidth="1"/>
    <col min="12" max="12" width="9.109375" style="1" bestFit="1" customWidth="1"/>
    <col min="13" max="13" width="13.77734375" style="1" customWidth="1"/>
    <col min="14" max="14" width="15.21875" style="1" customWidth="1"/>
    <col min="15" max="15" width="15.6640625" style="1" customWidth="1"/>
    <col min="16" max="16" width="8.88671875" style="1" bestFit="1" customWidth="1"/>
    <col min="17" max="19" width="7.21875" style="1" hidden="1" customWidth="1"/>
    <col min="20" max="33" width="0" style="1" hidden="1" customWidth="1"/>
    <col min="34" max="16384" width="7.109375" style="1"/>
  </cols>
  <sheetData>
    <row r="1" spans="1:19" ht="22.5" x14ac:dyDescent="0.3">
      <c r="A1" s="138" t="s">
        <v>62</v>
      </c>
      <c r="B1" s="207" t="s">
        <v>202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139"/>
    </row>
    <row r="2" spans="1:19" ht="20.25" x14ac:dyDescent="0.3">
      <c r="A2" s="138"/>
    </row>
    <row r="3" spans="1:19" ht="13.5" thickBot="1" x14ac:dyDescent="0.25"/>
    <row r="4" spans="1:19" ht="19.5" thickBot="1" x14ac:dyDescent="0.35">
      <c r="A4" s="162"/>
      <c r="B4" s="169"/>
      <c r="C4" s="170"/>
      <c r="D4" s="171"/>
      <c r="E4" s="172" t="s">
        <v>203</v>
      </c>
      <c r="F4" s="173"/>
      <c r="G4" s="173"/>
      <c r="H4" s="174"/>
      <c r="I4" s="172" t="s">
        <v>93</v>
      </c>
      <c r="J4" s="173"/>
      <c r="K4" s="173"/>
      <c r="L4" s="174"/>
      <c r="M4" s="172" t="s">
        <v>88</v>
      </c>
      <c r="N4" s="173"/>
      <c r="O4" s="173"/>
      <c r="P4" s="175"/>
      <c r="Q4" s="201" t="s">
        <v>170</v>
      </c>
      <c r="R4" s="201" t="s">
        <v>212</v>
      </c>
      <c r="S4" s="201" t="s">
        <v>171</v>
      </c>
    </row>
    <row r="5" spans="1:19" ht="19.5" thickBot="1" x14ac:dyDescent="0.35">
      <c r="A5" s="163" t="s">
        <v>0</v>
      </c>
      <c r="B5" s="176" t="s">
        <v>1</v>
      </c>
      <c r="C5" s="177" t="s">
        <v>2</v>
      </c>
      <c r="D5" s="178" t="s">
        <v>58</v>
      </c>
      <c r="E5" s="179" t="s">
        <v>194</v>
      </c>
      <c r="F5" s="182" t="s">
        <v>204</v>
      </c>
      <c r="G5" s="180" t="s">
        <v>205</v>
      </c>
      <c r="H5" s="181" t="s">
        <v>60</v>
      </c>
      <c r="I5" s="179" t="s">
        <v>194</v>
      </c>
      <c r="J5" s="182" t="s">
        <v>204</v>
      </c>
      <c r="K5" s="180" t="s">
        <v>205</v>
      </c>
      <c r="L5" s="181" t="s">
        <v>60</v>
      </c>
      <c r="M5" s="179" t="s">
        <v>194</v>
      </c>
      <c r="N5" s="182" t="s">
        <v>204</v>
      </c>
      <c r="O5" s="180" t="s">
        <v>205</v>
      </c>
      <c r="P5" s="181" t="s">
        <v>60</v>
      </c>
    </row>
    <row r="6" spans="1:19" ht="20.25" x14ac:dyDescent="0.3">
      <c r="A6" s="164">
        <v>1</v>
      </c>
      <c r="B6" s="114">
        <v>10</v>
      </c>
      <c r="C6" s="116"/>
      <c r="D6" s="158" t="s">
        <v>5</v>
      </c>
      <c r="E6" s="38">
        <f>+'BV a KV mB'!E9</f>
        <v>16540</v>
      </c>
      <c r="F6" s="39">
        <f>+'BV a KV mB'!F9</f>
        <v>17077</v>
      </c>
      <c r="G6" s="40">
        <f>+'BV a KV mB'!G9</f>
        <v>14334</v>
      </c>
      <c r="H6" s="140">
        <f t="shared" ref="H6:H28" si="0">+G6/F6*100</f>
        <v>83.937459741172333</v>
      </c>
      <c r="I6" s="38">
        <f>+'BV a KV mB'!I9</f>
        <v>0</v>
      </c>
      <c r="J6" s="39">
        <f>+'BV a KV mB'!J9</f>
        <v>0</v>
      </c>
      <c r="K6" s="40">
        <f>+'BV a KV mB'!K9</f>
        <v>0</v>
      </c>
      <c r="L6" s="140"/>
      <c r="M6" s="38">
        <f>+'BV a KV mB'!M9</f>
        <v>16540</v>
      </c>
      <c r="N6" s="39">
        <f>+'BV a KV mB'!N9</f>
        <v>17077</v>
      </c>
      <c r="O6" s="40">
        <f>+'BV a KV mB'!O9</f>
        <v>14334</v>
      </c>
      <c r="P6" s="140">
        <f t="shared" ref="P6:P28" si="1">+O6/N6*100</f>
        <v>83.937459741172333</v>
      </c>
      <c r="Q6" s="191">
        <f t="shared" ref="Q6:Q29" si="2">O6/$O$30*100</f>
        <v>0.12756392680105288</v>
      </c>
      <c r="R6" s="191">
        <f t="shared" ref="R6:R29" si="3">G6/$G$30*100</f>
        <v>0.17290323763544027</v>
      </c>
      <c r="S6" s="191">
        <f t="shared" ref="S6:S29" si="4">K6/$K$30*100</f>
        <v>0</v>
      </c>
    </row>
    <row r="7" spans="1:19" ht="20.25" x14ac:dyDescent="0.3">
      <c r="A7" s="164">
        <v>2</v>
      </c>
      <c r="B7" s="114">
        <v>21</v>
      </c>
      <c r="C7" s="116"/>
      <c r="D7" s="158" t="s">
        <v>6</v>
      </c>
      <c r="E7" s="38">
        <f>+'BV a KV mB'!E15</f>
        <v>53566</v>
      </c>
      <c r="F7" s="39">
        <f>+'BV a KV mB'!F15</f>
        <v>59617</v>
      </c>
      <c r="G7" s="40">
        <f>+'BV a KV mB'!G15</f>
        <v>59064</v>
      </c>
      <c r="H7" s="140">
        <f t="shared" si="0"/>
        <v>99.072412231410496</v>
      </c>
      <c r="I7" s="38">
        <f>+'BV a KV mB'!I15</f>
        <v>1325</v>
      </c>
      <c r="J7" s="39">
        <f>'BV a KV mB'!J15</f>
        <v>4520</v>
      </c>
      <c r="K7" s="40">
        <f>'BV a KV mB'!K15</f>
        <v>2524</v>
      </c>
      <c r="L7" s="140">
        <f t="shared" ref="L7" si="5">+K7/J7*100</f>
        <v>55.840707964601762</v>
      </c>
      <c r="M7" s="38">
        <f>+'BV a KV mB'!M15</f>
        <v>54891</v>
      </c>
      <c r="N7" s="39">
        <f>+'BV a KV mB'!N15</f>
        <v>64137</v>
      </c>
      <c r="O7" s="40">
        <f>+'BV a KV mB'!O15</f>
        <v>61588</v>
      </c>
      <c r="P7" s="140">
        <f t="shared" si="1"/>
        <v>96.0256949966478</v>
      </c>
      <c r="Q7" s="191">
        <f t="shared" si="2"/>
        <v>0.54809593440932358</v>
      </c>
      <c r="R7" s="191">
        <f t="shared" si="3"/>
        <v>0.71245687370584931</v>
      </c>
      <c r="S7" s="191">
        <f t="shared" si="4"/>
        <v>8.5659994305171544E-2</v>
      </c>
    </row>
    <row r="8" spans="1:19" ht="20.25" x14ac:dyDescent="0.3">
      <c r="A8" s="164">
        <v>2</v>
      </c>
      <c r="B8" s="114">
        <v>22</v>
      </c>
      <c r="C8" s="116"/>
      <c r="D8" s="158" t="s">
        <v>10</v>
      </c>
      <c r="E8" s="38">
        <f>+'BV a KV mB'!E24</f>
        <v>2499999</v>
      </c>
      <c r="F8" s="39">
        <f>+'BV a KV mB'!F24</f>
        <v>2607634</v>
      </c>
      <c r="G8" s="40">
        <f>+'BV a KV mB'!G24</f>
        <v>2565105</v>
      </c>
      <c r="H8" s="140">
        <f t="shared" si="0"/>
        <v>98.36905792760794</v>
      </c>
      <c r="I8" s="38">
        <f>+'BV a KV mB'!I24</f>
        <v>472359</v>
      </c>
      <c r="J8" s="39">
        <f>+'BV a KV mB'!J24</f>
        <v>426370</v>
      </c>
      <c r="K8" s="40">
        <f>+'BV a KV mB'!K24</f>
        <v>354029</v>
      </c>
      <c r="L8" s="140">
        <f>+K8/J8*100</f>
        <v>83.033280953162745</v>
      </c>
      <c r="M8" s="38">
        <f>+'BV a KV mB'!M24</f>
        <v>2972358</v>
      </c>
      <c r="N8" s="39">
        <f>+'BV a KV mB'!N24</f>
        <v>3034004</v>
      </c>
      <c r="O8" s="40">
        <f>+'BV a KV mB'!O24</f>
        <v>2919134</v>
      </c>
      <c r="P8" s="140">
        <f t="shared" si="1"/>
        <v>96.213914022525998</v>
      </c>
      <c r="Q8" s="203">
        <f t="shared" si="2"/>
        <v>25.978526294018746</v>
      </c>
      <c r="R8" s="204">
        <f t="shared" si="3"/>
        <v>30.941465004524627</v>
      </c>
      <c r="S8" s="206">
        <f t="shared" si="4"/>
        <v>12.015103852561637</v>
      </c>
    </row>
    <row r="9" spans="1:19" ht="20.25" x14ac:dyDescent="0.3">
      <c r="A9" s="164">
        <v>2</v>
      </c>
      <c r="B9" s="114">
        <v>23</v>
      </c>
      <c r="C9" s="116"/>
      <c r="D9" s="158" t="s">
        <v>14</v>
      </c>
      <c r="E9" s="38">
        <f>+'BV a KV mB'!E33</f>
        <v>10935</v>
      </c>
      <c r="F9" s="39">
        <f>+'BV a KV mB'!F33</f>
        <v>11239</v>
      </c>
      <c r="G9" s="40">
        <f>+'BV a KV mB'!G33</f>
        <v>7601</v>
      </c>
      <c r="H9" s="140">
        <f t="shared" si="0"/>
        <v>67.630572114956848</v>
      </c>
      <c r="I9" s="38">
        <f>+'BV a KV mB'!I33</f>
        <v>798986</v>
      </c>
      <c r="J9" s="39">
        <f>+'BV a KV mB'!J33</f>
        <v>901827</v>
      </c>
      <c r="K9" s="40">
        <f>+'BV a KV mB'!K33</f>
        <v>700380</v>
      </c>
      <c r="L9" s="140">
        <f>+K9/J9*100</f>
        <v>77.662345438759317</v>
      </c>
      <c r="M9" s="38">
        <f>+'BV a KV mB'!M33</f>
        <v>809921</v>
      </c>
      <c r="N9" s="39">
        <f>+'BV a KV mB'!N33</f>
        <v>913066</v>
      </c>
      <c r="O9" s="40">
        <f>+'BV a KV mB'!O33</f>
        <v>707981</v>
      </c>
      <c r="P9" s="140">
        <f t="shared" si="1"/>
        <v>77.538863565174921</v>
      </c>
      <c r="Q9" s="203">
        <f t="shared" si="2"/>
        <v>6.3006025157343517</v>
      </c>
      <c r="R9" s="191">
        <f t="shared" si="3"/>
        <v>9.1686724519811733E-2</v>
      </c>
      <c r="S9" s="205">
        <f t="shared" si="4"/>
        <v>23.769630273952473</v>
      </c>
    </row>
    <row r="10" spans="1:19" ht="20.25" x14ac:dyDescent="0.3">
      <c r="A10" s="164"/>
      <c r="B10" s="114">
        <v>24</v>
      </c>
      <c r="C10" s="116"/>
      <c r="D10" s="158" t="s">
        <v>207</v>
      </c>
      <c r="E10" s="38">
        <f>+'BV a KV mB'!E36</f>
        <v>0</v>
      </c>
      <c r="F10" s="39">
        <f>+'BV a KV mB'!F36</f>
        <v>4</v>
      </c>
      <c r="G10" s="40">
        <f>+'BV a KV mB'!G36</f>
        <v>4</v>
      </c>
      <c r="H10" s="140">
        <f t="shared" ref="H10" si="6">+G10/F10*100</f>
        <v>100</v>
      </c>
      <c r="I10" s="38">
        <f>+'BV a KV mB'!I36</f>
        <v>0</v>
      </c>
      <c r="J10" s="39">
        <f>+'BV a KV mB'!J36</f>
        <v>55</v>
      </c>
      <c r="K10" s="40">
        <f>+'BV a KV mB'!K36</f>
        <v>55</v>
      </c>
      <c r="L10" s="140">
        <f>+K10/J10*100</f>
        <v>100</v>
      </c>
      <c r="M10" s="38">
        <f>+'BV a KV mB'!M36</f>
        <v>0</v>
      </c>
      <c r="N10" s="39">
        <f>+'BV a KV mB'!N36</f>
        <v>59</v>
      </c>
      <c r="O10" s="40">
        <f>+'BV a KV mB'!O36</f>
        <v>59</v>
      </c>
      <c r="P10" s="140">
        <f t="shared" si="1"/>
        <v>100</v>
      </c>
      <c r="Q10" s="191">
        <f t="shared" ref="Q10" si="7">O10/$O$30*100</f>
        <v>5.2506430035315467E-4</v>
      </c>
      <c r="R10" s="191">
        <f t="shared" ref="R10" si="8">G10/$G$30*100</f>
        <v>4.8249822139093137E-5</v>
      </c>
      <c r="S10" s="191">
        <f t="shared" ref="S10" si="9">K10/$K$30*100</f>
        <v>1.8666005098195066E-3</v>
      </c>
    </row>
    <row r="11" spans="1:19" ht="20.25" x14ac:dyDescent="0.3">
      <c r="A11" s="164">
        <v>3</v>
      </c>
      <c r="B11" s="114">
        <v>31</v>
      </c>
      <c r="C11" s="116"/>
      <c r="D11" s="158" t="s">
        <v>18</v>
      </c>
      <c r="E11" s="38">
        <f>+'BV a KV mB'!E50</f>
        <v>378320</v>
      </c>
      <c r="F11" s="39">
        <f>+'BV a KV mB'!F50</f>
        <v>550691</v>
      </c>
      <c r="G11" s="40">
        <f>+'BV a KV mB'!G50</f>
        <v>510296</v>
      </c>
      <c r="H11" s="140">
        <f t="shared" si="0"/>
        <v>92.664670386841266</v>
      </c>
      <c r="I11" s="38">
        <f>+'BV a KV mB'!I50</f>
        <v>257923</v>
      </c>
      <c r="J11" s="39">
        <f>+'BV a KV mB'!J50</f>
        <v>544392</v>
      </c>
      <c r="K11" s="40">
        <f>+'BV a KV mB'!K50</f>
        <v>415590</v>
      </c>
      <c r="L11" s="140">
        <f>+K11/J11*100</f>
        <v>76.340210730503017</v>
      </c>
      <c r="M11" s="38">
        <f>+'BV a KV mB'!M50</f>
        <v>636243</v>
      </c>
      <c r="N11" s="39">
        <f>+'BV a KV mB'!N50</f>
        <v>1095083</v>
      </c>
      <c r="O11" s="40">
        <f>+'BV a KV mB'!O50</f>
        <v>925886</v>
      </c>
      <c r="P11" s="140">
        <f t="shared" si="1"/>
        <v>84.549390320185779</v>
      </c>
      <c r="Q11" s="203">
        <f t="shared" si="2"/>
        <v>8.2398251660471349</v>
      </c>
      <c r="R11" s="204">
        <f t="shared" si="3"/>
        <v>6.1554228095726682</v>
      </c>
      <c r="S11" s="206">
        <f t="shared" si="4"/>
        <v>14.104372834107068</v>
      </c>
    </row>
    <row r="12" spans="1:19" ht="20.25" x14ac:dyDescent="0.3">
      <c r="A12" s="164">
        <v>3</v>
      </c>
      <c r="B12" s="114">
        <v>32</v>
      </c>
      <c r="C12" s="116"/>
      <c r="D12" s="157" t="s">
        <v>18</v>
      </c>
      <c r="E12" s="38">
        <f>+'BV a KV mB'!E55</f>
        <v>1085</v>
      </c>
      <c r="F12" s="39">
        <f>+'BV a KV mB'!F55</f>
        <v>2765</v>
      </c>
      <c r="G12" s="40">
        <f>+'BV a KV mB'!G55</f>
        <v>2630</v>
      </c>
      <c r="H12" s="140">
        <f t="shared" si="0"/>
        <v>95.11754068716094</v>
      </c>
      <c r="I12" s="38">
        <f>+'BV a KV mB'!I55</f>
        <v>0</v>
      </c>
      <c r="J12" s="39">
        <f>+'BV a KV mB'!J55</f>
        <v>0</v>
      </c>
      <c r="K12" s="40">
        <f>+'BV a KV mB'!K55</f>
        <v>0</v>
      </c>
      <c r="L12" s="140"/>
      <c r="M12" s="38">
        <f>+'BV a KV mB'!M55</f>
        <v>1085</v>
      </c>
      <c r="N12" s="39">
        <f>+'BV a KV mB'!N55</f>
        <v>2765</v>
      </c>
      <c r="O12" s="40">
        <f>+'BV a KV mB'!O55</f>
        <v>2630</v>
      </c>
      <c r="P12" s="140">
        <f t="shared" si="1"/>
        <v>95.11754068716094</v>
      </c>
      <c r="Q12" s="203">
        <f t="shared" si="2"/>
        <v>2.3405408642860965E-2</v>
      </c>
      <c r="R12" s="204">
        <f t="shared" si="3"/>
        <v>3.1724258056453736E-2</v>
      </c>
      <c r="S12" s="191">
        <f t="shared" si="4"/>
        <v>0</v>
      </c>
    </row>
    <row r="13" spans="1:19" ht="20.25" x14ac:dyDescent="0.3">
      <c r="A13" s="164">
        <v>3</v>
      </c>
      <c r="B13" s="114">
        <v>33</v>
      </c>
      <c r="C13" s="116"/>
      <c r="D13" s="157" t="s">
        <v>25</v>
      </c>
      <c r="E13" s="38">
        <f>+'BV a KV mB'!E73</f>
        <v>790784</v>
      </c>
      <c r="F13" s="39">
        <f>+'BV a KV mB'!F73</f>
        <v>870043</v>
      </c>
      <c r="G13" s="40">
        <f>+'BV a KV mB'!G73</f>
        <v>859374</v>
      </c>
      <c r="H13" s="140">
        <f t="shared" si="0"/>
        <v>98.773738769233248</v>
      </c>
      <c r="I13" s="38">
        <f>+'BV a KV mB'!I73</f>
        <v>53683</v>
      </c>
      <c r="J13" s="39">
        <f>+'BV a KV mB'!J73</f>
        <v>62423</v>
      </c>
      <c r="K13" s="40">
        <f>+'BV a KV mB'!K73</f>
        <v>48408</v>
      </c>
      <c r="L13" s="140">
        <f>+K13/J13*100</f>
        <v>77.548339554330937</v>
      </c>
      <c r="M13" s="38">
        <f>+'BV a KV mB'!M73</f>
        <v>844467</v>
      </c>
      <c r="N13" s="39">
        <f>+'BV a KV mB'!N73</f>
        <v>932466</v>
      </c>
      <c r="O13" s="40">
        <f>+'BV a KV mB'!O73</f>
        <v>907782</v>
      </c>
      <c r="P13" s="140">
        <f t="shared" si="1"/>
        <v>97.352825733056221</v>
      </c>
      <c r="Q13" s="203">
        <f t="shared" si="2"/>
        <v>8.0787105203930079</v>
      </c>
      <c r="R13" s="204">
        <f t="shared" si="3"/>
        <v>10.366160662740256</v>
      </c>
      <c r="S13" s="191">
        <f t="shared" si="4"/>
        <v>1.6428799541698667</v>
      </c>
    </row>
    <row r="14" spans="1:19" ht="20.25" x14ac:dyDescent="0.3">
      <c r="A14" s="164">
        <v>3</v>
      </c>
      <c r="B14" s="114">
        <v>34</v>
      </c>
      <c r="C14" s="116"/>
      <c r="D14" s="157" t="s">
        <v>27</v>
      </c>
      <c r="E14" s="38">
        <f>+'BV a KV mB'!E79</f>
        <v>234932</v>
      </c>
      <c r="F14" s="39">
        <f>+'BV a KV mB'!F79</f>
        <v>279819</v>
      </c>
      <c r="G14" s="40">
        <f>+'BV a KV mB'!G79</f>
        <v>269361</v>
      </c>
      <c r="H14" s="140">
        <f t="shared" si="0"/>
        <v>96.262584027532085</v>
      </c>
      <c r="I14" s="38">
        <f>+'BV a KV mB'!I79</f>
        <v>248138</v>
      </c>
      <c r="J14" s="39">
        <f>+'BV a KV mB'!J79</f>
        <v>316229</v>
      </c>
      <c r="K14" s="40">
        <f>+'BV a KV mB'!K79</f>
        <v>238797</v>
      </c>
      <c r="L14" s="140">
        <f>+K14/J14*100</f>
        <v>75.513947171195568</v>
      </c>
      <c r="M14" s="38">
        <f>+'BV a KV mB'!M79</f>
        <v>483070</v>
      </c>
      <c r="N14" s="39">
        <f>+'BV a KV mB'!N79</f>
        <v>596048</v>
      </c>
      <c r="O14" s="40">
        <f>+'BV a KV mB'!O79</f>
        <v>508158</v>
      </c>
      <c r="P14" s="140">
        <f t="shared" si="1"/>
        <v>85.25454325826108</v>
      </c>
      <c r="Q14" s="191">
        <f t="shared" si="2"/>
        <v>4.5222987243874302</v>
      </c>
      <c r="R14" s="191">
        <f t="shared" si="3"/>
        <v>3.2491550853020668</v>
      </c>
      <c r="S14" s="206">
        <f t="shared" si="4"/>
        <v>8.1043382171521579</v>
      </c>
    </row>
    <row r="15" spans="1:19" ht="20.25" x14ac:dyDescent="0.3">
      <c r="A15" s="164">
        <v>3</v>
      </c>
      <c r="B15" s="114">
        <v>35</v>
      </c>
      <c r="C15" s="116"/>
      <c r="D15" s="157" t="s">
        <v>30</v>
      </c>
      <c r="E15" s="38">
        <f>+'BV a KV mB'!E89</f>
        <v>122179</v>
      </c>
      <c r="F15" s="39">
        <f>+'BV a KV mB'!F89</f>
        <v>152855</v>
      </c>
      <c r="G15" s="40">
        <f>+'BV a KV mB'!G89</f>
        <v>151088</v>
      </c>
      <c r="H15" s="140">
        <f t="shared" si="0"/>
        <v>98.844002486016151</v>
      </c>
      <c r="I15" s="38">
        <f>+'BV a KV mB'!I89</f>
        <v>120969</v>
      </c>
      <c r="J15" s="39">
        <f>+'BV a KV mB'!J89</f>
        <v>166640</v>
      </c>
      <c r="K15" s="40">
        <f>+'BV a KV mB'!K89</f>
        <v>150546</v>
      </c>
      <c r="L15" s="140">
        <f>+K15/J15*100</f>
        <v>90.342054728756608</v>
      </c>
      <c r="M15" s="38">
        <f>+'BV a KV mB'!M89</f>
        <v>243148</v>
      </c>
      <c r="N15" s="39">
        <f>+'BV a KV mB'!N89</f>
        <v>319495</v>
      </c>
      <c r="O15" s="40">
        <f>+'BV a KV mB'!O89</f>
        <v>301634</v>
      </c>
      <c r="P15" s="140">
        <f t="shared" si="1"/>
        <v>94.409615173946378</v>
      </c>
      <c r="Q15" s="191">
        <f t="shared" si="2"/>
        <v>2.6843600876732787</v>
      </c>
      <c r="R15" s="191">
        <f t="shared" si="3"/>
        <v>1.8224922818378262</v>
      </c>
      <c r="S15" s="206">
        <f t="shared" si="4"/>
        <v>5.1092589154779526</v>
      </c>
    </row>
    <row r="16" spans="1:19" ht="20.25" x14ac:dyDescent="0.3">
      <c r="A16" s="164">
        <v>3</v>
      </c>
      <c r="B16" s="114">
        <v>36</v>
      </c>
      <c r="C16" s="116"/>
      <c r="D16" s="157" t="s">
        <v>97</v>
      </c>
      <c r="E16" s="38">
        <f>+'BV a KV mB'!E101</f>
        <v>856668</v>
      </c>
      <c r="F16" s="39">
        <f>+'BV a KV mB'!F101</f>
        <v>900343</v>
      </c>
      <c r="G16" s="40">
        <f>+'BV a KV mB'!G101</f>
        <v>650787</v>
      </c>
      <c r="H16" s="140">
        <f t="shared" si="0"/>
        <v>72.282119147924746</v>
      </c>
      <c r="I16" s="38">
        <f>+'BV a KV mB'!I101</f>
        <v>988549</v>
      </c>
      <c r="J16" s="39">
        <f>+'BV a KV mB'!J101</f>
        <v>1298996</v>
      </c>
      <c r="K16" s="40">
        <f>+'BV a KV mB'!K101</f>
        <v>654062</v>
      </c>
      <c r="L16" s="140">
        <f>+K16/J16*100</f>
        <v>50.35134827205011</v>
      </c>
      <c r="M16" s="38">
        <f>+'BV a KV mB'!M101</f>
        <v>1845217</v>
      </c>
      <c r="N16" s="39">
        <f>+'BV a KV mB'!N101</f>
        <v>2199339</v>
      </c>
      <c r="O16" s="40">
        <f>+'BV a KV mB'!O101</f>
        <v>1304849</v>
      </c>
      <c r="P16" s="140">
        <f t="shared" si="1"/>
        <v>59.329143892778688</v>
      </c>
      <c r="Q16" s="203">
        <f t="shared" si="2"/>
        <v>11.612366563584974</v>
      </c>
      <c r="R16" s="204">
        <f t="shared" si="3"/>
        <v>7.8500892501085024</v>
      </c>
      <c r="S16" s="206">
        <f t="shared" si="4"/>
        <v>22.197681139155748</v>
      </c>
    </row>
    <row r="17" spans="1:19" ht="20.25" x14ac:dyDescent="0.3">
      <c r="A17" s="164">
        <v>3</v>
      </c>
      <c r="B17" s="114">
        <v>37</v>
      </c>
      <c r="C17" s="116"/>
      <c r="D17" s="157" t="s">
        <v>44</v>
      </c>
      <c r="E17" s="38">
        <f>+'BV a KV mB'!E118</f>
        <v>571959</v>
      </c>
      <c r="F17" s="39">
        <f>+'BV a KV mB'!F118</f>
        <v>602249</v>
      </c>
      <c r="G17" s="40">
        <f>+'BV a KV mB'!G118</f>
        <v>561128</v>
      </c>
      <c r="H17" s="140">
        <f t="shared" si="0"/>
        <v>93.172093270391485</v>
      </c>
      <c r="I17" s="38">
        <f>+'BV a KV mB'!I118</f>
        <v>115448</v>
      </c>
      <c r="J17" s="39">
        <f>+'BV a KV mB'!J118</f>
        <v>266230</v>
      </c>
      <c r="K17" s="40">
        <f>+'BV a KV mB'!K118</f>
        <v>222696</v>
      </c>
      <c r="L17" s="140">
        <f>+K17/J17*100</f>
        <v>83.6479735566991</v>
      </c>
      <c r="M17" s="38">
        <f>+'BV a KV mB'!M118</f>
        <v>687407</v>
      </c>
      <c r="N17" s="39">
        <f>+'BV a KV mB'!N118</f>
        <v>868479</v>
      </c>
      <c r="O17" s="40">
        <f>+'BV a KV mB'!O118</f>
        <v>783824</v>
      </c>
      <c r="P17" s="140">
        <f t="shared" si="1"/>
        <v>90.252498909012189</v>
      </c>
      <c r="Q17" s="203">
        <f t="shared" si="2"/>
        <v>6.9755593247459515</v>
      </c>
      <c r="R17" s="204">
        <f t="shared" si="3"/>
        <v>6.7685815493162629</v>
      </c>
      <c r="S17" s="206">
        <f t="shared" si="4"/>
        <v>7.5578994024502704</v>
      </c>
    </row>
    <row r="18" spans="1:19" ht="20.25" x14ac:dyDescent="0.3">
      <c r="A18" s="164"/>
      <c r="B18" s="114">
        <v>38</v>
      </c>
      <c r="C18" s="116"/>
      <c r="D18" s="157" t="s">
        <v>167</v>
      </c>
      <c r="E18" s="38">
        <f>+'BV a KV mB'!E120</f>
        <v>9500</v>
      </c>
      <c r="F18" s="39">
        <f>+'BV a KV mB'!F120</f>
        <v>13500</v>
      </c>
      <c r="G18" s="40">
        <f>+'BV a KV mB'!G120</f>
        <v>13500</v>
      </c>
      <c r="H18" s="140">
        <f>+G18/F18*100</f>
        <v>100</v>
      </c>
      <c r="I18" s="38">
        <f>+'BV a KV mB'!I120</f>
        <v>0</v>
      </c>
      <c r="J18" s="39">
        <f>+'BV a KV mB'!J120</f>
        <v>0</v>
      </c>
      <c r="K18" s="40">
        <f>+'BV a KV mB'!K120</f>
        <v>0</v>
      </c>
      <c r="L18" s="140"/>
      <c r="M18" s="38">
        <f>+'BV a KV mB'!M120</f>
        <v>9500</v>
      </c>
      <c r="N18" s="39">
        <f>+'BV a KV mB'!N120</f>
        <v>13500</v>
      </c>
      <c r="O18" s="40">
        <f>+'BV a KV mB'!O120</f>
        <v>13500</v>
      </c>
      <c r="P18" s="140">
        <f t="shared" si="1"/>
        <v>100</v>
      </c>
      <c r="Q18" s="191">
        <f t="shared" si="2"/>
        <v>0.12014183143673879</v>
      </c>
      <c r="R18" s="191">
        <f t="shared" si="3"/>
        <v>0.16284314971943936</v>
      </c>
      <c r="S18" s="191">
        <f t="shared" si="4"/>
        <v>0</v>
      </c>
    </row>
    <row r="19" spans="1:19" ht="20.25" x14ac:dyDescent="0.3">
      <c r="A19" s="164"/>
      <c r="B19" s="114">
        <v>39</v>
      </c>
      <c r="C19" s="116"/>
      <c r="D19" s="157" t="s">
        <v>176</v>
      </c>
      <c r="E19" s="38">
        <f>+'BV a KV mB'!E124</f>
        <v>8386</v>
      </c>
      <c r="F19" s="39">
        <f>+'BV a KV mB'!F124</f>
        <v>8401</v>
      </c>
      <c r="G19" s="40">
        <f>+'BV a KV mB'!G124</f>
        <v>8401</v>
      </c>
      <c r="H19" s="140">
        <f>+G19/F19*100</f>
        <v>100</v>
      </c>
      <c r="I19" s="38"/>
      <c r="J19" s="39"/>
      <c r="K19" s="40"/>
      <c r="L19" s="140"/>
      <c r="M19" s="38">
        <f>+'BV a KV mB'!M124</f>
        <v>8386</v>
      </c>
      <c r="N19" s="39">
        <f>+'BV a KV mB'!N124</f>
        <v>8401</v>
      </c>
      <c r="O19" s="40">
        <f>+'BV a KV mB'!O124</f>
        <v>8401</v>
      </c>
      <c r="P19" s="140">
        <f>+O19/N19*100</f>
        <v>100</v>
      </c>
      <c r="Q19" s="191">
        <f t="shared" si="2"/>
        <v>7.4763816733336486E-2</v>
      </c>
      <c r="R19" s="191">
        <f t="shared" si="3"/>
        <v>0.10133668894763037</v>
      </c>
      <c r="S19" s="191">
        <f t="shared" si="4"/>
        <v>0</v>
      </c>
    </row>
    <row r="20" spans="1:19" ht="20.25" x14ac:dyDescent="0.3">
      <c r="A20" s="164"/>
      <c r="B20" s="114">
        <v>42</v>
      </c>
      <c r="C20" s="116"/>
      <c r="D20" s="157" t="s">
        <v>200</v>
      </c>
      <c r="E20" s="38">
        <f>+'BV a KV mB'!E129</f>
        <v>0</v>
      </c>
      <c r="F20" s="39">
        <f>+'BV a KV mB'!F129</f>
        <v>10</v>
      </c>
      <c r="G20" s="40">
        <f>+'BV a KV mB'!G129</f>
        <v>10</v>
      </c>
      <c r="H20" s="140">
        <f>+G20/F20*100</f>
        <v>100</v>
      </c>
      <c r="I20" s="38">
        <f>+'BV a KV mB'!I129</f>
        <v>0</v>
      </c>
      <c r="J20" s="39">
        <f>+'BV a KV mB'!J129</f>
        <v>0</v>
      </c>
      <c r="K20" s="40">
        <f>+'BV a KV mB'!K129</f>
        <v>0</v>
      </c>
      <c r="L20" s="140"/>
      <c r="M20" s="38">
        <f>+'BV a KV mB'!M129</f>
        <v>0</v>
      </c>
      <c r="N20" s="39">
        <f>+'BV a KV mB'!N129</f>
        <v>10</v>
      </c>
      <c r="O20" s="40">
        <f>+'BV a KV mB'!O129</f>
        <v>10</v>
      </c>
      <c r="P20" s="140">
        <f>+O20/N20*100</f>
        <v>100</v>
      </c>
      <c r="Q20" s="191">
        <f t="shared" ref="Q20" si="10">O20/$O$30*100</f>
        <v>8.8993949212399091E-5</v>
      </c>
      <c r="R20" s="191">
        <f t="shared" ref="R20" si="11">G20/$G$30*100</f>
        <v>1.2062455534773284E-4</v>
      </c>
      <c r="S20" s="191">
        <f t="shared" ref="S20" si="12">K20/$K$30*100</f>
        <v>0</v>
      </c>
    </row>
    <row r="21" spans="1:19" ht="20.25" x14ac:dyDescent="0.3">
      <c r="A21" s="164">
        <v>4</v>
      </c>
      <c r="B21" s="114">
        <v>43</v>
      </c>
      <c r="C21" s="116"/>
      <c r="D21" s="84" t="s">
        <v>98</v>
      </c>
      <c r="E21" s="38">
        <f>+'BV a KV mB'!E158</f>
        <v>399209</v>
      </c>
      <c r="F21" s="39">
        <f>+'BV a KV mB'!F158</f>
        <v>498606</v>
      </c>
      <c r="G21" s="40">
        <f>+'BV a KV mB'!G158</f>
        <v>485916</v>
      </c>
      <c r="H21" s="140">
        <f t="shared" si="0"/>
        <v>97.454904273113442</v>
      </c>
      <c r="I21" s="38">
        <f>+'BV a KV mB'!I158</f>
        <v>74857</v>
      </c>
      <c r="J21" s="39">
        <f>+'BV a KV mB'!J158</f>
        <v>27976</v>
      </c>
      <c r="K21" s="40">
        <f>+'BV a KV mB'!K158</f>
        <v>17811</v>
      </c>
      <c r="L21" s="140">
        <f t="shared" ref="L21:L26" si="13">+K21/J21*100</f>
        <v>63.665284529596796</v>
      </c>
      <c r="M21" s="38">
        <f>+'BV a KV mB'!M158</f>
        <v>474066</v>
      </c>
      <c r="N21" s="39">
        <f>+'BV a KV mB'!N158</f>
        <v>526582</v>
      </c>
      <c r="O21" s="40">
        <f>+'BV a KV mB'!O158</f>
        <v>503727</v>
      </c>
      <c r="P21" s="140">
        <f t="shared" si="1"/>
        <v>95.659745300826842</v>
      </c>
      <c r="Q21" s="191">
        <f t="shared" si="2"/>
        <v>4.4828655054914162</v>
      </c>
      <c r="R21" s="204">
        <f t="shared" si="3"/>
        <v>5.8613401436348953</v>
      </c>
      <c r="S21" s="191">
        <f t="shared" si="4"/>
        <v>0.60447312146173149</v>
      </c>
    </row>
    <row r="22" spans="1:19" ht="20.25" x14ac:dyDescent="0.3">
      <c r="A22" s="164">
        <v>5</v>
      </c>
      <c r="B22" s="114">
        <v>52</v>
      </c>
      <c r="C22" s="116"/>
      <c r="D22" s="84" t="s">
        <v>105</v>
      </c>
      <c r="E22" s="38">
        <f>+'BV a KV mB'!E166</f>
        <v>2101</v>
      </c>
      <c r="F22" s="39">
        <f>+'BV a KV mB'!F166</f>
        <v>2260</v>
      </c>
      <c r="G22" s="40">
        <f>+'BV a KV mB'!G166</f>
        <v>677</v>
      </c>
      <c r="H22" s="140">
        <f t="shared" si="0"/>
        <v>29.955752212389381</v>
      </c>
      <c r="I22" s="38">
        <f>+'BV a KV mB'!I166</f>
        <v>0</v>
      </c>
      <c r="J22" s="39">
        <f>+'BV a KV mB'!J166</f>
        <v>0</v>
      </c>
      <c r="K22" s="40">
        <f>+'BV a KV mB'!K166</f>
        <v>0</v>
      </c>
      <c r="L22" s="140"/>
      <c r="M22" s="38">
        <f>+'BV a KV mB'!M166</f>
        <v>2101</v>
      </c>
      <c r="N22" s="39">
        <f>+'BV a KV mB'!N166</f>
        <v>2260</v>
      </c>
      <c r="O22" s="40">
        <f>+'BV a KV mB'!O166</f>
        <v>677</v>
      </c>
      <c r="P22" s="140">
        <f t="shared" si="1"/>
        <v>29.955752212389381</v>
      </c>
      <c r="Q22" s="191">
        <f t="shared" si="2"/>
        <v>6.0248903616794197E-3</v>
      </c>
      <c r="R22" s="191">
        <f t="shared" si="3"/>
        <v>8.1662823970415129E-3</v>
      </c>
      <c r="S22" s="191">
        <f t="shared" si="4"/>
        <v>0</v>
      </c>
    </row>
    <row r="23" spans="1:19" ht="20.25" x14ac:dyDescent="0.3">
      <c r="A23" s="164">
        <v>5</v>
      </c>
      <c r="B23" s="114">
        <v>53</v>
      </c>
      <c r="C23" s="116"/>
      <c r="D23" s="84" t="s">
        <v>48</v>
      </c>
      <c r="E23" s="38">
        <f>+'BV a KV mB'!E171</f>
        <v>344389</v>
      </c>
      <c r="F23" s="39">
        <f>+'BV a KV mB'!F171</f>
        <v>347681</v>
      </c>
      <c r="G23" s="40">
        <f>+'BV a KV mB'!G171</f>
        <v>334834</v>
      </c>
      <c r="H23" s="140">
        <f t="shared" si="0"/>
        <v>96.304946200683958</v>
      </c>
      <c r="I23" s="38">
        <f>+'BV a KV mB'!I171</f>
        <v>34041</v>
      </c>
      <c r="J23" s="39">
        <f>+'BV a KV mB'!J171</f>
        <v>37867</v>
      </c>
      <c r="K23" s="40">
        <f>+'BV a KV mB'!K171</f>
        <v>37659</v>
      </c>
      <c r="L23" s="140">
        <f t="shared" si="13"/>
        <v>99.450709060659676</v>
      </c>
      <c r="M23" s="38">
        <f>+'BV a KV mB'!M171</f>
        <v>378430</v>
      </c>
      <c r="N23" s="39">
        <f>+'BV a KV mB'!N171</f>
        <v>385548</v>
      </c>
      <c r="O23" s="40">
        <f>+'BV a KV mB'!O171</f>
        <v>372493</v>
      </c>
      <c r="P23" s="140">
        <f t="shared" si="1"/>
        <v>96.613910589602341</v>
      </c>
      <c r="Q23" s="191">
        <f t="shared" si="2"/>
        <v>3.3149623123974181</v>
      </c>
      <c r="R23" s="191">
        <f t="shared" si="3"/>
        <v>4.0389202365302781</v>
      </c>
      <c r="S23" s="191">
        <f t="shared" si="4"/>
        <v>1.2780783381689598</v>
      </c>
    </row>
    <row r="24" spans="1:19" ht="20.25" x14ac:dyDescent="0.3">
      <c r="A24" s="164">
        <v>6</v>
      </c>
      <c r="B24" s="114">
        <v>55</v>
      </c>
      <c r="C24" s="116"/>
      <c r="D24" s="84" t="s">
        <v>57</v>
      </c>
      <c r="E24" s="159">
        <f>+'BV a KV mB'!E176</f>
        <v>10029</v>
      </c>
      <c r="F24" s="39">
        <f>+'BV a KV mB'!F176</f>
        <v>11650</v>
      </c>
      <c r="G24" s="160">
        <f>+'BV a KV mB'!G176</f>
        <v>10367</v>
      </c>
      <c r="H24" s="140">
        <f t="shared" si="0"/>
        <v>88.987124463519322</v>
      </c>
      <c r="I24" s="159">
        <f>+'BV a KV mB'!I176</f>
        <v>33464</v>
      </c>
      <c r="J24" s="39">
        <f>+'BV a KV mB'!J176</f>
        <v>35952</v>
      </c>
      <c r="K24" s="160">
        <f>+'BV a KV mB'!K176</f>
        <v>34740</v>
      </c>
      <c r="L24" s="140">
        <f t="shared" si="13"/>
        <v>96.628838451268365</v>
      </c>
      <c r="M24" s="159">
        <f>+'BV a KV mB'!M176</f>
        <v>43493</v>
      </c>
      <c r="N24" s="39">
        <f>+'BV a KV mB'!N176</f>
        <v>47602</v>
      </c>
      <c r="O24" s="160">
        <f>+'BV a KV mB'!O176</f>
        <v>45107</v>
      </c>
      <c r="P24" s="140">
        <f t="shared" si="1"/>
        <v>94.75862358724423</v>
      </c>
      <c r="Q24" s="191">
        <f t="shared" si="2"/>
        <v>0.40142500671236864</v>
      </c>
      <c r="R24" s="191">
        <f t="shared" si="3"/>
        <v>0.12505147652899465</v>
      </c>
      <c r="S24" s="191">
        <f t="shared" si="4"/>
        <v>1.1790127583841756</v>
      </c>
    </row>
    <row r="25" spans="1:19" ht="20.25" x14ac:dyDescent="0.3">
      <c r="A25" s="164">
        <v>6</v>
      </c>
      <c r="B25" s="114">
        <v>61</v>
      </c>
      <c r="C25" s="116"/>
      <c r="D25" s="84" t="s">
        <v>99</v>
      </c>
      <c r="E25" s="159">
        <f>+'BV a KV mB'!E184</f>
        <v>1491141</v>
      </c>
      <c r="F25" s="39">
        <f>+'BV a KV mB'!F184</f>
        <v>1564114</v>
      </c>
      <c r="G25" s="160">
        <f>+'BV a KV mB'!G184</f>
        <v>1452859</v>
      </c>
      <c r="H25" s="140">
        <f t="shared" si="0"/>
        <v>92.887027416160208</v>
      </c>
      <c r="I25" s="159">
        <f>+'BV a KV mB'!I184</f>
        <v>85397</v>
      </c>
      <c r="J25" s="39">
        <f>+'BV a KV mB'!J184</f>
        <v>126529</v>
      </c>
      <c r="K25" s="160">
        <f>+'BV a KV mB'!K184</f>
        <v>69002</v>
      </c>
      <c r="L25" s="140">
        <f t="shared" si="13"/>
        <v>54.534533585186004</v>
      </c>
      <c r="M25" s="159">
        <f>+'BV a KV mB'!M184</f>
        <v>1576538</v>
      </c>
      <c r="N25" s="39">
        <f>+'BV a KV mB'!N184</f>
        <v>1690643</v>
      </c>
      <c r="O25" s="160">
        <f>+'BV a KV mB'!O184</f>
        <v>1521861</v>
      </c>
      <c r="P25" s="140">
        <f t="shared" si="1"/>
        <v>90.016697788947752</v>
      </c>
      <c r="Q25" s="203">
        <f t="shared" si="2"/>
        <v>13.543642054233091</v>
      </c>
      <c r="R25" s="204">
        <f t="shared" si="3"/>
        <v>17.52504708579518</v>
      </c>
      <c r="S25" s="191">
        <f t="shared" si="4"/>
        <v>2.3418030614284655</v>
      </c>
    </row>
    <row r="26" spans="1:19" ht="20.25" x14ac:dyDescent="0.3">
      <c r="A26" s="164">
        <v>6</v>
      </c>
      <c r="B26" s="114">
        <v>62</v>
      </c>
      <c r="C26" s="116"/>
      <c r="D26" s="84" t="s">
        <v>52</v>
      </c>
      <c r="E26" s="159">
        <f>+'BV a KV mB'!E189</f>
        <v>14581</v>
      </c>
      <c r="F26" s="39">
        <f>+'BV a KV mB'!F189</f>
        <v>14743</v>
      </c>
      <c r="G26" s="161">
        <f>+'BV a KV mB'!G189</f>
        <v>12646</v>
      </c>
      <c r="H26" s="140">
        <f t="shared" si="0"/>
        <v>85.776300617242086</v>
      </c>
      <c r="I26" s="159">
        <f>+'BV a KV mB'!I189</f>
        <v>1500</v>
      </c>
      <c r="J26" s="39">
        <f>+'BV a KV mB'!J189</f>
        <v>1069</v>
      </c>
      <c r="K26" s="160">
        <f>+'BV a KV mB'!K189</f>
        <v>219</v>
      </c>
      <c r="L26" s="140">
        <f t="shared" si="13"/>
        <v>20.48643592142189</v>
      </c>
      <c r="M26" s="159">
        <f>+'BV a KV mB'!M189</f>
        <v>16081</v>
      </c>
      <c r="N26" s="39">
        <f>+'BV a KV mB'!N189</f>
        <v>15812</v>
      </c>
      <c r="O26" s="161">
        <f>+'BV a KV mB'!O189</f>
        <v>12865</v>
      </c>
      <c r="P26" s="140">
        <f t="shared" si="1"/>
        <v>81.36225651403997</v>
      </c>
      <c r="Q26" s="191">
        <f t="shared" si="2"/>
        <v>0.11449071566175144</v>
      </c>
      <c r="R26" s="191">
        <f t="shared" si="3"/>
        <v>0.15254181269274297</v>
      </c>
      <c r="S26" s="191">
        <f t="shared" si="4"/>
        <v>7.4324638481903984E-3</v>
      </c>
    </row>
    <row r="27" spans="1:19" ht="20.25" x14ac:dyDescent="0.3">
      <c r="A27" s="165">
        <v>6</v>
      </c>
      <c r="B27" s="114">
        <v>63</v>
      </c>
      <c r="C27" s="116"/>
      <c r="D27" s="84" t="s">
        <v>54</v>
      </c>
      <c r="E27" s="159">
        <f>+'BV a KV mB'!E194</f>
        <v>592305</v>
      </c>
      <c r="F27" s="39">
        <f>+'BV a KV mB'!F194</f>
        <v>461994</v>
      </c>
      <c r="G27" s="161">
        <f>+'BV a KV mB'!G194</f>
        <v>319238</v>
      </c>
      <c r="H27" s="140">
        <f t="shared" si="0"/>
        <v>69.100031602142025</v>
      </c>
      <c r="I27" s="159"/>
      <c r="J27" s="39">
        <f>+'BV a KV mB'!J194</f>
        <v>15</v>
      </c>
      <c r="K27" s="160">
        <f>+'BV a KV mB'!K194</f>
        <v>15</v>
      </c>
      <c r="L27" s="140">
        <f>+K27/J27*100</f>
        <v>100</v>
      </c>
      <c r="M27" s="159">
        <f>+'BV a KV mB'!M194</f>
        <v>592305</v>
      </c>
      <c r="N27" s="39">
        <f>+'BV a KV mB'!N194</f>
        <v>462009</v>
      </c>
      <c r="O27" s="161">
        <f>+'BV a KV mB'!O194</f>
        <v>319253</v>
      </c>
      <c r="P27" s="140">
        <f t="shared" si="1"/>
        <v>69.101034828325851</v>
      </c>
      <c r="Q27" s="191">
        <f t="shared" si="2"/>
        <v>2.841158526790605</v>
      </c>
      <c r="R27" s="191">
        <f t="shared" si="3"/>
        <v>3.8507941800099541</v>
      </c>
      <c r="S27" s="191">
        <f t="shared" si="4"/>
        <v>5.0907286631441089E-4</v>
      </c>
    </row>
    <row r="28" spans="1:19" ht="20.25" x14ac:dyDescent="0.3">
      <c r="A28" s="166"/>
      <c r="B28" s="114">
        <v>64</v>
      </c>
      <c r="C28" s="116"/>
      <c r="D28" s="84" t="s">
        <v>55</v>
      </c>
      <c r="E28" s="159">
        <f>+'BV a KV mB'!E198</f>
        <v>35933</v>
      </c>
      <c r="F28" s="39">
        <f>+'BV a KV mB'!F198</f>
        <v>143162</v>
      </c>
      <c r="G28" s="160">
        <f>+'BV a KV mB'!G198</f>
        <v>966</v>
      </c>
      <c r="H28" s="140">
        <f t="shared" si="0"/>
        <v>0.67476006202763306</v>
      </c>
      <c r="I28" s="159">
        <f>+'BV a KV mB'!I198</f>
        <v>4706</v>
      </c>
      <c r="J28" s="39">
        <f>+'BV a KV mB'!J198</f>
        <v>8856</v>
      </c>
      <c r="K28" s="160">
        <f>+'BV a KV mB'!K198</f>
        <v>0</v>
      </c>
      <c r="L28" s="140">
        <f>+K28/J28*100</f>
        <v>0</v>
      </c>
      <c r="M28" s="159">
        <f>+'BV a KV mB'!M198</f>
        <v>40639</v>
      </c>
      <c r="N28" s="39">
        <f>+'BV a KV mB'!N198</f>
        <v>152018</v>
      </c>
      <c r="O28" s="160">
        <f>+'BV a KV mB'!O198</f>
        <v>966</v>
      </c>
      <c r="P28" s="140">
        <f t="shared" si="1"/>
        <v>0.63545106500545989</v>
      </c>
      <c r="Q28" s="191">
        <f t="shared" si="2"/>
        <v>8.5968154939177529E-3</v>
      </c>
      <c r="R28" s="191">
        <f t="shared" si="3"/>
        <v>1.1652332046590993E-2</v>
      </c>
      <c r="S28" s="191">
        <f t="shared" si="4"/>
        <v>0</v>
      </c>
    </row>
    <row r="29" spans="1:19" ht="21" thickBot="1" x14ac:dyDescent="0.35">
      <c r="A29" s="164"/>
      <c r="B29" s="167"/>
      <c r="C29" s="118"/>
      <c r="D29" s="97"/>
      <c r="E29" s="89"/>
      <c r="F29" s="90"/>
      <c r="G29" s="91"/>
      <c r="H29" s="92"/>
      <c r="I29" s="93"/>
      <c r="J29" s="94"/>
      <c r="K29" s="95"/>
      <c r="L29" s="96"/>
      <c r="M29" s="38"/>
      <c r="N29" s="39"/>
      <c r="O29" s="95"/>
      <c r="P29" s="96"/>
      <c r="Q29" s="191">
        <f t="shared" si="2"/>
        <v>0</v>
      </c>
      <c r="R29" s="191">
        <f t="shared" si="3"/>
        <v>0</v>
      </c>
      <c r="S29" s="191">
        <f t="shared" si="4"/>
        <v>0</v>
      </c>
    </row>
    <row r="30" spans="1:19" ht="21" thickBot="1" x14ac:dyDescent="0.35">
      <c r="A30" s="13"/>
      <c r="B30" s="168"/>
      <c r="C30" s="143"/>
      <c r="D30" s="144" t="s">
        <v>211</v>
      </c>
      <c r="E30" s="145">
        <f>'BV a KV mB'!E202</f>
        <v>8444541</v>
      </c>
      <c r="F30" s="146">
        <f>'BV a KV mB'!F202</f>
        <v>9120457</v>
      </c>
      <c r="G30" s="147">
        <f>'BV a KV mB'!G202</f>
        <v>8290186</v>
      </c>
      <c r="H30" s="148">
        <f>+G30/F30*100</f>
        <v>90.896607483594295</v>
      </c>
      <c r="I30" s="145">
        <f>'BV a KV mB'!I202</f>
        <v>3291345</v>
      </c>
      <c r="J30" s="146">
        <f>'BV a KV mB'!J202</f>
        <v>4225946</v>
      </c>
      <c r="K30" s="147">
        <f>'BV a KV mB'!K202</f>
        <v>2946533</v>
      </c>
      <c r="L30" s="148">
        <f>+K30/J30*100</f>
        <v>69.724814278270472</v>
      </c>
      <c r="M30" s="145">
        <f>'BV a KV mB'!M202</f>
        <v>11735886</v>
      </c>
      <c r="N30" s="146">
        <f>'BV a KV mB'!N202</f>
        <v>13346403</v>
      </c>
      <c r="O30" s="147">
        <f>'BV a KV mB'!O202</f>
        <v>11236719</v>
      </c>
      <c r="P30" s="148">
        <f>+O30/N30*100</f>
        <v>84.192864549347107</v>
      </c>
      <c r="Q30" s="191">
        <f>SUM(Q6:Q28)</f>
        <v>99.999999999999986</v>
      </c>
      <c r="R30" s="191">
        <f>SUM(R6:R28)</f>
        <v>99.999999999999986</v>
      </c>
      <c r="S30" s="191">
        <f>SUM(S6:S28)</f>
        <v>100</v>
      </c>
    </row>
    <row r="31" spans="1:19" x14ac:dyDescent="0.2">
      <c r="A31" s="13"/>
      <c r="B31" s="13"/>
      <c r="C31" s="14"/>
      <c r="D31" s="15"/>
      <c r="E31" s="21"/>
      <c r="F31" s="21"/>
      <c r="G31" s="21"/>
      <c r="H31" s="18"/>
      <c r="I31" s="21"/>
      <c r="J31" s="18"/>
      <c r="K31" s="21"/>
      <c r="L31" s="18"/>
      <c r="M31" s="21"/>
      <c r="N31" s="21"/>
      <c r="O31" s="21"/>
      <c r="P31" s="22"/>
      <c r="Q31" s="23"/>
      <c r="R31" s="23"/>
    </row>
    <row r="32" spans="1:19" ht="18.75" hidden="1" x14ac:dyDescent="0.3">
      <c r="A32" s="120" t="s">
        <v>59</v>
      </c>
      <c r="B32" s="18"/>
      <c r="C32" s="19"/>
      <c r="D32" s="20"/>
      <c r="E32" s="21"/>
      <c r="F32" s="21"/>
      <c r="G32" s="21"/>
      <c r="H32" s="18"/>
      <c r="I32" s="21"/>
      <c r="J32" s="18"/>
      <c r="K32" s="21"/>
      <c r="L32" s="18"/>
      <c r="M32" s="21"/>
      <c r="N32" s="21"/>
      <c r="O32" s="21"/>
      <c r="P32" s="22"/>
    </row>
    <row r="33" spans="1:16" ht="18.75" hidden="1" x14ac:dyDescent="0.3">
      <c r="A33" s="13"/>
      <c r="B33" s="120"/>
      <c r="C33" s="14"/>
      <c r="D33" s="15"/>
      <c r="E33" s="198">
        <f>SUM(E6:E28)</f>
        <v>8444541</v>
      </c>
      <c r="F33" s="198">
        <f>SUM(F6:F28)</f>
        <v>9120457</v>
      </c>
      <c r="G33" s="198">
        <f>SUM(G6:G28)</f>
        <v>8290186</v>
      </c>
      <c r="H33" s="198"/>
      <c r="I33" s="198">
        <f>SUM(I6:I28)</f>
        <v>3291345</v>
      </c>
      <c r="J33" s="198">
        <f>SUM(J6:J28)</f>
        <v>4225946</v>
      </c>
      <c r="K33" s="198">
        <f>SUM(K6:K28)</f>
        <v>2946533</v>
      </c>
      <c r="L33" s="199"/>
      <c r="M33" s="198">
        <f>SUM(M6:M28)</f>
        <v>11735886</v>
      </c>
      <c r="N33" s="198">
        <f>SUM(N6:N28)</f>
        <v>13346403</v>
      </c>
      <c r="O33" s="198">
        <f>SUM(O6:O28)</f>
        <v>11236719</v>
      </c>
      <c r="P33" s="200"/>
    </row>
    <row r="34" spans="1:16" hidden="1" x14ac:dyDescent="0.2">
      <c r="A34" s="13"/>
      <c r="B34" s="13"/>
      <c r="C34" s="14"/>
      <c r="D34" s="15"/>
      <c r="E34" s="16"/>
      <c r="F34" s="13"/>
      <c r="G34" s="13"/>
      <c r="H34" s="13"/>
      <c r="I34" s="13"/>
      <c r="J34" s="13"/>
      <c r="K34" s="13"/>
      <c r="L34" s="13"/>
      <c r="M34" s="16"/>
      <c r="N34" s="16"/>
      <c r="O34" s="16"/>
      <c r="P34" s="17"/>
    </row>
    <row r="35" spans="1:16" hidden="1" x14ac:dyDescent="0.2">
      <c r="A35" s="13"/>
      <c r="B35" s="13"/>
      <c r="C35" s="14"/>
      <c r="D35" s="15"/>
      <c r="E35" s="202">
        <v>8444541</v>
      </c>
      <c r="F35" s="202">
        <v>9120457</v>
      </c>
      <c r="G35" s="202">
        <v>8290186</v>
      </c>
      <c r="H35" s="202"/>
      <c r="I35" s="202">
        <v>3291345</v>
      </c>
      <c r="J35" s="202">
        <v>4225946</v>
      </c>
      <c r="K35" s="202">
        <v>2946533</v>
      </c>
      <c r="L35" s="202"/>
      <c r="M35" s="202">
        <v>11735886</v>
      </c>
      <c r="N35" s="202">
        <v>13346403</v>
      </c>
      <c r="O35" s="202">
        <v>11236719</v>
      </c>
      <c r="P35" s="17"/>
    </row>
    <row r="36" spans="1:16" hidden="1" x14ac:dyDescent="0.2">
      <c r="A36" s="13"/>
      <c r="B36" s="13"/>
      <c r="C36" s="14"/>
      <c r="D36" s="15"/>
      <c r="E36" s="16"/>
      <c r="F36" s="13"/>
      <c r="G36" s="13"/>
      <c r="H36" s="13"/>
      <c r="I36" s="13"/>
      <c r="J36" s="13"/>
      <c r="K36" s="13"/>
      <c r="L36" s="13"/>
      <c r="M36" s="16"/>
      <c r="N36" s="16"/>
      <c r="O36" s="16"/>
      <c r="P36" s="17"/>
    </row>
    <row r="37" spans="1:16" hidden="1" x14ac:dyDescent="0.2">
      <c r="A37" s="13"/>
      <c r="B37" s="13"/>
      <c r="C37" s="14"/>
      <c r="D37" s="15"/>
      <c r="E37" s="16"/>
      <c r="F37" s="13"/>
      <c r="G37" s="13"/>
      <c r="H37" s="13"/>
      <c r="I37" s="13"/>
      <c r="J37" s="13"/>
      <c r="K37" s="13"/>
      <c r="L37" s="13"/>
      <c r="M37" s="16"/>
      <c r="N37" s="16"/>
      <c r="O37" s="16"/>
      <c r="P37" s="17"/>
    </row>
    <row r="38" spans="1:16" hidden="1" x14ac:dyDescent="0.2">
      <c r="A38" s="13"/>
      <c r="B38" s="13"/>
      <c r="C38" s="14"/>
      <c r="D38" s="15"/>
      <c r="E38" s="16"/>
      <c r="F38" s="13"/>
      <c r="G38" s="13"/>
      <c r="H38" s="13"/>
      <c r="I38" s="13"/>
      <c r="J38" s="13"/>
      <c r="K38" s="13"/>
      <c r="L38" s="13"/>
      <c r="M38" s="16"/>
      <c r="N38" s="16"/>
      <c r="O38" s="16"/>
      <c r="P38" s="17"/>
    </row>
    <row r="39" spans="1:16" hidden="1" x14ac:dyDescent="0.2">
      <c r="A39" s="13"/>
      <c r="B39" s="13"/>
      <c r="C39" s="14"/>
      <c r="D39" s="15"/>
      <c r="E39" s="16"/>
      <c r="F39" s="13"/>
      <c r="G39" s="13"/>
      <c r="H39" s="13"/>
      <c r="I39" s="13"/>
      <c r="J39" s="13"/>
      <c r="K39" s="13"/>
      <c r="L39" s="13"/>
      <c r="M39" s="16"/>
      <c r="N39" s="16"/>
      <c r="O39" s="16"/>
      <c r="P39" s="17"/>
    </row>
    <row r="40" spans="1:16" hidden="1" x14ac:dyDescent="0.2">
      <c r="A40" s="13"/>
      <c r="B40" s="13"/>
      <c r="C40" s="14"/>
      <c r="D40" s="15"/>
      <c r="E40" s="16"/>
      <c r="F40" s="13"/>
      <c r="G40" s="13"/>
      <c r="H40" s="13"/>
      <c r="I40" s="13"/>
      <c r="J40" s="13"/>
      <c r="K40" s="13"/>
      <c r="L40" s="13"/>
      <c r="M40" s="16"/>
      <c r="N40" s="16"/>
      <c r="O40" s="16"/>
      <c r="P40" s="13"/>
    </row>
    <row r="41" spans="1:16" x14ac:dyDescent="0.2">
      <c r="A41" s="13"/>
      <c r="B41" s="13"/>
      <c r="C41" s="14"/>
      <c r="D41" s="15"/>
      <c r="E41" s="16"/>
      <c r="F41" s="13"/>
      <c r="G41" s="13"/>
      <c r="H41" s="13"/>
      <c r="I41" s="13"/>
      <c r="J41" s="13"/>
      <c r="K41" s="13"/>
      <c r="L41" s="13"/>
      <c r="M41" s="16"/>
      <c r="N41" s="16"/>
      <c r="O41" s="16"/>
      <c r="P41" s="13"/>
    </row>
    <row r="42" spans="1:16" x14ac:dyDescent="0.2">
      <c r="A42" s="13"/>
      <c r="B42" s="13"/>
      <c r="C42" s="14"/>
      <c r="D42" s="15"/>
      <c r="E42" s="16"/>
      <c r="F42" s="13"/>
      <c r="G42" s="13"/>
      <c r="H42" s="13"/>
      <c r="I42" s="13"/>
      <c r="J42" s="13"/>
      <c r="K42" s="13"/>
      <c r="L42" s="13"/>
      <c r="M42" s="16"/>
      <c r="N42" s="16"/>
      <c r="O42" s="16"/>
      <c r="P42" s="13"/>
    </row>
    <row r="43" spans="1:16" x14ac:dyDescent="0.2">
      <c r="A43" s="13"/>
      <c r="B43" s="13"/>
      <c r="C43" s="14"/>
      <c r="D43" s="15"/>
      <c r="E43" s="16"/>
      <c r="F43" s="13"/>
      <c r="G43" s="13"/>
      <c r="H43" s="13"/>
      <c r="I43" s="13"/>
      <c r="J43" s="13"/>
      <c r="K43" s="13"/>
      <c r="L43" s="13"/>
      <c r="M43" s="16"/>
      <c r="N43" s="16"/>
      <c r="O43" s="16"/>
      <c r="P43" s="13"/>
    </row>
    <row r="44" spans="1:16" x14ac:dyDescent="0.2">
      <c r="A44" s="13"/>
      <c r="B44" s="13"/>
      <c r="C44" s="14"/>
      <c r="D44" s="15"/>
      <c r="E44" s="16"/>
      <c r="F44" s="13"/>
      <c r="G44" s="13"/>
      <c r="H44" s="13"/>
      <c r="I44" s="13"/>
      <c r="J44" s="13"/>
      <c r="K44" s="13"/>
      <c r="L44" s="13"/>
      <c r="M44" s="16"/>
      <c r="N44" s="16"/>
      <c r="O44" s="16"/>
      <c r="P44" s="13"/>
    </row>
    <row r="45" spans="1:16" x14ac:dyDescent="0.2">
      <c r="A45" s="13"/>
      <c r="B45" s="13"/>
      <c r="C45" s="14"/>
      <c r="D45" s="15"/>
      <c r="E45" s="16"/>
      <c r="F45" s="13"/>
      <c r="G45" s="13"/>
      <c r="H45" s="13"/>
      <c r="I45" s="13"/>
      <c r="J45" s="13"/>
      <c r="K45" s="13"/>
      <c r="L45" s="13"/>
      <c r="M45" s="16"/>
      <c r="N45" s="16"/>
      <c r="O45" s="16"/>
      <c r="P45" s="13"/>
    </row>
    <row r="46" spans="1:16" x14ac:dyDescent="0.2">
      <c r="A46" s="13"/>
      <c r="B46" s="13"/>
      <c r="C46" s="14"/>
      <c r="D46" s="15"/>
      <c r="E46" s="16"/>
      <c r="F46" s="13"/>
      <c r="G46" s="13"/>
      <c r="H46" s="13"/>
      <c r="I46" s="13"/>
      <c r="J46" s="13"/>
      <c r="K46" s="13"/>
      <c r="L46" s="13"/>
      <c r="M46" s="16"/>
      <c r="N46" s="16"/>
      <c r="O46" s="16"/>
      <c r="P46" s="13"/>
    </row>
    <row r="47" spans="1:16" x14ac:dyDescent="0.2">
      <c r="A47" s="13"/>
      <c r="B47" s="13"/>
      <c r="C47" s="14"/>
      <c r="D47" s="15"/>
      <c r="E47" s="16"/>
      <c r="F47" s="13"/>
      <c r="G47" s="13"/>
      <c r="H47" s="13"/>
      <c r="I47" s="13"/>
      <c r="J47" s="13"/>
      <c r="K47" s="13"/>
      <c r="L47" s="13"/>
      <c r="M47" s="16"/>
      <c r="N47" s="16"/>
      <c r="O47" s="16"/>
      <c r="P47" s="13"/>
    </row>
    <row r="48" spans="1:16" x14ac:dyDescent="0.2">
      <c r="A48" s="13"/>
      <c r="B48" s="13"/>
      <c r="C48" s="14"/>
      <c r="D48" s="15"/>
      <c r="E48" s="16"/>
      <c r="F48" s="13"/>
      <c r="G48" s="13"/>
      <c r="H48" s="13"/>
      <c r="I48" s="13"/>
      <c r="J48" s="13"/>
      <c r="K48" s="13"/>
      <c r="L48" s="13"/>
      <c r="M48" s="16"/>
      <c r="N48" s="16"/>
      <c r="O48" s="16"/>
      <c r="P48" s="13"/>
    </row>
    <row r="49" spans="1:16" x14ac:dyDescent="0.2">
      <c r="A49" s="13"/>
      <c r="B49" s="13"/>
      <c r="C49" s="14"/>
      <c r="D49" s="15"/>
      <c r="E49" s="16"/>
      <c r="F49" s="13"/>
      <c r="G49" s="13"/>
      <c r="H49" s="13"/>
      <c r="I49" s="13"/>
      <c r="J49" s="13"/>
      <c r="K49" s="13"/>
      <c r="L49" s="13"/>
      <c r="M49" s="16"/>
      <c r="N49" s="16"/>
      <c r="O49" s="16"/>
      <c r="P49" s="13"/>
    </row>
    <row r="50" spans="1:16" x14ac:dyDescent="0.2">
      <c r="A50" s="13"/>
      <c r="B50" s="13"/>
      <c r="C50" s="14"/>
      <c r="D50" s="15"/>
      <c r="E50" s="16"/>
      <c r="F50" s="13"/>
      <c r="G50" s="13"/>
      <c r="H50" s="13"/>
      <c r="I50" s="13"/>
      <c r="J50" s="13"/>
      <c r="K50" s="13"/>
      <c r="L50" s="13"/>
      <c r="M50" s="16"/>
      <c r="N50" s="16"/>
      <c r="O50" s="16"/>
      <c r="P50" s="13"/>
    </row>
    <row r="51" spans="1:16" x14ac:dyDescent="0.2">
      <c r="A51" s="13"/>
      <c r="B51" s="13"/>
      <c r="C51" s="14"/>
      <c r="D51" s="15"/>
      <c r="E51" s="16"/>
      <c r="F51" s="13"/>
      <c r="G51" s="13"/>
      <c r="H51" s="13"/>
      <c r="I51" s="13"/>
      <c r="J51" s="13"/>
      <c r="K51" s="13"/>
      <c r="L51" s="13"/>
      <c r="M51" s="16"/>
      <c r="N51" s="16"/>
      <c r="O51" s="16"/>
      <c r="P51" s="13"/>
    </row>
    <row r="52" spans="1:16" x14ac:dyDescent="0.2">
      <c r="A52" s="13"/>
      <c r="B52" s="13"/>
      <c r="C52" s="14"/>
      <c r="D52" s="15"/>
      <c r="E52" s="16"/>
      <c r="F52" s="13"/>
      <c r="G52" s="13"/>
      <c r="H52" s="13"/>
      <c r="I52" s="13"/>
      <c r="J52" s="13"/>
      <c r="K52" s="13"/>
      <c r="L52" s="13"/>
      <c r="M52" s="16"/>
      <c r="N52" s="16"/>
      <c r="O52" s="16"/>
      <c r="P52" s="13"/>
    </row>
    <row r="53" spans="1:16" x14ac:dyDescent="0.2">
      <c r="A53" s="13"/>
      <c r="B53" s="13"/>
      <c r="C53" s="14"/>
      <c r="D53" s="15"/>
      <c r="E53" s="16"/>
      <c r="F53" s="13"/>
      <c r="G53" s="13"/>
      <c r="H53" s="13"/>
      <c r="I53" s="13"/>
      <c r="J53" s="13"/>
      <c r="K53" s="13"/>
      <c r="L53" s="13"/>
      <c r="M53" s="16"/>
      <c r="N53" s="16"/>
      <c r="O53" s="16"/>
      <c r="P53" s="13"/>
    </row>
    <row r="54" spans="1:16" x14ac:dyDescent="0.2">
      <c r="A54" s="13"/>
      <c r="B54" s="13"/>
      <c r="C54" s="14"/>
      <c r="D54" s="15"/>
      <c r="E54" s="16"/>
      <c r="F54" s="13"/>
      <c r="G54" s="13"/>
      <c r="H54" s="13"/>
      <c r="I54" s="13"/>
      <c r="J54" s="13"/>
      <c r="K54" s="13"/>
      <c r="L54" s="13"/>
      <c r="M54" s="16"/>
      <c r="N54" s="16"/>
      <c r="O54" s="16"/>
      <c r="P54" s="13"/>
    </row>
    <row r="55" spans="1:16" x14ac:dyDescent="0.2">
      <c r="A55" s="13"/>
      <c r="B55" s="13"/>
      <c r="C55" s="14"/>
      <c r="D55" s="15"/>
      <c r="E55" s="16"/>
      <c r="F55" s="13"/>
      <c r="G55" s="13"/>
      <c r="H55" s="13"/>
      <c r="I55" s="13"/>
      <c r="J55" s="13"/>
      <c r="K55" s="13"/>
      <c r="L55" s="13"/>
      <c r="M55" s="16"/>
      <c r="N55" s="16"/>
      <c r="O55" s="16"/>
      <c r="P55" s="13"/>
    </row>
    <row r="56" spans="1:16" x14ac:dyDescent="0.2">
      <c r="A56" s="13"/>
      <c r="B56" s="13"/>
      <c r="C56" s="14"/>
      <c r="D56" s="15"/>
      <c r="E56" s="16"/>
      <c r="F56" s="13"/>
      <c r="G56" s="13"/>
      <c r="H56" s="13"/>
      <c r="I56" s="13"/>
      <c r="J56" s="13"/>
      <c r="K56" s="13"/>
      <c r="L56" s="13"/>
      <c r="M56" s="16"/>
      <c r="N56" s="16"/>
      <c r="O56" s="16"/>
      <c r="P56" s="13"/>
    </row>
    <row r="57" spans="1:16" x14ac:dyDescent="0.2">
      <c r="A57" s="13"/>
      <c r="B57" s="13"/>
      <c r="C57" s="14"/>
      <c r="D57" s="15"/>
      <c r="E57" s="16"/>
      <c r="F57" s="13"/>
      <c r="G57" s="13"/>
      <c r="H57" s="13"/>
      <c r="I57" s="13"/>
      <c r="J57" s="13"/>
      <c r="K57" s="13"/>
      <c r="L57" s="13"/>
      <c r="M57" s="16"/>
      <c r="N57" s="16"/>
      <c r="O57" s="16"/>
      <c r="P57" s="13"/>
    </row>
    <row r="58" spans="1:16" x14ac:dyDescent="0.2">
      <c r="A58" s="13"/>
      <c r="B58" s="13"/>
      <c r="C58" s="14"/>
      <c r="D58" s="15"/>
      <c r="E58" s="16"/>
      <c r="F58" s="13"/>
      <c r="G58" s="13"/>
      <c r="H58" s="13"/>
      <c r="I58" s="13"/>
      <c r="J58" s="13"/>
      <c r="K58" s="13"/>
      <c r="L58" s="13"/>
      <c r="M58" s="16"/>
      <c r="N58" s="16"/>
      <c r="O58" s="16"/>
      <c r="P58" s="13"/>
    </row>
    <row r="59" spans="1:16" x14ac:dyDescent="0.2">
      <c r="A59" s="13"/>
      <c r="B59" s="13"/>
      <c r="C59" s="14"/>
      <c r="D59" s="15"/>
      <c r="E59" s="16"/>
      <c r="F59" s="13"/>
      <c r="G59" s="13"/>
      <c r="H59" s="13"/>
      <c r="I59" s="13"/>
      <c r="J59" s="13"/>
      <c r="K59" s="13"/>
      <c r="L59" s="13"/>
      <c r="M59" s="16"/>
      <c r="N59" s="16"/>
      <c r="O59" s="16"/>
      <c r="P59" s="13"/>
    </row>
    <row r="60" spans="1:16" x14ac:dyDescent="0.2">
      <c r="A60" s="13"/>
      <c r="B60" s="13"/>
      <c r="C60" s="14"/>
      <c r="D60" s="15"/>
      <c r="E60" s="16"/>
      <c r="F60" s="13"/>
      <c r="G60" s="13"/>
      <c r="H60" s="13"/>
      <c r="I60" s="13"/>
      <c r="J60" s="13"/>
      <c r="K60" s="13"/>
      <c r="L60" s="13"/>
      <c r="M60" s="16"/>
      <c r="N60" s="16"/>
      <c r="O60" s="16"/>
      <c r="P60" s="13"/>
    </row>
    <row r="61" spans="1:16" x14ac:dyDescent="0.2">
      <c r="A61" s="13"/>
      <c r="B61" s="13"/>
      <c r="C61" s="14"/>
      <c r="D61" s="15"/>
      <c r="E61" s="16"/>
      <c r="F61" s="13"/>
      <c r="G61" s="13"/>
      <c r="H61" s="13"/>
      <c r="I61" s="13"/>
      <c r="J61" s="13"/>
      <c r="K61" s="13"/>
      <c r="L61" s="13"/>
      <c r="M61" s="16"/>
      <c r="N61" s="16"/>
      <c r="O61" s="16"/>
      <c r="P61" s="13"/>
    </row>
    <row r="62" spans="1:16" x14ac:dyDescent="0.2">
      <c r="A62" s="13"/>
      <c r="B62" s="13"/>
      <c r="C62" s="14"/>
      <c r="D62" s="15"/>
      <c r="E62" s="16"/>
      <c r="F62" s="13"/>
      <c r="G62" s="13"/>
      <c r="H62" s="13"/>
      <c r="I62" s="13"/>
      <c r="J62" s="13"/>
      <c r="K62" s="13"/>
      <c r="L62" s="13"/>
      <c r="M62" s="16"/>
      <c r="N62" s="16"/>
      <c r="O62" s="16"/>
      <c r="P62" s="13"/>
    </row>
    <row r="63" spans="1:16" x14ac:dyDescent="0.2">
      <c r="A63" s="13"/>
      <c r="B63" s="13"/>
      <c r="C63" s="14"/>
      <c r="D63" s="15"/>
      <c r="E63" s="16"/>
      <c r="F63" s="13"/>
      <c r="G63" s="13"/>
      <c r="H63" s="13"/>
      <c r="I63" s="13"/>
      <c r="J63" s="13"/>
      <c r="K63" s="13"/>
      <c r="L63" s="13"/>
      <c r="M63" s="16"/>
      <c r="N63" s="16"/>
      <c r="O63" s="16"/>
      <c r="P63" s="13"/>
    </row>
    <row r="64" spans="1:16" x14ac:dyDescent="0.2">
      <c r="A64" s="13"/>
      <c r="B64" s="13"/>
      <c r="C64" s="14"/>
      <c r="D64" s="15"/>
      <c r="E64" s="16"/>
      <c r="F64" s="13"/>
      <c r="G64" s="13"/>
      <c r="H64" s="13"/>
      <c r="I64" s="13"/>
      <c r="J64" s="13"/>
      <c r="K64" s="13"/>
      <c r="L64" s="13"/>
      <c r="M64" s="16"/>
      <c r="N64" s="16"/>
      <c r="O64" s="16"/>
      <c r="P64" s="13"/>
    </row>
    <row r="65" spans="1:16" x14ac:dyDescent="0.2">
      <c r="A65" s="13"/>
      <c r="B65" s="13"/>
      <c r="C65" s="14"/>
      <c r="D65" s="15"/>
      <c r="E65" s="16"/>
      <c r="F65" s="13"/>
      <c r="G65" s="13"/>
      <c r="H65" s="13"/>
      <c r="I65" s="13"/>
      <c r="J65" s="13"/>
      <c r="K65" s="13"/>
      <c r="L65" s="13"/>
      <c r="M65" s="16"/>
      <c r="N65" s="16"/>
      <c r="O65" s="16"/>
      <c r="P65" s="13"/>
    </row>
    <row r="66" spans="1:16" x14ac:dyDescent="0.2">
      <c r="A66" s="13"/>
      <c r="B66" s="13"/>
      <c r="C66" s="14"/>
      <c r="D66" s="15"/>
      <c r="E66" s="16"/>
      <c r="F66" s="13"/>
      <c r="G66" s="13"/>
      <c r="H66" s="13"/>
      <c r="I66" s="13"/>
      <c r="J66" s="13"/>
      <c r="K66" s="13"/>
      <c r="L66" s="13"/>
      <c r="M66" s="16"/>
      <c r="N66" s="16"/>
      <c r="O66" s="16"/>
      <c r="P66" s="13"/>
    </row>
    <row r="67" spans="1:16" x14ac:dyDescent="0.2">
      <c r="A67" s="13"/>
      <c r="B67" s="13"/>
      <c r="C67" s="14"/>
      <c r="D67" s="15"/>
      <c r="E67" s="16"/>
      <c r="F67" s="13"/>
      <c r="G67" s="13"/>
      <c r="H67" s="13"/>
      <c r="I67" s="13"/>
      <c r="J67" s="13"/>
      <c r="K67" s="13"/>
      <c r="L67" s="13"/>
      <c r="M67" s="16"/>
      <c r="N67" s="16"/>
      <c r="O67" s="16"/>
      <c r="P67" s="13"/>
    </row>
    <row r="68" spans="1:16" x14ac:dyDescent="0.2">
      <c r="A68" s="13"/>
      <c r="B68" s="13"/>
      <c r="C68" s="14"/>
      <c r="D68" s="15"/>
      <c r="E68" s="16"/>
      <c r="F68" s="13"/>
      <c r="G68" s="13"/>
      <c r="H68" s="13"/>
      <c r="I68" s="13"/>
      <c r="J68" s="13"/>
      <c r="K68" s="13"/>
      <c r="L68" s="13"/>
      <c r="M68" s="16"/>
      <c r="N68" s="16"/>
      <c r="O68" s="16"/>
      <c r="P68" s="13"/>
    </row>
    <row r="69" spans="1:16" x14ac:dyDescent="0.2">
      <c r="A69" s="13"/>
      <c r="B69" s="13"/>
      <c r="C69" s="14"/>
      <c r="D69" s="15"/>
      <c r="E69" s="16"/>
      <c r="F69" s="13"/>
      <c r="G69" s="13"/>
      <c r="H69" s="13"/>
      <c r="I69" s="13"/>
      <c r="J69" s="13"/>
      <c r="K69" s="13"/>
      <c r="L69" s="13"/>
      <c r="M69" s="16"/>
      <c r="N69" s="16"/>
      <c r="O69" s="16"/>
      <c r="P69" s="13"/>
    </row>
    <row r="70" spans="1:16" x14ac:dyDescent="0.2">
      <c r="A70" s="13"/>
      <c r="B70" s="13"/>
      <c r="C70" s="14"/>
      <c r="D70" s="15"/>
      <c r="E70" s="16"/>
      <c r="F70" s="13"/>
      <c r="G70" s="13"/>
      <c r="H70" s="13"/>
      <c r="I70" s="13"/>
      <c r="J70" s="13"/>
      <c r="K70" s="13"/>
      <c r="L70" s="13"/>
      <c r="M70" s="16"/>
      <c r="N70" s="16"/>
      <c r="O70" s="16"/>
      <c r="P70" s="13"/>
    </row>
    <row r="71" spans="1:16" x14ac:dyDescent="0.2">
      <c r="A71" s="13"/>
      <c r="B71" s="13"/>
      <c r="C71" s="14"/>
      <c r="D71" s="15"/>
      <c r="E71" s="16"/>
      <c r="F71" s="13"/>
      <c r="G71" s="13"/>
      <c r="H71" s="13"/>
      <c r="I71" s="13"/>
      <c r="J71" s="13"/>
      <c r="K71" s="13"/>
      <c r="L71" s="13"/>
      <c r="M71" s="16"/>
      <c r="N71" s="16"/>
      <c r="O71" s="16"/>
      <c r="P71" s="13"/>
    </row>
    <row r="72" spans="1:16" x14ac:dyDescent="0.2">
      <c r="A72" s="13"/>
      <c r="B72" s="13"/>
      <c r="C72" s="14"/>
      <c r="D72" s="15"/>
      <c r="E72" s="16"/>
      <c r="F72" s="13"/>
      <c r="G72" s="13"/>
      <c r="H72" s="13"/>
      <c r="I72" s="13"/>
      <c r="J72" s="13"/>
      <c r="K72" s="13"/>
      <c r="L72" s="13"/>
      <c r="M72" s="16"/>
      <c r="N72" s="16"/>
      <c r="O72" s="16"/>
      <c r="P72" s="13"/>
    </row>
    <row r="73" spans="1:16" x14ac:dyDescent="0.2">
      <c r="A73" s="13"/>
      <c r="B73" s="13"/>
      <c r="C73" s="14"/>
      <c r="D73" s="15"/>
      <c r="E73" s="16"/>
      <c r="F73" s="13"/>
      <c r="G73" s="13"/>
      <c r="H73" s="13"/>
      <c r="I73" s="13"/>
      <c r="J73" s="13"/>
      <c r="K73" s="13"/>
      <c r="L73" s="13"/>
      <c r="M73" s="16"/>
      <c r="N73" s="16"/>
      <c r="O73" s="16"/>
      <c r="P73" s="13"/>
    </row>
    <row r="74" spans="1:16" x14ac:dyDescent="0.2">
      <c r="A74" s="13"/>
      <c r="B74" s="13"/>
      <c r="C74" s="14"/>
      <c r="D74" s="15"/>
      <c r="E74" s="16"/>
      <c r="F74" s="13"/>
      <c r="G74" s="13"/>
      <c r="H74" s="13"/>
      <c r="I74" s="13"/>
      <c r="J74" s="13"/>
      <c r="K74" s="13"/>
      <c r="L74" s="13"/>
      <c r="M74" s="16"/>
      <c r="N74" s="16"/>
      <c r="O74" s="16"/>
      <c r="P74" s="13"/>
    </row>
    <row r="75" spans="1:16" x14ac:dyDescent="0.2">
      <c r="A75" s="13"/>
      <c r="B75" s="13"/>
      <c r="C75" s="14"/>
      <c r="D75" s="15"/>
      <c r="E75" s="16"/>
      <c r="F75" s="13"/>
      <c r="G75" s="13"/>
      <c r="H75" s="13"/>
      <c r="I75" s="13"/>
      <c r="J75" s="13"/>
      <c r="K75" s="13"/>
      <c r="L75" s="13"/>
      <c r="M75" s="16"/>
      <c r="N75" s="16"/>
      <c r="O75" s="16"/>
      <c r="P75" s="13"/>
    </row>
    <row r="76" spans="1:16" x14ac:dyDescent="0.2">
      <c r="A76" s="13"/>
      <c r="B76" s="13"/>
      <c r="C76" s="14"/>
      <c r="D76" s="15"/>
      <c r="E76" s="16"/>
      <c r="F76" s="13"/>
      <c r="G76" s="13"/>
      <c r="H76" s="13"/>
      <c r="I76" s="13"/>
      <c r="J76" s="13"/>
      <c r="K76" s="13"/>
      <c r="L76" s="13"/>
      <c r="M76" s="16"/>
      <c r="N76" s="16"/>
      <c r="O76" s="16"/>
      <c r="P76" s="13"/>
    </row>
    <row r="77" spans="1:16" x14ac:dyDescent="0.2">
      <c r="A77" s="13"/>
      <c r="B77" s="13"/>
      <c r="C77" s="14"/>
      <c r="D77" s="15"/>
      <c r="E77" s="16"/>
      <c r="F77" s="13"/>
      <c r="G77" s="13"/>
      <c r="H77" s="13"/>
      <c r="I77" s="13"/>
      <c r="J77" s="13"/>
      <c r="K77" s="13"/>
      <c r="L77" s="13"/>
      <c r="M77" s="16"/>
      <c r="N77" s="16"/>
      <c r="O77" s="16"/>
      <c r="P77" s="13"/>
    </row>
    <row r="78" spans="1:16" x14ac:dyDescent="0.2">
      <c r="A78" s="13"/>
      <c r="B78" s="13"/>
      <c r="C78" s="14"/>
      <c r="D78" s="15"/>
      <c r="E78" s="16"/>
      <c r="F78" s="13"/>
      <c r="G78" s="13"/>
      <c r="H78" s="13"/>
      <c r="I78" s="13"/>
      <c r="J78" s="13"/>
      <c r="K78" s="13"/>
      <c r="L78" s="13"/>
      <c r="M78" s="16"/>
      <c r="N78" s="16"/>
      <c r="O78" s="16"/>
      <c r="P78" s="13"/>
    </row>
    <row r="79" spans="1:16" x14ac:dyDescent="0.2">
      <c r="A79" s="13"/>
      <c r="B79" s="13"/>
      <c r="C79" s="14"/>
      <c r="D79" s="15"/>
      <c r="E79" s="16"/>
      <c r="F79" s="13"/>
      <c r="G79" s="13"/>
      <c r="H79" s="13"/>
      <c r="I79" s="13"/>
      <c r="J79" s="13"/>
      <c r="K79" s="13"/>
      <c r="L79" s="13"/>
      <c r="M79" s="16"/>
      <c r="N79" s="16"/>
      <c r="O79" s="16"/>
      <c r="P79" s="13"/>
    </row>
    <row r="80" spans="1:16" x14ac:dyDescent="0.2">
      <c r="A80" s="13"/>
      <c r="B80" s="13"/>
      <c r="C80" s="14"/>
      <c r="D80" s="15"/>
      <c r="E80" s="16"/>
      <c r="F80" s="13"/>
      <c r="G80" s="13"/>
      <c r="H80" s="13"/>
      <c r="I80" s="13"/>
      <c r="J80" s="13"/>
      <c r="K80" s="13"/>
      <c r="L80" s="13"/>
      <c r="M80" s="16"/>
      <c r="N80" s="16"/>
      <c r="O80" s="16"/>
      <c r="P80" s="13"/>
    </row>
    <row r="81" spans="1:16" x14ac:dyDescent="0.2">
      <c r="A81" s="13"/>
      <c r="B81" s="13"/>
      <c r="C81" s="14"/>
      <c r="D81" s="15"/>
      <c r="E81" s="16"/>
      <c r="F81" s="13"/>
      <c r="G81" s="13"/>
      <c r="H81" s="13"/>
      <c r="I81" s="13"/>
      <c r="J81" s="13"/>
      <c r="K81" s="13"/>
      <c r="L81" s="13"/>
      <c r="M81" s="16"/>
      <c r="N81" s="16"/>
      <c r="O81" s="16"/>
      <c r="P81" s="13"/>
    </row>
    <row r="82" spans="1:16" x14ac:dyDescent="0.2">
      <c r="A82" s="13"/>
      <c r="B82" s="13"/>
      <c r="C82" s="14"/>
      <c r="D82" s="15"/>
      <c r="E82" s="16"/>
      <c r="F82" s="13"/>
      <c r="G82" s="13"/>
      <c r="H82" s="13"/>
      <c r="I82" s="13"/>
      <c r="J82" s="13"/>
      <c r="K82" s="13"/>
      <c r="L82" s="13"/>
      <c r="M82" s="16"/>
      <c r="N82" s="16"/>
      <c r="O82" s="16"/>
      <c r="P82" s="13"/>
    </row>
    <row r="83" spans="1:16" x14ac:dyDescent="0.2">
      <c r="A83" s="13"/>
      <c r="B83" s="13"/>
      <c r="C83" s="14"/>
      <c r="D83" s="15"/>
      <c r="E83" s="16"/>
      <c r="F83" s="13"/>
      <c r="G83" s="13"/>
      <c r="H83" s="13"/>
      <c r="I83" s="13"/>
      <c r="J83" s="13"/>
      <c r="K83" s="13"/>
      <c r="L83" s="13"/>
      <c r="M83" s="16"/>
      <c r="N83" s="16"/>
      <c r="O83" s="16"/>
      <c r="P83" s="13"/>
    </row>
    <row r="84" spans="1:16" x14ac:dyDescent="0.2">
      <c r="A84" s="13"/>
      <c r="B84" s="13"/>
      <c r="C84" s="14"/>
      <c r="D84" s="15"/>
      <c r="E84" s="16"/>
      <c r="F84" s="13"/>
      <c r="G84" s="13"/>
      <c r="H84" s="13"/>
      <c r="I84" s="13"/>
      <c r="J84" s="13"/>
      <c r="K84" s="13"/>
      <c r="L84" s="13"/>
      <c r="M84" s="16"/>
      <c r="N84" s="16"/>
      <c r="O84" s="16"/>
      <c r="P84" s="13"/>
    </row>
    <row r="85" spans="1:16" x14ac:dyDescent="0.2">
      <c r="A85" s="13"/>
      <c r="B85" s="13"/>
      <c r="C85" s="14"/>
      <c r="D85" s="15"/>
      <c r="E85" s="16"/>
      <c r="F85" s="13"/>
      <c r="G85" s="13"/>
      <c r="H85" s="13"/>
      <c r="I85" s="13"/>
      <c r="J85" s="13"/>
      <c r="K85" s="13"/>
      <c r="L85" s="13"/>
      <c r="M85" s="16"/>
      <c r="N85" s="16"/>
      <c r="O85" s="16"/>
      <c r="P85" s="13"/>
    </row>
    <row r="86" spans="1:16" x14ac:dyDescent="0.2">
      <c r="A86" s="13"/>
      <c r="B86" s="13"/>
      <c r="C86" s="14"/>
      <c r="D86" s="15"/>
      <c r="E86" s="16"/>
      <c r="F86" s="13"/>
      <c r="G86" s="13"/>
      <c r="H86" s="13"/>
      <c r="I86" s="13"/>
      <c r="J86" s="13"/>
      <c r="K86" s="13"/>
      <c r="L86" s="13"/>
      <c r="M86" s="16"/>
      <c r="N86" s="16"/>
      <c r="O86" s="16"/>
      <c r="P86" s="13"/>
    </row>
    <row r="87" spans="1:16" x14ac:dyDescent="0.2">
      <c r="A87" s="13"/>
      <c r="B87" s="13"/>
      <c r="C87" s="14"/>
      <c r="D87" s="15"/>
      <c r="E87" s="16"/>
      <c r="F87" s="13"/>
      <c r="G87" s="13"/>
      <c r="H87" s="13"/>
      <c r="I87" s="13"/>
      <c r="J87" s="13"/>
      <c r="K87" s="13"/>
      <c r="L87" s="13"/>
      <c r="M87" s="16"/>
      <c r="N87" s="16"/>
      <c r="O87" s="16"/>
      <c r="P87" s="13"/>
    </row>
    <row r="88" spans="1:16" x14ac:dyDescent="0.2">
      <c r="A88" s="13"/>
      <c r="B88" s="13"/>
      <c r="C88" s="14"/>
      <c r="D88" s="15"/>
      <c r="E88" s="16"/>
      <c r="F88" s="13"/>
      <c r="G88" s="13"/>
      <c r="H88" s="13"/>
      <c r="I88" s="13"/>
      <c r="J88" s="13"/>
      <c r="K88" s="13"/>
      <c r="L88" s="13"/>
      <c r="M88" s="16"/>
      <c r="N88" s="16"/>
      <c r="O88" s="16"/>
      <c r="P88" s="13"/>
    </row>
    <row r="89" spans="1:16" x14ac:dyDescent="0.2">
      <c r="A89" s="13"/>
      <c r="B89" s="13"/>
      <c r="C89" s="14"/>
      <c r="D89" s="15"/>
      <c r="E89" s="16"/>
      <c r="F89" s="13"/>
      <c r="G89" s="13"/>
      <c r="H89" s="13"/>
      <c r="I89" s="13"/>
      <c r="J89" s="13"/>
      <c r="K89" s="13"/>
      <c r="L89" s="13"/>
      <c r="M89" s="16"/>
      <c r="N89" s="16"/>
      <c r="O89" s="16"/>
      <c r="P89" s="13"/>
    </row>
    <row r="90" spans="1:16" x14ac:dyDescent="0.2">
      <c r="A90" s="13"/>
      <c r="B90" s="13"/>
      <c r="C90" s="14"/>
      <c r="D90" s="15"/>
      <c r="E90" s="16"/>
      <c r="F90" s="13"/>
      <c r="G90" s="13"/>
      <c r="H90" s="13"/>
      <c r="I90" s="13"/>
      <c r="J90" s="13"/>
      <c r="K90" s="13"/>
      <c r="L90" s="13"/>
      <c r="M90" s="16"/>
      <c r="N90" s="16"/>
      <c r="O90" s="16"/>
      <c r="P90" s="13"/>
    </row>
    <row r="91" spans="1:16" x14ac:dyDescent="0.2">
      <c r="A91" s="13"/>
      <c r="B91" s="13"/>
      <c r="C91" s="14"/>
      <c r="D91" s="15"/>
      <c r="E91" s="16"/>
      <c r="F91" s="13"/>
      <c r="G91" s="13"/>
      <c r="H91" s="13"/>
      <c r="I91" s="13"/>
      <c r="J91" s="13"/>
      <c r="K91" s="13"/>
      <c r="L91" s="13"/>
      <c r="M91" s="16"/>
      <c r="N91" s="16"/>
      <c r="O91" s="16"/>
      <c r="P91" s="13"/>
    </row>
    <row r="92" spans="1:16" x14ac:dyDescent="0.2">
      <c r="A92" s="13"/>
      <c r="B92" s="13"/>
      <c r="C92" s="14"/>
      <c r="D92" s="15"/>
      <c r="E92" s="16"/>
      <c r="F92" s="13"/>
      <c r="G92" s="13"/>
      <c r="H92" s="13"/>
      <c r="I92" s="13"/>
      <c r="J92" s="13"/>
      <c r="K92" s="13"/>
      <c r="L92" s="13"/>
      <c r="M92" s="16"/>
      <c r="N92" s="16"/>
      <c r="O92" s="16"/>
      <c r="P92" s="13"/>
    </row>
    <row r="93" spans="1:16" x14ac:dyDescent="0.2">
      <c r="A93" s="13"/>
      <c r="B93" s="13"/>
      <c r="C93" s="14"/>
      <c r="D93" s="15"/>
      <c r="E93" s="16"/>
      <c r="F93" s="13"/>
      <c r="G93" s="13"/>
      <c r="H93" s="13"/>
      <c r="I93" s="13"/>
      <c r="J93" s="13"/>
      <c r="K93" s="13"/>
      <c r="L93" s="13"/>
      <c r="M93" s="16"/>
      <c r="N93" s="16"/>
      <c r="O93" s="16"/>
      <c r="P93" s="13"/>
    </row>
    <row r="94" spans="1:16" x14ac:dyDescent="0.2">
      <c r="A94" s="13"/>
      <c r="B94" s="13"/>
      <c r="C94" s="14"/>
      <c r="D94" s="15"/>
      <c r="E94" s="16"/>
      <c r="F94" s="13"/>
      <c r="G94" s="13"/>
      <c r="H94" s="13"/>
      <c r="I94" s="13"/>
      <c r="J94" s="13"/>
      <c r="K94" s="13"/>
      <c r="L94" s="13"/>
      <c r="M94" s="16"/>
      <c r="N94" s="16"/>
      <c r="O94" s="16"/>
      <c r="P94" s="13"/>
    </row>
    <row r="95" spans="1:16" x14ac:dyDescent="0.2">
      <c r="A95" s="13"/>
      <c r="B95" s="13"/>
      <c r="C95" s="14"/>
      <c r="D95" s="15"/>
      <c r="E95" s="16"/>
      <c r="F95" s="13"/>
      <c r="G95" s="13"/>
      <c r="H95" s="13"/>
      <c r="I95" s="13"/>
      <c r="J95" s="13"/>
      <c r="K95" s="13"/>
      <c r="L95" s="13"/>
      <c r="M95" s="16"/>
      <c r="N95" s="16"/>
      <c r="O95" s="16"/>
      <c r="P95" s="13"/>
    </row>
    <row r="96" spans="1:16" x14ac:dyDescent="0.2">
      <c r="A96" s="13"/>
      <c r="B96" s="13"/>
      <c r="C96" s="14"/>
      <c r="D96" s="15"/>
      <c r="E96" s="16"/>
      <c r="F96" s="13"/>
      <c r="G96" s="13"/>
      <c r="H96" s="13"/>
      <c r="I96" s="13"/>
      <c r="J96" s="13"/>
      <c r="K96" s="13"/>
      <c r="L96" s="13"/>
      <c r="M96" s="16"/>
      <c r="N96" s="16"/>
      <c r="O96" s="16"/>
      <c r="P96" s="13"/>
    </row>
    <row r="97" spans="1:16" x14ac:dyDescent="0.2">
      <c r="A97" s="13"/>
      <c r="B97" s="13"/>
      <c r="C97" s="14"/>
      <c r="D97" s="15"/>
      <c r="E97" s="16"/>
      <c r="F97" s="13"/>
      <c r="G97" s="13"/>
      <c r="H97" s="13"/>
      <c r="I97" s="13"/>
      <c r="J97" s="13"/>
      <c r="K97" s="13"/>
      <c r="L97" s="13"/>
      <c r="M97" s="16"/>
      <c r="N97" s="16"/>
      <c r="O97" s="16"/>
      <c r="P97" s="13"/>
    </row>
    <row r="98" spans="1:16" x14ac:dyDescent="0.2">
      <c r="A98" s="13"/>
      <c r="B98" s="13"/>
      <c r="C98" s="14"/>
      <c r="D98" s="15"/>
      <c r="E98" s="16"/>
      <c r="F98" s="13"/>
      <c r="G98" s="13"/>
      <c r="H98" s="13"/>
      <c r="I98" s="13"/>
      <c r="J98" s="13"/>
      <c r="K98" s="13"/>
      <c r="L98" s="13"/>
      <c r="M98" s="16"/>
      <c r="N98" s="16"/>
      <c r="O98" s="16"/>
      <c r="P98" s="13"/>
    </row>
    <row r="99" spans="1:16" x14ac:dyDescent="0.2">
      <c r="A99" s="13"/>
      <c r="B99" s="13"/>
      <c r="C99" s="14"/>
      <c r="D99" s="15"/>
      <c r="E99" s="16"/>
      <c r="F99" s="13"/>
      <c r="G99" s="13"/>
      <c r="H99" s="13"/>
      <c r="I99" s="13"/>
      <c r="J99" s="13"/>
      <c r="K99" s="13"/>
      <c r="L99" s="13"/>
      <c r="M99" s="16"/>
      <c r="N99" s="16"/>
      <c r="O99" s="16"/>
      <c r="P99" s="13"/>
    </row>
    <row r="100" spans="1:16" x14ac:dyDescent="0.2">
      <c r="B100" s="13"/>
      <c r="C100" s="14"/>
      <c r="D100" s="15"/>
      <c r="E100" s="16"/>
      <c r="F100" s="13"/>
      <c r="G100" s="13"/>
      <c r="H100" s="13"/>
      <c r="I100" s="13"/>
      <c r="J100" s="13"/>
      <c r="K100" s="13"/>
      <c r="L100" s="13"/>
      <c r="M100" s="16"/>
      <c r="N100" s="16"/>
      <c r="O100" s="16"/>
      <c r="P100" s="13"/>
    </row>
    <row r="101" spans="1:16" x14ac:dyDescent="0.2">
      <c r="M101" s="4"/>
      <c r="N101" s="4"/>
      <c r="O101" s="4"/>
    </row>
    <row r="102" spans="1:16" x14ac:dyDescent="0.2">
      <c r="M102" s="4"/>
      <c r="N102" s="4"/>
      <c r="O102" s="4"/>
    </row>
    <row r="103" spans="1:16" x14ac:dyDescent="0.2">
      <c r="M103" s="4"/>
      <c r="N103" s="4"/>
      <c r="O103" s="4"/>
    </row>
    <row r="104" spans="1:16" x14ac:dyDescent="0.2">
      <c r="M104" s="4"/>
      <c r="N104" s="4"/>
      <c r="O104" s="4"/>
    </row>
    <row r="105" spans="1:16" x14ac:dyDescent="0.2">
      <c r="M105" s="4"/>
      <c r="N105" s="4"/>
      <c r="O105" s="4"/>
    </row>
    <row r="106" spans="1:16" x14ac:dyDescent="0.2">
      <c r="M106" s="4"/>
      <c r="N106" s="4"/>
      <c r="O106" s="4"/>
    </row>
    <row r="107" spans="1:16" x14ac:dyDescent="0.2">
      <c r="M107" s="4"/>
      <c r="N107" s="4"/>
      <c r="O107" s="4"/>
    </row>
    <row r="108" spans="1:16" x14ac:dyDescent="0.2">
      <c r="M108" s="4"/>
      <c r="N108" s="4"/>
      <c r="O108" s="4"/>
    </row>
    <row r="109" spans="1:16" x14ac:dyDescent="0.2">
      <c r="M109" s="4"/>
      <c r="N109" s="4"/>
      <c r="O109" s="4"/>
    </row>
    <row r="110" spans="1:16" x14ac:dyDescent="0.2">
      <c r="M110" s="4"/>
      <c r="N110" s="4"/>
      <c r="O110" s="4"/>
    </row>
    <row r="111" spans="1:16" x14ac:dyDescent="0.2">
      <c r="M111" s="4"/>
      <c r="N111" s="4"/>
      <c r="O111" s="4"/>
    </row>
    <row r="112" spans="1:16" x14ac:dyDescent="0.2">
      <c r="M112" s="4"/>
      <c r="N112" s="4"/>
      <c r="O112" s="4"/>
    </row>
    <row r="113" spans="13:15" x14ac:dyDescent="0.2">
      <c r="M113" s="4"/>
      <c r="N113" s="4"/>
      <c r="O113" s="4"/>
    </row>
    <row r="114" spans="13:15" x14ac:dyDescent="0.2">
      <c r="M114" s="4"/>
      <c r="N114" s="4"/>
      <c r="O114" s="4"/>
    </row>
    <row r="115" spans="13:15" x14ac:dyDescent="0.2">
      <c r="M115" s="4"/>
      <c r="N115" s="4"/>
      <c r="O115" s="4"/>
    </row>
    <row r="116" spans="13:15" x14ac:dyDescent="0.2">
      <c r="M116" s="4"/>
      <c r="N116" s="4"/>
      <c r="O116" s="4"/>
    </row>
    <row r="117" spans="13:15" x14ac:dyDescent="0.2">
      <c r="M117" s="4"/>
      <c r="N117" s="4"/>
      <c r="O117" s="4"/>
    </row>
    <row r="118" spans="13:15" x14ac:dyDescent="0.2">
      <c r="M118" s="4"/>
      <c r="N118" s="4"/>
      <c r="O118" s="4"/>
    </row>
    <row r="119" spans="13:15" x14ac:dyDescent="0.2">
      <c r="M119" s="4"/>
      <c r="N119" s="4"/>
      <c r="O119" s="4"/>
    </row>
    <row r="120" spans="13:15" x14ac:dyDescent="0.2">
      <c r="M120" s="4"/>
      <c r="N120" s="4"/>
      <c r="O120" s="4"/>
    </row>
    <row r="121" spans="13:15" x14ac:dyDescent="0.2">
      <c r="M121" s="4"/>
      <c r="N121" s="4"/>
      <c r="O121" s="4"/>
    </row>
    <row r="122" spans="13:15" x14ac:dyDescent="0.2">
      <c r="M122" s="4"/>
      <c r="N122" s="4"/>
      <c r="O122" s="4"/>
    </row>
    <row r="123" spans="13:15" x14ac:dyDescent="0.2">
      <c r="M123" s="4"/>
      <c r="N123" s="4"/>
      <c r="O123" s="4"/>
    </row>
    <row r="124" spans="13:15" x14ac:dyDescent="0.2">
      <c r="M124" s="4"/>
      <c r="N124" s="4"/>
      <c r="O124" s="4"/>
    </row>
    <row r="125" spans="13:15" x14ac:dyDescent="0.2">
      <c r="M125" s="4"/>
      <c r="N125" s="4"/>
      <c r="O125" s="4"/>
    </row>
    <row r="126" spans="13:15" x14ac:dyDescent="0.2">
      <c r="M126" s="4"/>
      <c r="N126" s="4"/>
      <c r="O126" s="4"/>
    </row>
    <row r="127" spans="13:15" x14ac:dyDescent="0.2">
      <c r="M127" s="4"/>
      <c r="N127" s="4"/>
      <c r="O127" s="4"/>
    </row>
    <row r="128" spans="13:15" x14ac:dyDescent="0.2">
      <c r="M128" s="4"/>
      <c r="N128" s="4"/>
      <c r="O128" s="4"/>
    </row>
    <row r="129" spans="13:15" x14ac:dyDescent="0.2">
      <c r="M129" s="4"/>
      <c r="N129" s="4"/>
      <c r="O129" s="4"/>
    </row>
    <row r="130" spans="13:15" x14ac:dyDescent="0.2">
      <c r="M130" s="4"/>
      <c r="N130" s="4"/>
      <c r="O130" s="4"/>
    </row>
    <row r="131" spans="13:15" x14ac:dyDescent="0.2">
      <c r="M131" s="4"/>
      <c r="N131" s="4"/>
      <c r="O131" s="4"/>
    </row>
    <row r="132" spans="13:15" x14ac:dyDescent="0.2">
      <c r="M132" s="4"/>
      <c r="N132" s="4"/>
      <c r="O132" s="4"/>
    </row>
    <row r="133" spans="13:15" x14ac:dyDescent="0.2">
      <c r="M133" s="4"/>
      <c r="N133" s="4"/>
      <c r="O133" s="4"/>
    </row>
    <row r="134" spans="13:15" x14ac:dyDescent="0.2">
      <c r="M134" s="4"/>
      <c r="N134" s="4"/>
      <c r="O134" s="4"/>
    </row>
    <row r="135" spans="13:15" x14ac:dyDescent="0.2">
      <c r="M135" s="4"/>
      <c r="N135" s="4"/>
      <c r="O135" s="4"/>
    </row>
    <row r="136" spans="13:15" x14ac:dyDescent="0.2">
      <c r="M136" s="4"/>
      <c r="N136" s="4"/>
      <c r="O136" s="4"/>
    </row>
    <row r="137" spans="13:15" x14ac:dyDescent="0.2">
      <c r="M137" s="4"/>
      <c r="N137" s="4"/>
      <c r="O137" s="4"/>
    </row>
    <row r="138" spans="13:15" x14ac:dyDescent="0.2">
      <c r="M138" s="4"/>
      <c r="N138" s="4"/>
      <c r="O138" s="4"/>
    </row>
    <row r="139" spans="13:15" x14ac:dyDescent="0.2">
      <c r="M139" s="4"/>
      <c r="N139" s="4"/>
      <c r="O139" s="4"/>
    </row>
    <row r="140" spans="13:15" x14ac:dyDescent="0.2">
      <c r="M140" s="4"/>
      <c r="N140" s="4"/>
      <c r="O140" s="4"/>
    </row>
    <row r="141" spans="13:15" x14ac:dyDescent="0.2">
      <c r="M141" s="4"/>
      <c r="N141" s="4"/>
      <c r="O141" s="4"/>
    </row>
    <row r="142" spans="13:15" x14ac:dyDescent="0.2">
      <c r="M142" s="4"/>
      <c r="N142" s="4"/>
      <c r="O142" s="4"/>
    </row>
    <row r="143" spans="13:15" x14ac:dyDescent="0.2">
      <c r="M143" s="4"/>
      <c r="N143" s="4"/>
      <c r="O143" s="4"/>
    </row>
    <row r="144" spans="13:15" x14ac:dyDescent="0.2">
      <c r="M144" s="4"/>
      <c r="N144" s="4"/>
      <c r="O144" s="4"/>
    </row>
    <row r="145" spans="13:15" x14ac:dyDescent="0.2">
      <c r="M145" s="4"/>
      <c r="N145" s="4"/>
      <c r="O145" s="4"/>
    </row>
    <row r="146" spans="13:15" x14ac:dyDescent="0.2">
      <c r="M146" s="4"/>
      <c r="N146" s="4"/>
      <c r="O146" s="4"/>
    </row>
    <row r="147" spans="13:15" x14ac:dyDescent="0.2">
      <c r="M147" s="4"/>
      <c r="N147" s="4"/>
      <c r="O147" s="4"/>
    </row>
    <row r="148" spans="13:15" x14ac:dyDescent="0.2">
      <c r="M148" s="4"/>
      <c r="N148" s="4"/>
      <c r="O148" s="4"/>
    </row>
    <row r="149" spans="13:15" x14ac:dyDescent="0.2">
      <c r="M149" s="4"/>
      <c r="N149" s="4"/>
      <c r="O149" s="4"/>
    </row>
    <row r="150" spans="13:15" x14ac:dyDescent="0.2">
      <c r="M150" s="4"/>
      <c r="N150" s="4"/>
      <c r="O150" s="4"/>
    </row>
    <row r="151" spans="13:15" x14ac:dyDescent="0.2">
      <c r="M151" s="4"/>
      <c r="N151" s="4"/>
      <c r="O151" s="4"/>
    </row>
    <row r="152" spans="13:15" x14ac:dyDescent="0.2">
      <c r="M152" s="4"/>
      <c r="N152" s="4"/>
      <c r="O152" s="4"/>
    </row>
    <row r="153" spans="13:15" x14ac:dyDescent="0.2">
      <c r="M153" s="4"/>
      <c r="N153" s="4"/>
      <c r="O153" s="4"/>
    </row>
    <row r="154" spans="13:15" x14ac:dyDescent="0.2">
      <c r="M154" s="4"/>
      <c r="N154" s="4"/>
      <c r="O154" s="4"/>
    </row>
    <row r="155" spans="13:15" x14ac:dyDescent="0.2">
      <c r="M155" s="4"/>
      <c r="N155" s="4"/>
      <c r="O155" s="4"/>
    </row>
    <row r="156" spans="13:15" x14ac:dyDescent="0.2">
      <c r="M156" s="4"/>
      <c r="N156" s="4"/>
      <c r="O156" s="4"/>
    </row>
    <row r="157" spans="13:15" x14ac:dyDescent="0.2">
      <c r="M157" s="4"/>
      <c r="N157" s="4"/>
      <c r="O157" s="4"/>
    </row>
    <row r="158" spans="13:15" x14ac:dyDescent="0.2">
      <c r="M158" s="4"/>
      <c r="N158" s="4"/>
      <c r="O158" s="4"/>
    </row>
    <row r="159" spans="13:15" x14ac:dyDescent="0.2">
      <c r="M159" s="4"/>
      <c r="N159" s="4"/>
      <c r="O159" s="4"/>
    </row>
    <row r="160" spans="13:15" x14ac:dyDescent="0.2">
      <c r="M160" s="4"/>
      <c r="N160" s="4"/>
      <c r="O160" s="4"/>
    </row>
    <row r="161" spans="13:15" x14ac:dyDescent="0.2">
      <c r="M161" s="4"/>
      <c r="N161" s="4"/>
      <c r="O161" s="4"/>
    </row>
    <row r="162" spans="13:15" x14ac:dyDescent="0.2">
      <c r="M162" s="4"/>
      <c r="N162" s="4"/>
      <c r="O162" s="4"/>
    </row>
    <row r="163" spans="13:15" x14ac:dyDescent="0.2">
      <c r="M163" s="4"/>
      <c r="N163" s="4"/>
      <c r="O163" s="4"/>
    </row>
    <row r="164" spans="13:15" x14ac:dyDescent="0.2">
      <c r="M164" s="4"/>
      <c r="N164" s="4"/>
      <c r="O164" s="4"/>
    </row>
    <row r="165" spans="13:15" x14ac:dyDescent="0.2">
      <c r="M165" s="4"/>
      <c r="N165" s="4"/>
      <c r="O165" s="4"/>
    </row>
    <row r="166" spans="13:15" x14ac:dyDescent="0.2">
      <c r="M166" s="4"/>
      <c r="N166" s="4"/>
      <c r="O166" s="4"/>
    </row>
    <row r="167" spans="13:15" x14ac:dyDescent="0.2">
      <c r="M167" s="4"/>
      <c r="N167" s="4"/>
      <c r="O167" s="4"/>
    </row>
    <row r="168" spans="13:15" x14ac:dyDescent="0.2">
      <c r="M168" s="4"/>
      <c r="N168" s="4"/>
      <c r="O168" s="4"/>
    </row>
    <row r="169" spans="13:15" x14ac:dyDescent="0.2">
      <c r="M169" s="4"/>
      <c r="N169" s="4"/>
      <c r="O169" s="4"/>
    </row>
    <row r="170" spans="13:15" x14ac:dyDescent="0.2">
      <c r="M170" s="4"/>
      <c r="N170" s="4"/>
      <c r="O170" s="4"/>
    </row>
    <row r="171" spans="13:15" x14ac:dyDescent="0.2">
      <c r="M171" s="4"/>
      <c r="N171" s="4"/>
      <c r="O171" s="4"/>
    </row>
    <row r="172" spans="13:15" x14ac:dyDescent="0.2">
      <c r="M172" s="4"/>
      <c r="N172" s="4"/>
      <c r="O172" s="4"/>
    </row>
    <row r="173" spans="13:15" x14ac:dyDescent="0.2">
      <c r="M173" s="4"/>
      <c r="N173" s="4"/>
      <c r="O173" s="4"/>
    </row>
    <row r="174" spans="13:15" x14ac:dyDescent="0.2">
      <c r="M174" s="4"/>
      <c r="N174" s="4"/>
      <c r="O174" s="4"/>
    </row>
    <row r="175" spans="13:15" x14ac:dyDescent="0.2">
      <c r="M175" s="4"/>
      <c r="N175" s="4"/>
      <c r="O175" s="4"/>
    </row>
    <row r="176" spans="13:15" x14ac:dyDescent="0.2">
      <c r="M176" s="4"/>
      <c r="N176" s="4"/>
      <c r="O176" s="4"/>
    </row>
    <row r="177" spans="13:15" x14ac:dyDescent="0.2">
      <c r="M177" s="4"/>
      <c r="N177" s="4"/>
      <c r="O177" s="4"/>
    </row>
    <row r="178" spans="13:15" x14ac:dyDescent="0.2">
      <c r="M178" s="4"/>
      <c r="N178" s="4"/>
      <c r="O178" s="4"/>
    </row>
    <row r="179" spans="13:15" x14ac:dyDescent="0.2">
      <c r="M179" s="4"/>
      <c r="N179" s="4"/>
      <c r="O179" s="4"/>
    </row>
    <row r="180" spans="13:15" x14ac:dyDescent="0.2">
      <c r="M180" s="4"/>
      <c r="N180" s="4"/>
      <c r="O180" s="4"/>
    </row>
  </sheetData>
  <mergeCells count="1">
    <mergeCell ref="B1:P1"/>
  </mergeCells>
  <phoneticPr fontId="0" type="noConversion"/>
  <printOptions horizontalCentered="1"/>
  <pageMargins left="0.55118110236220474" right="0.55118110236220474" top="0.9055118110236221" bottom="0.47244094488188981" header="0.39370078740157483" footer="0.31496062992125984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P344"/>
  <sheetViews>
    <sheetView showZeros="0" zoomScale="75" zoomScaleNormal="75"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 activeCell="A4" sqref="A4"/>
    </sheetView>
  </sheetViews>
  <sheetFormatPr defaultColWidth="7.109375" defaultRowHeight="12.75" x14ac:dyDescent="0.2"/>
  <cols>
    <col min="1" max="1" width="4.109375" style="1" customWidth="1"/>
    <col min="2" max="2" width="4.77734375" style="1" customWidth="1"/>
    <col min="3" max="3" width="6.44140625" style="2" customWidth="1"/>
    <col min="4" max="4" width="60.109375" style="3" customWidth="1"/>
    <col min="5" max="5" width="13.77734375" style="4" customWidth="1"/>
    <col min="6" max="7" width="13.77734375" style="1" customWidth="1"/>
    <col min="8" max="8" width="9" style="1" customWidth="1"/>
    <col min="9" max="11" width="13.77734375" style="1" customWidth="1"/>
    <col min="12" max="12" width="9" style="1" customWidth="1"/>
    <col min="13" max="15" width="13.77734375" style="1" customWidth="1"/>
    <col min="16" max="16" width="9" style="1" bestFit="1" customWidth="1"/>
    <col min="17" max="16384" width="7.109375" style="1"/>
  </cols>
  <sheetData>
    <row r="1" spans="1:16" ht="16.5" thickBot="1" x14ac:dyDescent="0.3">
      <c r="A1" s="5"/>
      <c r="B1" s="6"/>
      <c r="C1" s="7"/>
      <c r="D1" s="8"/>
      <c r="E1" s="9" t="s">
        <v>206</v>
      </c>
      <c r="F1" s="10"/>
      <c r="G1" s="10"/>
      <c r="H1" s="11"/>
      <c r="I1" s="9" t="s">
        <v>87</v>
      </c>
      <c r="J1" s="10"/>
      <c r="K1" s="10"/>
      <c r="L1" s="11"/>
      <c r="M1" s="9" t="s">
        <v>88</v>
      </c>
      <c r="N1" s="10"/>
      <c r="O1" s="10"/>
      <c r="P1" s="12"/>
    </row>
    <row r="2" spans="1:16" ht="16.5" thickBot="1" x14ac:dyDescent="0.3">
      <c r="A2" s="121" t="s">
        <v>0</v>
      </c>
      <c r="B2" s="122" t="s">
        <v>1</v>
      </c>
      <c r="C2" s="123" t="s">
        <v>2</v>
      </c>
      <c r="D2" s="124" t="s">
        <v>3</v>
      </c>
      <c r="E2" s="125" t="s">
        <v>194</v>
      </c>
      <c r="F2" s="126" t="s">
        <v>204</v>
      </c>
      <c r="G2" s="127" t="s">
        <v>205</v>
      </c>
      <c r="H2" s="24" t="s">
        <v>60</v>
      </c>
      <c r="I2" s="125" t="s">
        <v>194</v>
      </c>
      <c r="J2" s="126" t="s">
        <v>204</v>
      </c>
      <c r="K2" s="127" t="s">
        <v>205</v>
      </c>
      <c r="L2" s="24" t="s">
        <v>60</v>
      </c>
      <c r="M2" s="125" t="s">
        <v>194</v>
      </c>
      <c r="N2" s="126" t="s">
        <v>204</v>
      </c>
      <c r="O2" s="127" t="s">
        <v>205</v>
      </c>
      <c r="P2" s="24" t="s">
        <v>60</v>
      </c>
    </row>
    <row r="3" spans="1:16" ht="11.25" customHeight="1" x14ac:dyDescent="0.3">
      <c r="A3" s="132"/>
      <c r="B3" s="133"/>
      <c r="C3" s="133"/>
      <c r="D3" s="134"/>
      <c r="E3" s="135"/>
      <c r="F3" s="136"/>
      <c r="G3" s="137"/>
      <c r="H3" s="131"/>
      <c r="I3" s="128"/>
      <c r="J3" s="129"/>
      <c r="K3" s="130"/>
      <c r="L3" s="131"/>
      <c r="M3" s="26"/>
      <c r="N3" s="27"/>
      <c r="O3" s="28"/>
      <c r="P3" s="131"/>
    </row>
    <row r="4" spans="1:16" ht="20.25" x14ac:dyDescent="0.3">
      <c r="A4" s="98" t="s">
        <v>63</v>
      </c>
      <c r="B4" s="99" t="s">
        <v>64</v>
      </c>
      <c r="C4" s="101">
        <v>1014</v>
      </c>
      <c r="D4" s="33" t="s">
        <v>125</v>
      </c>
      <c r="E4" s="29">
        <v>16352</v>
      </c>
      <c r="F4" s="30">
        <v>16429</v>
      </c>
      <c r="G4" s="31">
        <v>13744</v>
      </c>
      <c r="H4" s="32">
        <f t="shared" ref="H4:H72" si="0">IF(F4&lt;=0,0,G4/F4*100)</f>
        <v>83.656948079615319</v>
      </c>
      <c r="I4" s="29"/>
      <c r="J4" s="30"/>
      <c r="K4" s="31"/>
      <c r="L4" s="37"/>
      <c r="M4" s="29">
        <f>+E4+I4</f>
        <v>16352</v>
      </c>
      <c r="N4" s="30">
        <f>+F4+J4</f>
        <v>16429</v>
      </c>
      <c r="O4" s="31">
        <f>+G4+K4</f>
        <v>13744</v>
      </c>
      <c r="P4" s="32">
        <f t="shared" ref="P4:P9" si="1">+O4/N4*100</f>
        <v>83.656948079615319</v>
      </c>
    </row>
    <row r="5" spans="1:16" ht="20.25" x14ac:dyDescent="0.3">
      <c r="A5" s="98" t="s">
        <v>63</v>
      </c>
      <c r="B5" s="99" t="s">
        <v>64</v>
      </c>
      <c r="C5" s="101">
        <v>1019</v>
      </c>
      <c r="D5" s="33" t="s">
        <v>126</v>
      </c>
      <c r="E5" s="29">
        <v>98</v>
      </c>
      <c r="F5" s="30">
        <v>172</v>
      </c>
      <c r="G5" s="31">
        <v>120</v>
      </c>
      <c r="H5" s="32">
        <f t="shared" si="0"/>
        <v>69.767441860465112</v>
      </c>
      <c r="I5" s="29"/>
      <c r="J5" s="30"/>
      <c r="K5" s="31"/>
      <c r="L5" s="32"/>
      <c r="M5" s="29">
        <f t="shared" ref="M5:M8" si="2">+E5+I5</f>
        <v>98</v>
      </c>
      <c r="N5" s="30">
        <f t="shared" ref="N5:N8" si="3">+F5+J5</f>
        <v>172</v>
      </c>
      <c r="O5" s="31">
        <f t="shared" ref="O5:O8" si="4">+G5+K5</f>
        <v>120</v>
      </c>
      <c r="P5" s="32">
        <f t="shared" si="1"/>
        <v>69.767441860465112</v>
      </c>
    </row>
    <row r="6" spans="1:16" ht="20.25" x14ac:dyDescent="0.3">
      <c r="A6" s="98" t="s">
        <v>63</v>
      </c>
      <c r="B6" s="99" t="s">
        <v>64</v>
      </c>
      <c r="C6" s="101">
        <v>1037</v>
      </c>
      <c r="D6" s="33" t="s">
        <v>4</v>
      </c>
      <c r="E6" s="29">
        <v>70</v>
      </c>
      <c r="F6" s="30">
        <v>114</v>
      </c>
      <c r="G6" s="31">
        <v>108</v>
      </c>
      <c r="H6" s="32">
        <f t="shared" si="0"/>
        <v>94.73684210526315</v>
      </c>
      <c r="I6" s="29"/>
      <c r="J6" s="30"/>
      <c r="K6" s="31"/>
      <c r="L6" s="32">
        <f>IF(J6&lt;=0,0,K6/J6*100)</f>
        <v>0</v>
      </c>
      <c r="M6" s="29">
        <f t="shared" si="2"/>
        <v>70</v>
      </c>
      <c r="N6" s="30">
        <f t="shared" si="3"/>
        <v>114</v>
      </c>
      <c r="O6" s="31">
        <f t="shared" si="4"/>
        <v>108</v>
      </c>
      <c r="P6" s="32">
        <f t="shared" si="1"/>
        <v>94.73684210526315</v>
      </c>
    </row>
    <row r="7" spans="1:16" ht="20.25" x14ac:dyDescent="0.3">
      <c r="A7" s="100" t="s">
        <v>63</v>
      </c>
      <c r="B7" s="101" t="s">
        <v>64</v>
      </c>
      <c r="C7" s="101">
        <v>1039</v>
      </c>
      <c r="D7" s="33" t="s">
        <v>107</v>
      </c>
      <c r="E7" s="34">
        <v>10</v>
      </c>
      <c r="F7" s="35">
        <v>352</v>
      </c>
      <c r="G7" s="36">
        <v>352</v>
      </c>
      <c r="H7" s="37">
        <f>IF(F7&lt;=0,0,G7/F7*100)</f>
        <v>100</v>
      </c>
      <c r="I7" s="34"/>
      <c r="J7" s="35"/>
      <c r="K7" s="36"/>
      <c r="L7" s="37"/>
      <c r="M7" s="29">
        <f t="shared" si="2"/>
        <v>10</v>
      </c>
      <c r="N7" s="30">
        <f t="shared" si="3"/>
        <v>352</v>
      </c>
      <c r="O7" s="31">
        <f t="shared" si="4"/>
        <v>352</v>
      </c>
      <c r="P7" s="37">
        <f t="shared" si="1"/>
        <v>100</v>
      </c>
    </row>
    <row r="8" spans="1:16" ht="20.25" x14ac:dyDescent="0.3">
      <c r="A8" s="100" t="s">
        <v>63</v>
      </c>
      <c r="B8" s="101" t="s">
        <v>64</v>
      </c>
      <c r="C8" s="101">
        <v>1070</v>
      </c>
      <c r="D8" s="33" t="s">
        <v>178</v>
      </c>
      <c r="E8" s="34">
        <v>10</v>
      </c>
      <c r="F8" s="35">
        <v>10</v>
      </c>
      <c r="G8" s="36">
        <v>10</v>
      </c>
      <c r="H8" s="37">
        <f t="shared" si="0"/>
        <v>100</v>
      </c>
      <c r="I8" s="34"/>
      <c r="J8" s="35"/>
      <c r="K8" s="36"/>
      <c r="L8" s="37"/>
      <c r="M8" s="29">
        <f t="shared" si="2"/>
        <v>10</v>
      </c>
      <c r="N8" s="30">
        <f t="shared" si="3"/>
        <v>10</v>
      </c>
      <c r="O8" s="31">
        <f t="shared" si="4"/>
        <v>10</v>
      </c>
      <c r="P8" s="37">
        <f t="shared" si="1"/>
        <v>100</v>
      </c>
    </row>
    <row r="9" spans="1:16" ht="20.25" x14ac:dyDescent="0.3">
      <c r="A9" s="102">
        <v>1</v>
      </c>
      <c r="B9" s="103">
        <v>10</v>
      </c>
      <c r="C9" s="104"/>
      <c r="D9" s="41" t="s">
        <v>5</v>
      </c>
      <c r="E9" s="42">
        <f>SUM(E4:E8)</f>
        <v>16540</v>
      </c>
      <c r="F9" s="43">
        <f>SUM(F3:F8)</f>
        <v>17077</v>
      </c>
      <c r="G9" s="44">
        <f>SUM(G3:G8)</f>
        <v>14334</v>
      </c>
      <c r="H9" s="45">
        <f t="shared" si="0"/>
        <v>83.937459741172333</v>
      </c>
      <c r="I9" s="42">
        <f>SUM(I3:I8)</f>
        <v>0</v>
      </c>
      <c r="J9" s="43">
        <f>SUM(J3:J8)</f>
        <v>0</v>
      </c>
      <c r="K9" s="44">
        <f>SUM(K3:K8)</f>
        <v>0</v>
      </c>
      <c r="L9" s="45">
        <f>IF(J9&lt;=0,0,K9/J9*100)</f>
        <v>0</v>
      </c>
      <c r="M9" s="42">
        <f>SUM(M3:M8)</f>
        <v>16540</v>
      </c>
      <c r="N9" s="43">
        <f>SUM(N3:N8)</f>
        <v>17077</v>
      </c>
      <c r="O9" s="44">
        <f>SUM(O3:O8)</f>
        <v>14334</v>
      </c>
      <c r="P9" s="45">
        <f t="shared" si="1"/>
        <v>83.937459741172333</v>
      </c>
    </row>
    <row r="10" spans="1:16" ht="21" thickBot="1" x14ac:dyDescent="0.35">
      <c r="A10" s="105"/>
      <c r="B10" s="106"/>
      <c r="C10" s="107"/>
      <c r="D10" s="46"/>
      <c r="E10" s="47"/>
      <c r="F10" s="48"/>
      <c r="G10" s="49"/>
      <c r="H10" s="50">
        <f t="shared" si="0"/>
        <v>0</v>
      </c>
      <c r="I10" s="47"/>
      <c r="J10" s="48"/>
      <c r="K10" s="49"/>
      <c r="L10" s="50"/>
      <c r="M10" s="51"/>
      <c r="N10" s="52"/>
      <c r="O10" s="53"/>
      <c r="P10" s="50"/>
    </row>
    <row r="11" spans="1:16" ht="21.75" thickTop="1" thickBot="1" x14ac:dyDescent="0.35">
      <c r="A11" s="108">
        <v>1</v>
      </c>
      <c r="B11" s="109"/>
      <c r="C11" s="109"/>
      <c r="D11" s="54" t="s">
        <v>5</v>
      </c>
      <c r="E11" s="55">
        <f>+E9</f>
        <v>16540</v>
      </c>
      <c r="F11" s="56">
        <f>+F9</f>
        <v>17077</v>
      </c>
      <c r="G11" s="57">
        <f>+G9</f>
        <v>14334</v>
      </c>
      <c r="H11" s="58">
        <f t="shared" si="0"/>
        <v>83.937459741172333</v>
      </c>
      <c r="I11" s="55">
        <f>+I9</f>
        <v>0</v>
      </c>
      <c r="J11" s="56">
        <f>+J9</f>
        <v>0</v>
      </c>
      <c r="K11" s="57">
        <f>+K9</f>
        <v>0</v>
      </c>
      <c r="L11" s="58">
        <f>IF(J11&lt;=0,0,K11/J11*100)</f>
        <v>0</v>
      </c>
      <c r="M11" s="59">
        <f>+M9</f>
        <v>16540</v>
      </c>
      <c r="N11" s="60">
        <f>+N9</f>
        <v>17077</v>
      </c>
      <c r="O11" s="61">
        <f>+O9</f>
        <v>14334</v>
      </c>
      <c r="P11" s="58">
        <f>+O11/N11*100</f>
        <v>83.937459741172333</v>
      </c>
    </row>
    <row r="12" spans="1:16" ht="21" thickTop="1" x14ac:dyDescent="0.3">
      <c r="A12" s="110"/>
      <c r="B12" s="99"/>
      <c r="C12" s="99"/>
      <c r="D12" s="25"/>
      <c r="E12" s="62"/>
      <c r="F12" s="63"/>
      <c r="G12" s="64"/>
      <c r="H12" s="65">
        <f t="shared" si="0"/>
        <v>0</v>
      </c>
      <c r="I12" s="62"/>
      <c r="J12" s="63"/>
      <c r="K12" s="64"/>
      <c r="L12" s="65"/>
      <c r="M12" s="66"/>
      <c r="N12" s="67"/>
      <c r="O12" s="68"/>
      <c r="P12" s="65"/>
    </row>
    <row r="13" spans="1:16" ht="20.25" x14ac:dyDescent="0.3">
      <c r="A13" s="100" t="s">
        <v>65</v>
      </c>
      <c r="B13" s="101" t="s">
        <v>66</v>
      </c>
      <c r="C13" s="101">
        <v>2141</v>
      </c>
      <c r="D13" s="33" t="s">
        <v>127</v>
      </c>
      <c r="E13" s="34">
        <v>820</v>
      </c>
      <c r="F13" s="35">
        <v>370</v>
      </c>
      <c r="G13" s="36">
        <v>214</v>
      </c>
      <c r="H13" s="37">
        <f>IF(F13&lt;=0,0,G13/F13*100)</f>
        <v>57.837837837837839</v>
      </c>
      <c r="I13" s="34"/>
      <c r="J13" s="35"/>
      <c r="K13" s="36"/>
      <c r="L13" s="37"/>
      <c r="M13" s="29">
        <f t="shared" ref="M13" si="5">+E13+I13</f>
        <v>820</v>
      </c>
      <c r="N13" s="30">
        <f t="shared" ref="N13" si="6">+F13+J13</f>
        <v>370</v>
      </c>
      <c r="O13" s="31">
        <f t="shared" ref="O13" si="7">+G13+K13</f>
        <v>214</v>
      </c>
      <c r="P13" s="37">
        <f>+O13/N13*100</f>
        <v>57.837837837837839</v>
      </c>
    </row>
    <row r="14" spans="1:16" ht="20.25" x14ac:dyDescent="0.3">
      <c r="A14" s="100" t="s">
        <v>65</v>
      </c>
      <c r="B14" s="101" t="s">
        <v>66</v>
      </c>
      <c r="C14" s="101">
        <v>2143</v>
      </c>
      <c r="D14" s="33" t="s">
        <v>128</v>
      </c>
      <c r="E14" s="34">
        <v>52746</v>
      </c>
      <c r="F14" s="35">
        <v>59247</v>
      </c>
      <c r="G14" s="36">
        <v>58850</v>
      </c>
      <c r="H14" s="37">
        <f t="shared" si="0"/>
        <v>99.329923878002262</v>
      </c>
      <c r="I14" s="34">
        <v>1325</v>
      </c>
      <c r="J14" s="35">
        <v>4520</v>
      </c>
      <c r="K14" s="36">
        <v>2524</v>
      </c>
      <c r="L14" s="37">
        <f t="shared" ref="L14" si="8">+K14/J14*100</f>
        <v>55.840707964601762</v>
      </c>
      <c r="M14" s="29">
        <f t="shared" ref="M14" si="9">+E14+I14</f>
        <v>54071</v>
      </c>
      <c r="N14" s="30">
        <f t="shared" ref="N14" si="10">+F14+J14</f>
        <v>63767</v>
      </c>
      <c r="O14" s="31">
        <f t="shared" ref="O14" si="11">+G14+K14</f>
        <v>61374</v>
      </c>
      <c r="P14" s="37">
        <f>+O14/N14*100</f>
        <v>96.247275236407546</v>
      </c>
    </row>
    <row r="15" spans="1:16" ht="20.25" x14ac:dyDescent="0.3">
      <c r="A15" s="102">
        <v>2</v>
      </c>
      <c r="B15" s="103">
        <v>21</v>
      </c>
      <c r="C15" s="104"/>
      <c r="D15" s="41" t="s">
        <v>6</v>
      </c>
      <c r="E15" s="42">
        <f>SUM(E13:E14)</f>
        <v>53566</v>
      </c>
      <c r="F15" s="43">
        <f>SUM(F13:F14)</f>
        <v>59617</v>
      </c>
      <c r="G15" s="44">
        <f>SUM(G13:G14)</f>
        <v>59064</v>
      </c>
      <c r="H15" s="45">
        <f t="shared" si="0"/>
        <v>99.072412231410496</v>
      </c>
      <c r="I15" s="42">
        <f>SUM(I13:I14)</f>
        <v>1325</v>
      </c>
      <c r="J15" s="43">
        <f>SUM(J13:J14)</f>
        <v>4520</v>
      </c>
      <c r="K15" s="44">
        <f>SUM(K13:K14)</f>
        <v>2524</v>
      </c>
      <c r="L15" s="45">
        <f>IF(J15&lt;=0,0,K15/J15*100)</f>
        <v>55.840707964601762</v>
      </c>
      <c r="M15" s="42">
        <f>SUM(M13:M14)</f>
        <v>54891</v>
      </c>
      <c r="N15" s="43">
        <f>SUM(N13:N14)</f>
        <v>64137</v>
      </c>
      <c r="O15" s="44">
        <f>SUM(O13:O14)</f>
        <v>61588</v>
      </c>
      <c r="P15" s="45">
        <f>+O15/N15*100</f>
        <v>96.0256949966478</v>
      </c>
    </row>
    <row r="16" spans="1:16" ht="20.25" x14ac:dyDescent="0.3">
      <c r="A16" s="100"/>
      <c r="B16" s="111"/>
      <c r="C16" s="101"/>
      <c r="D16" s="33"/>
      <c r="E16" s="69"/>
      <c r="F16" s="70"/>
      <c r="G16" s="71"/>
      <c r="H16" s="72">
        <f t="shared" si="0"/>
        <v>0</v>
      </c>
      <c r="I16" s="69"/>
      <c r="J16" s="70"/>
      <c r="K16" s="71"/>
      <c r="L16" s="72"/>
      <c r="M16" s="73"/>
      <c r="N16" s="74"/>
      <c r="O16" s="75"/>
      <c r="P16" s="72"/>
    </row>
    <row r="17" spans="1:16" ht="20.25" x14ac:dyDescent="0.3">
      <c r="A17" s="100" t="s">
        <v>65</v>
      </c>
      <c r="B17" s="101" t="s">
        <v>67</v>
      </c>
      <c r="C17" s="101">
        <v>2212</v>
      </c>
      <c r="D17" s="33" t="s">
        <v>7</v>
      </c>
      <c r="E17" s="34">
        <v>656766</v>
      </c>
      <c r="F17" s="35">
        <v>724677</v>
      </c>
      <c r="G17" s="36">
        <v>697978</v>
      </c>
      <c r="H17" s="37">
        <f t="shared" si="0"/>
        <v>96.315737908061109</v>
      </c>
      <c r="I17" s="190">
        <v>396290</v>
      </c>
      <c r="J17" s="35">
        <v>268320</v>
      </c>
      <c r="K17" s="36">
        <v>216705</v>
      </c>
      <c r="L17" s="37">
        <f t="shared" ref="L17:L22" si="12">+K17/J17*100</f>
        <v>80.763640429338096</v>
      </c>
      <c r="M17" s="29">
        <f t="shared" ref="M17:M23" si="13">+E17+I17</f>
        <v>1053056</v>
      </c>
      <c r="N17" s="30">
        <f t="shared" ref="N17:N23" si="14">+F17+J17</f>
        <v>992997</v>
      </c>
      <c r="O17" s="31">
        <f t="shared" ref="O17:O23" si="15">+G17+K17</f>
        <v>914683</v>
      </c>
      <c r="P17" s="37">
        <f t="shared" ref="P17:P24" si="16">+O17/N17*100</f>
        <v>92.113369929617107</v>
      </c>
    </row>
    <row r="18" spans="1:16" ht="20.25" x14ac:dyDescent="0.3">
      <c r="A18" s="100">
        <v>2</v>
      </c>
      <c r="B18" s="101">
        <v>22</v>
      </c>
      <c r="C18" s="101">
        <v>2219</v>
      </c>
      <c r="D18" s="33" t="s">
        <v>108</v>
      </c>
      <c r="E18" s="34">
        <v>100261</v>
      </c>
      <c r="F18" s="35">
        <v>120415</v>
      </c>
      <c r="G18" s="36">
        <v>105509</v>
      </c>
      <c r="H18" s="37">
        <f t="shared" si="0"/>
        <v>87.621143545239377</v>
      </c>
      <c r="I18" s="190">
        <v>50939</v>
      </c>
      <c r="J18" s="35">
        <v>147063</v>
      </c>
      <c r="K18" s="36">
        <v>129491</v>
      </c>
      <c r="L18" s="37">
        <f t="shared" si="12"/>
        <v>88.051379340826713</v>
      </c>
      <c r="M18" s="29">
        <f t="shared" si="13"/>
        <v>151200</v>
      </c>
      <c r="N18" s="30">
        <f t="shared" si="14"/>
        <v>267478</v>
      </c>
      <c r="O18" s="31">
        <f t="shared" si="15"/>
        <v>235000</v>
      </c>
      <c r="P18" s="37">
        <f t="shared" si="16"/>
        <v>87.857692969141382</v>
      </c>
    </row>
    <row r="19" spans="1:16" ht="20.25" x14ac:dyDescent="0.3">
      <c r="A19" s="100" t="s">
        <v>65</v>
      </c>
      <c r="B19" s="101" t="s">
        <v>67</v>
      </c>
      <c r="C19" s="101">
        <v>2221</v>
      </c>
      <c r="D19" s="33" t="s">
        <v>8</v>
      </c>
      <c r="E19" s="34">
        <v>151</v>
      </c>
      <c r="F19" s="35">
        <v>182</v>
      </c>
      <c r="G19" s="36">
        <v>109</v>
      </c>
      <c r="H19" s="37">
        <f t="shared" si="0"/>
        <v>59.890109890109891</v>
      </c>
      <c r="I19" s="190"/>
      <c r="J19" s="35"/>
      <c r="K19" s="36"/>
      <c r="L19" s="37"/>
      <c r="M19" s="29">
        <f t="shared" si="13"/>
        <v>151</v>
      </c>
      <c r="N19" s="30">
        <f t="shared" si="14"/>
        <v>182</v>
      </c>
      <c r="O19" s="31">
        <f t="shared" si="15"/>
        <v>109</v>
      </c>
      <c r="P19" s="37">
        <f t="shared" si="16"/>
        <v>59.890109890109891</v>
      </c>
    </row>
    <row r="20" spans="1:16" ht="20.25" x14ac:dyDescent="0.3">
      <c r="A20" s="100">
        <v>2</v>
      </c>
      <c r="B20" s="101">
        <v>22</v>
      </c>
      <c r="C20" s="101">
        <v>2223</v>
      </c>
      <c r="D20" s="33" t="s">
        <v>120</v>
      </c>
      <c r="E20" s="34">
        <v>155</v>
      </c>
      <c r="F20" s="35">
        <v>162</v>
      </c>
      <c r="G20" s="36">
        <v>83</v>
      </c>
      <c r="H20" s="37">
        <f t="shared" si="0"/>
        <v>51.23456790123457</v>
      </c>
      <c r="I20" s="190">
        <v>1130</v>
      </c>
      <c r="J20" s="35">
        <v>1122</v>
      </c>
      <c r="K20" s="36">
        <v>839</v>
      </c>
      <c r="L20" s="37">
        <f t="shared" si="12"/>
        <v>74.777183600713016</v>
      </c>
      <c r="M20" s="29">
        <f t="shared" si="13"/>
        <v>1285</v>
      </c>
      <c r="N20" s="30">
        <f t="shared" si="14"/>
        <v>1284</v>
      </c>
      <c r="O20" s="31">
        <f t="shared" si="15"/>
        <v>922</v>
      </c>
      <c r="P20" s="32">
        <f t="shared" si="16"/>
        <v>71.806853582554524</v>
      </c>
    </row>
    <row r="21" spans="1:16" ht="20.25" x14ac:dyDescent="0.3">
      <c r="A21" s="100">
        <v>2</v>
      </c>
      <c r="B21" s="101">
        <v>22</v>
      </c>
      <c r="C21" s="101">
        <v>2229</v>
      </c>
      <c r="D21" s="33" t="s">
        <v>109</v>
      </c>
      <c r="E21" s="34">
        <v>1732980</v>
      </c>
      <c r="F21" s="35">
        <v>1749762</v>
      </c>
      <c r="G21" s="36">
        <v>1749176</v>
      </c>
      <c r="H21" s="37">
        <f t="shared" si="0"/>
        <v>99.966509731037718</v>
      </c>
      <c r="I21" s="190">
        <v>24000</v>
      </c>
      <c r="J21" s="35">
        <v>3000</v>
      </c>
      <c r="K21" s="36">
        <v>134</v>
      </c>
      <c r="L21" s="37">
        <f t="shared" si="12"/>
        <v>4.4666666666666668</v>
      </c>
      <c r="M21" s="29">
        <f t="shared" si="13"/>
        <v>1756980</v>
      </c>
      <c r="N21" s="30">
        <f t="shared" si="14"/>
        <v>1752762</v>
      </c>
      <c r="O21" s="31">
        <f t="shared" si="15"/>
        <v>1749310</v>
      </c>
      <c r="P21" s="37">
        <f t="shared" si="16"/>
        <v>99.803053694683015</v>
      </c>
    </row>
    <row r="22" spans="1:16" ht="20.25" x14ac:dyDescent="0.3">
      <c r="A22" s="100">
        <v>2</v>
      </c>
      <c r="B22" s="101">
        <v>22</v>
      </c>
      <c r="C22" s="101">
        <v>2271</v>
      </c>
      <c r="D22" s="33" t="s">
        <v>9</v>
      </c>
      <c r="E22" s="34">
        <v>3926</v>
      </c>
      <c r="F22" s="35">
        <v>6676</v>
      </c>
      <c r="G22" s="36">
        <v>6658</v>
      </c>
      <c r="H22" s="37">
        <f t="shared" si="0"/>
        <v>99.730377471539839</v>
      </c>
      <c r="I22" s="34"/>
      <c r="J22" s="35">
        <v>6865</v>
      </c>
      <c r="K22" s="36">
        <v>6860</v>
      </c>
      <c r="L22" s="37">
        <f t="shared" si="12"/>
        <v>99.927166788055359</v>
      </c>
      <c r="M22" s="29">
        <f t="shared" si="13"/>
        <v>3926</v>
      </c>
      <c r="N22" s="30">
        <f t="shared" si="14"/>
        <v>13541</v>
      </c>
      <c r="O22" s="31">
        <f t="shared" si="15"/>
        <v>13518</v>
      </c>
      <c r="P22" s="37">
        <f>+O22/N22*100</f>
        <v>99.830145484085378</v>
      </c>
    </row>
    <row r="23" spans="1:16" ht="20.25" x14ac:dyDescent="0.3">
      <c r="A23" s="100">
        <v>2</v>
      </c>
      <c r="B23" s="101">
        <v>22</v>
      </c>
      <c r="C23" s="101">
        <v>2299</v>
      </c>
      <c r="D23" s="33" t="s">
        <v>129</v>
      </c>
      <c r="E23" s="34">
        <v>5760</v>
      </c>
      <c r="F23" s="35">
        <v>5760</v>
      </c>
      <c r="G23" s="36">
        <v>5592</v>
      </c>
      <c r="H23" s="37">
        <f t="shared" si="0"/>
        <v>97.083333333333329</v>
      </c>
      <c r="I23" s="34"/>
      <c r="J23" s="35"/>
      <c r="K23" s="36"/>
      <c r="L23" s="37"/>
      <c r="M23" s="29">
        <f t="shared" si="13"/>
        <v>5760</v>
      </c>
      <c r="N23" s="30">
        <f t="shared" si="14"/>
        <v>5760</v>
      </c>
      <c r="O23" s="31">
        <f t="shared" si="15"/>
        <v>5592</v>
      </c>
      <c r="P23" s="37">
        <f t="shared" si="16"/>
        <v>97.083333333333329</v>
      </c>
    </row>
    <row r="24" spans="1:16" ht="20.25" x14ac:dyDescent="0.3">
      <c r="A24" s="102">
        <v>2</v>
      </c>
      <c r="B24" s="103">
        <v>22</v>
      </c>
      <c r="C24" s="103"/>
      <c r="D24" s="41" t="s">
        <v>10</v>
      </c>
      <c r="E24" s="42">
        <f>SUM(E17:E23)</f>
        <v>2499999</v>
      </c>
      <c r="F24" s="43">
        <f>SUM(F17:F23)</f>
        <v>2607634</v>
      </c>
      <c r="G24" s="44">
        <f>SUM(G17:G23)</f>
        <v>2565105</v>
      </c>
      <c r="H24" s="45">
        <f t="shared" si="0"/>
        <v>98.36905792760794</v>
      </c>
      <c r="I24" s="42">
        <f>SUM(I17:I23)</f>
        <v>472359</v>
      </c>
      <c r="J24" s="43">
        <f>SUM(J17:J23)</f>
        <v>426370</v>
      </c>
      <c r="K24" s="44">
        <f>SUM(K17:K23)</f>
        <v>354029</v>
      </c>
      <c r="L24" s="45">
        <f>IF(J24&lt;=0,0,K24/J24*100)</f>
        <v>83.033280953162745</v>
      </c>
      <c r="M24" s="42">
        <f>SUM(M17:M23)</f>
        <v>2972358</v>
      </c>
      <c r="N24" s="43">
        <f>SUM(N17:N23)</f>
        <v>3034004</v>
      </c>
      <c r="O24" s="44">
        <f>SUM(O17:O23)</f>
        <v>2919134</v>
      </c>
      <c r="P24" s="45">
        <f t="shared" si="16"/>
        <v>96.213914022525998</v>
      </c>
    </row>
    <row r="25" spans="1:16" ht="20.25" x14ac:dyDescent="0.3">
      <c r="A25" s="100"/>
      <c r="B25" s="111"/>
      <c r="C25" s="101"/>
      <c r="D25" s="33"/>
      <c r="E25" s="69"/>
      <c r="F25" s="70"/>
      <c r="G25" s="71"/>
      <c r="H25" s="72">
        <f t="shared" si="0"/>
        <v>0</v>
      </c>
      <c r="I25" s="69"/>
      <c r="J25" s="70"/>
      <c r="K25" s="71"/>
      <c r="L25" s="72"/>
      <c r="M25" s="73"/>
      <c r="N25" s="74"/>
      <c r="O25" s="75"/>
      <c r="P25" s="72"/>
    </row>
    <row r="26" spans="1:16" ht="20.25" x14ac:dyDescent="0.3">
      <c r="A26" s="100" t="s">
        <v>65</v>
      </c>
      <c r="B26" s="101" t="s">
        <v>68</v>
      </c>
      <c r="C26" s="101">
        <v>2310</v>
      </c>
      <c r="D26" s="33" t="s">
        <v>11</v>
      </c>
      <c r="E26" s="34">
        <v>545</v>
      </c>
      <c r="F26" s="35">
        <v>625</v>
      </c>
      <c r="G26" s="36">
        <v>127</v>
      </c>
      <c r="H26" s="37">
        <f t="shared" si="0"/>
        <v>20.32</v>
      </c>
      <c r="I26" s="190">
        <v>88916</v>
      </c>
      <c r="J26" s="35">
        <v>89166</v>
      </c>
      <c r="K26" s="36">
        <v>33788</v>
      </c>
      <c r="L26" s="37">
        <f t="shared" ref="L26:L32" si="17">+K26/J26*100</f>
        <v>37.893367427046179</v>
      </c>
      <c r="M26" s="29">
        <f t="shared" ref="M26:M32" si="18">+E26+I26</f>
        <v>89461</v>
      </c>
      <c r="N26" s="30">
        <f t="shared" ref="N26:N32" si="19">+F26+J26</f>
        <v>89791</v>
      </c>
      <c r="O26" s="31">
        <f t="shared" ref="O26:O32" si="20">+G26+K26</f>
        <v>33915</v>
      </c>
      <c r="P26" s="37">
        <f t="shared" ref="P26:P33" si="21">+O26/N26*100</f>
        <v>37.77104609593389</v>
      </c>
    </row>
    <row r="27" spans="1:16" ht="20.25" x14ac:dyDescent="0.3">
      <c r="A27" s="100" t="s">
        <v>65</v>
      </c>
      <c r="B27" s="101" t="s">
        <v>68</v>
      </c>
      <c r="C27" s="101">
        <v>2321</v>
      </c>
      <c r="D27" s="33" t="s">
        <v>130</v>
      </c>
      <c r="E27" s="34">
        <v>2865</v>
      </c>
      <c r="F27" s="35">
        <v>3249</v>
      </c>
      <c r="G27" s="36">
        <v>1799</v>
      </c>
      <c r="H27" s="37">
        <f t="shared" si="0"/>
        <v>55.370883348722685</v>
      </c>
      <c r="I27" s="190">
        <v>697250</v>
      </c>
      <c r="J27" s="35">
        <v>805347</v>
      </c>
      <c r="K27" s="36">
        <v>661477</v>
      </c>
      <c r="L27" s="37">
        <f t="shared" si="17"/>
        <v>82.135650843673602</v>
      </c>
      <c r="M27" s="29">
        <f t="shared" si="18"/>
        <v>700115</v>
      </c>
      <c r="N27" s="30">
        <f t="shared" si="19"/>
        <v>808596</v>
      </c>
      <c r="O27" s="31">
        <f t="shared" si="20"/>
        <v>663276</v>
      </c>
      <c r="P27" s="37">
        <f t="shared" si="21"/>
        <v>82.028107979757507</v>
      </c>
    </row>
    <row r="28" spans="1:16" ht="20.25" x14ac:dyDescent="0.3">
      <c r="A28" s="100">
        <v>2</v>
      </c>
      <c r="B28" s="101">
        <v>23</v>
      </c>
      <c r="C28" s="101">
        <v>2329</v>
      </c>
      <c r="D28" s="33" t="s">
        <v>12</v>
      </c>
      <c r="E28" s="34"/>
      <c r="F28" s="35"/>
      <c r="G28" s="36"/>
      <c r="H28" s="37">
        <f t="shared" si="0"/>
        <v>0</v>
      </c>
      <c r="I28" s="190">
        <v>4100</v>
      </c>
      <c r="J28" s="35">
        <v>4100</v>
      </c>
      <c r="K28" s="36">
        <v>3368</v>
      </c>
      <c r="L28" s="37">
        <f t="shared" si="17"/>
        <v>82.146341463414629</v>
      </c>
      <c r="M28" s="29">
        <f t="shared" si="18"/>
        <v>4100</v>
      </c>
      <c r="N28" s="30">
        <f t="shared" si="19"/>
        <v>4100</v>
      </c>
      <c r="O28" s="31">
        <f t="shared" si="20"/>
        <v>3368</v>
      </c>
      <c r="P28" s="37">
        <f t="shared" si="21"/>
        <v>82.146341463414629</v>
      </c>
    </row>
    <row r="29" spans="1:16" ht="20.25" x14ac:dyDescent="0.3">
      <c r="A29" s="100">
        <v>2</v>
      </c>
      <c r="B29" s="101">
        <v>23</v>
      </c>
      <c r="C29" s="101">
        <v>2331</v>
      </c>
      <c r="D29" s="33" t="s">
        <v>157</v>
      </c>
      <c r="E29" s="34">
        <v>3180</v>
      </c>
      <c r="F29" s="35">
        <v>3180</v>
      </c>
      <c r="G29" s="36">
        <v>1794</v>
      </c>
      <c r="H29" s="32">
        <f t="shared" si="0"/>
        <v>56.415094339622641</v>
      </c>
      <c r="I29" s="190"/>
      <c r="J29" s="35"/>
      <c r="K29" s="36"/>
      <c r="L29" s="37"/>
      <c r="M29" s="29">
        <f t="shared" si="18"/>
        <v>3180</v>
      </c>
      <c r="N29" s="30">
        <f t="shared" si="19"/>
        <v>3180</v>
      </c>
      <c r="O29" s="31">
        <f t="shared" si="20"/>
        <v>1794</v>
      </c>
      <c r="P29" s="32">
        <f t="shared" si="21"/>
        <v>56.415094339622641</v>
      </c>
    </row>
    <row r="30" spans="1:16" ht="20.25" x14ac:dyDescent="0.3">
      <c r="A30" s="100" t="s">
        <v>65</v>
      </c>
      <c r="B30" s="101" t="s">
        <v>68</v>
      </c>
      <c r="C30" s="101">
        <v>2333</v>
      </c>
      <c r="D30" s="33" t="s">
        <v>13</v>
      </c>
      <c r="E30" s="34">
        <v>4345</v>
      </c>
      <c r="F30" s="35">
        <v>4185</v>
      </c>
      <c r="G30" s="36">
        <v>3881</v>
      </c>
      <c r="H30" s="37">
        <f t="shared" si="0"/>
        <v>92.735961768219838</v>
      </c>
      <c r="I30" s="190">
        <v>20</v>
      </c>
      <c r="J30" s="35">
        <v>3213</v>
      </c>
      <c r="K30" s="36">
        <v>1746</v>
      </c>
      <c r="L30" s="37">
        <f t="shared" si="17"/>
        <v>54.34173669467787</v>
      </c>
      <c r="M30" s="29">
        <f t="shared" si="18"/>
        <v>4365</v>
      </c>
      <c r="N30" s="30">
        <f t="shared" si="19"/>
        <v>7398</v>
      </c>
      <c r="O30" s="31">
        <f t="shared" si="20"/>
        <v>5627</v>
      </c>
      <c r="P30" s="37">
        <f>+O30/N30*100</f>
        <v>76.061097593944311</v>
      </c>
    </row>
    <row r="31" spans="1:16" ht="20.25" x14ac:dyDescent="0.3">
      <c r="A31" s="100" t="s">
        <v>65</v>
      </c>
      <c r="B31" s="101" t="s">
        <v>68</v>
      </c>
      <c r="C31" s="101">
        <v>2334</v>
      </c>
      <c r="D31" s="188" t="s">
        <v>198</v>
      </c>
      <c r="E31" s="184"/>
      <c r="F31" s="36"/>
      <c r="G31" s="36"/>
      <c r="H31" s="37"/>
      <c r="I31" s="184">
        <v>1000</v>
      </c>
      <c r="J31" s="35"/>
      <c r="K31" s="36"/>
      <c r="L31" s="37"/>
      <c r="M31" s="29">
        <f t="shared" si="18"/>
        <v>1000</v>
      </c>
      <c r="N31" s="30">
        <f t="shared" si="19"/>
        <v>0</v>
      </c>
      <c r="O31" s="31">
        <f t="shared" si="20"/>
        <v>0</v>
      </c>
      <c r="P31" s="32"/>
    </row>
    <row r="32" spans="1:16" ht="20.25" x14ac:dyDescent="0.3">
      <c r="A32" s="100" t="s">
        <v>65</v>
      </c>
      <c r="B32" s="101" t="s">
        <v>68</v>
      </c>
      <c r="C32" s="101">
        <v>2339</v>
      </c>
      <c r="D32" s="188" t="s">
        <v>179</v>
      </c>
      <c r="E32" s="184"/>
      <c r="F32" s="36"/>
      <c r="G32" s="36"/>
      <c r="H32" s="37"/>
      <c r="I32" s="184">
        <v>7700</v>
      </c>
      <c r="J32" s="35">
        <v>1</v>
      </c>
      <c r="K32" s="36">
        <v>1</v>
      </c>
      <c r="L32" s="37">
        <f t="shared" si="17"/>
        <v>100</v>
      </c>
      <c r="M32" s="29">
        <f t="shared" si="18"/>
        <v>7700</v>
      </c>
      <c r="N32" s="30">
        <f t="shared" si="19"/>
        <v>1</v>
      </c>
      <c r="O32" s="31">
        <f t="shared" si="20"/>
        <v>1</v>
      </c>
      <c r="P32" s="32">
        <f t="shared" ref="P32" si="22">+O32/N32*100</f>
        <v>100</v>
      </c>
    </row>
    <row r="33" spans="1:16" ht="20.25" x14ac:dyDescent="0.3">
      <c r="A33" s="102">
        <v>2</v>
      </c>
      <c r="B33" s="103">
        <v>23</v>
      </c>
      <c r="C33" s="104"/>
      <c r="D33" s="189" t="s">
        <v>14</v>
      </c>
      <c r="E33" s="187">
        <f>SUM(E26:E32)</f>
        <v>10935</v>
      </c>
      <c r="F33" s="44">
        <f>SUM(F26:F32)</f>
        <v>11239</v>
      </c>
      <c r="G33" s="44">
        <f>SUM(G26:G32)</f>
        <v>7601</v>
      </c>
      <c r="H33" s="45">
        <f t="shared" si="0"/>
        <v>67.630572114956848</v>
      </c>
      <c r="I33" s="44">
        <f>SUM(I26:I32)</f>
        <v>798986</v>
      </c>
      <c r="J33" s="44">
        <f>SUM(J26:J32)</f>
        <v>901827</v>
      </c>
      <c r="K33" s="44">
        <f>SUM(K26:K32)</f>
        <v>700380</v>
      </c>
      <c r="L33" s="45">
        <f>IF(J33&lt;=0,0,K33/J33*100)</f>
        <v>77.662345438759317</v>
      </c>
      <c r="M33" s="42">
        <f>SUM(M26:M32)</f>
        <v>809921</v>
      </c>
      <c r="N33" s="43">
        <f>SUM(N26:N32)</f>
        <v>913066</v>
      </c>
      <c r="O33" s="44">
        <f>SUM(O26:O32)</f>
        <v>707981</v>
      </c>
      <c r="P33" s="45">
        <f t="shared" si="21"/>
        <v>77.538863565174921</v>
      </c>
    </row>
    <row r="34" spans="1:16" ht="20.25" x14ac:dyDescent="0.3">
      <c r="A34" s="100"/>
      <c r="B34" s="111"/>
      <c r="C34" s="101"/>
      <c r="D34" s="33"/>
      <c r="E34" s="69"/>
      <c r="F34" s="70"/>
      <c r="G34" s="71"/>
      <c r="H34" s="72"/>
      <c r="I34" s="69"/>
      <c r="J34" s="70"/>
      <c r="K34" s="71"/>
      <c r="L34" s="72"/>
      <c r="M34" s="73"/>
      <c r="N34" s="74"/>
      <c r="O34" s="75"/>
      <c r="P34" s="72"/>
    </row>
    <row r="35" spans="1:16" ht="20.25" x14ac:dyDescent="0.3">
      <c r="A35" s="100" t="s">
        <v>65</v>
      </c>
      <c r="B35" s="101">
        <v>24</v>
      </c>
      <c r="C35" s="101">
        <v>2419</v>
      </c>
      <c r="D35" s="188" t="s">
        <v>208</v>
      </c>
      <c r="E35" s="184"/>
      <c r="F35" s="36">
        <v>4</v>
      </c>
      <c r="G35" s="36">
        <v>4</v>
      </c>
      <c r="H35" s="37">
        <f t="shared" si="0"/>
        <v>100</v>
      </c>
      <c r="I35" s="184"/>
      <c r="J35" s="35">
        <v>55</v>
      </c>
      <c r="K35" s="36">
        <v>55</v>
      </c>
      <c r="L35" s="37">
        <f t="shared" ref="L35" si="23">+K35/J35*100</f>
        <v>100</v>
      </c>
      <c r="M35" s="29">
        <f t="shared" ref="M35" si="24">+E35+I35</f>
        <v>0</v>
      </c>
      <c r="N35" s="30">
        <f t="shared" ref="N35" si="25">+F35+J35</f>
        <v>59</v>
      </c>
      <c r="O35" s="31">
        <f t="shared" ref="O35" si="26">+G35+K35</f>
        <v>59</v>
      </c>
      <c r="P35" s="37">
        <f t="shared" ref="P35" si="27">+O35/N35*100</f>
        <v>100</v>
      </c>
    </row>
    <row r="36" spans="1:16" ht="20.25" x14ac:dyDescent="0.3">
      <c r="A36" s="102">
        <v>2</v>
      </c>
      <c r="B36" s="103">
        <v>24</v>
      </c>
      <c r="C36" s="104"/>
      <c r="D36" s="189" t="s">
        <v>207</v>
      </c>
      <c r="E36" s="187">
        <f>SUM(E35:E35)</f>
        <v>0</v>
      </c>
      <c r="F36" s="44">
        <f t="shared" ref="F36:G36" si="28">SUM(F35:F35)</f>
        <v>4</v>
      </c>
      <c r="G36" s="44">
        <f t="shared" si="28"/>
        <v>4</v>
      </c>
      <c r="H36" s="45">
        <f t="shared" ref="H36" si="29">IF(F36&lt;=0,0,G36/F36*100)</f>
        <v>100</v>
      </c>
      <c r="I36" s="44">
        <f>SUM(I35:I35)</f>
        <v>0</v>
      </c>
      <c r="J36" s="44">
        <f t="shared" ref="J36:K36" si="30">SUM(J35:J35)</f>
        <v>55</v>
      </c>
      <c r="K36" s="44">
        <f t="shared" si="30"/>
        <v>55</v>
      </c>
      <c r="L36" s="45">
        <f>IF(J36&lt;=0,0,K36/J36*100)</f>
        <v>100</v>
      </c>
      <c r="M36" s="42">
        <f>SUM(M35:M35)</f>
        <v>0</v>
      </c>
      <c r="N36" s="43">
        <f t="shared" ref="N36:O36" si="31">SUM(N35:N35)</f>
        <v>59</v>
      </c>
      <c r="O36" s="44">
        <f t="shared" si="31"/>
        <v>59</v>
      </c>
      <c r="P36" s="45">
        <f t="shared" ref="P36" si="32">+O36/N36*100</f>
        <v>100</v>
      </c>
    </row>
    <row r="37" spans="1:16" ht="21" thickBot="1" x14ac:dyDescent="0.35">
      <c r="A37" s="193"/>
      <c r="B37" s="194"/>
      <c r="C37" s="109"/>
      <c r="D37" s="195"/>
      <c r="E37" s="55"/>
      <c r="F37" s="56"/>
      <c r="G37" s="57"/>
      <c r="H37" s="58"/>
      <c r="I37" s="55"/>
      <c r="J37" s="56"/>
      <c r="K37" s="57"/>
      <c r="L37" s="58"/>
      <c r="M37" s="59"/>
      <c r="N37" s="60"/>
      <c r="O37" s="61"/>
      <c r="P37" s="58"/>
    </row>
    <row r="38" spans="1:16" ht="21.75" thickTop="1" thickBot="1" x14ac:dyDescent="0.35">
      <c r="A38" s="112">
        <v>2</v>
      </c>
      <c r="B38" s="113"/>
      <c r="C38" s="113"/>
      <c r="D38" s="76" t="s">
        <v>15</v>
      </c>
      <c r="E38" s="77">
        <f>E36+E33+E24+E15</f>
        <v>2564500</v>
      </c>
      <c r="F38" s="78">
        <f t="shared" ref="F38:G38" si="33">F36+F33+F24+F15</f>
        <v>2678494</v>
      </c>
      <c r="G38" s="79">
        <f t="shared" si="33"/>
        <v>2631774</v>
      </c>
      <c r="H38" s="80">
        <f t="shared" si="0"/>
        <v>98.255736245815754</v>
      </c>
      <c r="I38" s="77">
        <f>I36+I33+I24+I15</f>
        <v>1272670</v>
      </c>
      <c r="J38" s="78">
        <f t="shared" ref="J38:K38" si="34">J36+J33+J24+J15</f>
        <v>1332772</v>
      </c>
      <c r="K38" s="79">
        <f t="shared" si="34"/>
        <v>1056988</v>
      </c>
      <c r="L38" s="80">
        <f>+K38/J38*100</f>
        <v>79.307488452638566</v>
      </c>
      <c r="M38" s="81">
        <f>M36+M33+M24+M15</f>
        <v>3837170</v>
      </c>
      <c r="N38" s="82">
        <f t="shared" ref="N38:O38" si="35">N36+N33+N24+N15</f>
        <v>4011266</v>
      </c>
      <c r="O38" s="83">
        <f t="shared" si="35"/>
        <v>3688762</v>
      </c>
      <c r="P38" s="80">
        <f>+O38/N38*100</f>
        <v>91.960044534568382</v>
      </c>
    </row>
    <row r="39" spans="1:16" ht="21" thickTop="1" x14ac:dyDescent="0.3">
      <c r="A39" s="110"/>
      <c r="B39" s="99"/>
      <c r="C39" s="99"/>
      <c r="D39" s="25"/>
      <c r="E39" s="62"/>
      <c r="F39" s="63"/>
      <c r="G39" s="64"/>
      <c r="H39" s="65">
        <f t="shared" si="0"/>
        <v>0</v>
      </c>
      <c r="I39" s="62"/>
      <c r="J39" s="63"/>
      <c r="K39" s="64"/>
      <c r="L39" s="65"/>
      <c r="M39" s="66"/>
      <c r="N39" s="67"/>
      <c r="O39" s="68"/>
      <c r="P39" s="65"/>
    </row>
    <row r="40" spans="1:16" ht="20.25" x14ac:dyDescent="0.3">
      <c r="A40" s="98">
        <v>3</v>
      </c>
      <c r="B40" s="99">
        <v>31</v>
      </c>
      <c r="C40" s="101">
        <v>3111</v>
      </c>
      <c r="D40" s="33" t="s">
        <v>16</v>
      </c>
      <c r="E40" s="29">
        <v>102728</v>
      </c>
      <c r="F40" s="35">
        <v>130134</v>
      </c>
      <c r="G40" s="36">
        <v>120681</v>
      </c>
      <c r="H40" s="32">
        <f t="shared" si="0"/>
        <v>92.735949098621418</v>
      </c>
      <c r="I40" s="196">
        <v>38637</v>
      </c>
      <c r="J40" s="35">
        <v>159755</v>
      </c>
      <c r="K40" s="36">
        <v>103244</v>
      </c>
      <c r="L40" s="32">
        <f>+K40/J40*100</f>
        <v>64.626459265750682</v>
      </c>
      <c r="M40" s="29">
        <f t="shared" ref="M40:M45" si="36">+E40+I40</f>
        <v>141365</v>
      </c>
      <c r="N40" s="30">
        <f t="shared" ref="N40:N45" si="37">+F40+J40</f>
        <v>289889</v>
      </c>
      <c r="O40" s="31">
        <f t="shared" ref="O40:O45" si="38">+G40+K40</f>
        <v>223925</v>
      </c>
      <c r="P40" s="32">
        <f>+O40/N40*100</f>
        <v>77.245083462980659</v>
      </c>
    </row>
    <row r="41" spans="1:16" ht="20.25" x14ac:dyDescent="0.3">
      <c r="A41" s="98">
        <v>3</v>
      </c>
      <c r="B41" s="99">
        <v>31</v>
      </c>
      <c r="C41" s="101">
        <v>3112</v>
      </c>
      <c r="D41" s="33" t="s">
        <v>188</v>
      </c>
      <c r="E41" s="29">
        <v>10</v>
      </c>
      <c r="F41" s="35"/>
      <c r="G41" s="36"/>
      <c r="H41" s="37">
        <f t="shared" si="0"/>
        <v>0</v>
      </c>
      <c r="I41" s="196"/>
      <c r="J41" s="35"/>
      <c r="K41" s="36"/>
      <c r="L41" s="32"/>
      <c r="M41" s="29">
        <f t="shared" si="36"/>
        <v>10</v>
      </c>
      <c r="N41" s="30">
        <f t="shared" si="37"/>
        <v>0</v>
      </c>
      <c r="O41" s="31">
        <f t="shared" si="38"/>
        <v>0</v>
      </c>
      <c r="P41" s="37"/>
    </row>
    <row r="42" spans="1:16" ht="20.25" x14ac:dyDescent="0.3">
      <c r="A42" s="100" t="s">
        <v>69</v>
      </c>
      <c r="B42" s="101" t="s">
        <v>70</v>
      </c>
      <c r="C42" s="101">
        <v>3113</v>
      </c>
      <c r="D42" s="33" t="s">
        <v>17</v>
      </c>
      <c r="E42" s="34">
        <v>250149</v>
      </c>
      <c r="F42" s="35">
        <v>393615</v>
      </c>
      <c r="G42" s="36">
        <v>364363</v>
      </c>
      <c r="H42" s="32">
        <f t="shared" si="0"/>
        <v>92.568372648400086</v>
      </c>
      <c r="I42" s="190">
        <v>189176</v>
      </c>
      <c r="J42" s="35">
        <v>382246</v>
      </c>
      <c r="K42" s="36">
        <v>310125</v>
      </c>
      <c r="L42" s="32">
        <f>+K42/J42*100</f>
        <v>81.132307466919201</v>
      </c>
      <c r="M42" s="29">
        <f t="shared" si="36"/>
        <v>439325</v>
      </c>
      <c r="N42" s="30">
        <f t="shared" si="37"/>
        <v>775861</v>
      </c>
      <c r="O42" s="31">
        <f t="shared" si="38"/>
        <v>674488</v>
      </c>
      <c r="P42" s="32">
        <f t="shared" ref="P42:P45" si="39">+O42/N42*100</f>
        <v>86.934128664799488</v>
      </c>
    </row>
    <row r="43" spans="1:16" ht="20.25" x14ac:dyDescent="0.3">
      <c r="A43" s="100">
        <v>3</v>
      </c>
      <c r="B43" s="101">
        <v>31</v>
      </c>
      <c r="C43" s="101">
        <v>3114</v>
      </c>
      <c r="D43" s="33" t="s">
        <v>96</v>
      </c>
      <c r="E43" s="34">
        <v>5</v>
      </c>
      <c r="F43" s="35">
        <v>20</v>
      </c>
      <c r="G43" s="36">
        <v>20</v>
      </c>
      <c r="H43" s="32">
        <f t="shared" si="0"/>
        <v>100</v>
      </c>
      <c r="I43" s="190"/>
      <c r="J43" s="35"/>
      <c r="K43" s="36"/>
      <c r="L43" s="32"/>
      <c r="M43" s="29">
        <f t="shared" si="36"/>
        <v>5</v>
      </c>
      <c r="N43" s="30">
        <f t="shared" si="37"/>
        <v>20</v>
      </c>
      <c r="O43" s="31">
        <f t="shared" si="38"/>
        <v>20</v>
      </c>
      <c r="P43" s="32">
        <f t="shared" si="39"/>
        <v>100</v>
      </c>
    </row>
    <row r="44" spans="1:16" ht="20.25" x14ac:dyDescent="0.3">
      <c r="A44" s="100">
        <v>3</v>
      </c>
      <c r="B44" s="101">
        <v>31</v>
      </c>
      <c r="C44" s="101">
        <v>3117</v>
      </c>
      <c r="D44" s="33" t="s">
        <v>131</v>
      </c>
      <c r="E44" s="34">
        <v>1299</v>
      </c>
      <c r="F44" s="35">
        <v>1549</v>
      </c>
      <c r="G44" s="36">
        <v>1538</v>
      </c>
      <c r="H44" s="32">
        <f t="shared" si="0"/>
        <v>99.289864428663648</v>
      </c>
      <c r="I44" s="190"/>
      <c r="J44" s="35"/>
      <c r="K44" s="36"/>
      <c r="L44" s="32"/>
      <c r="M44" s="29">
        <f t="shared" si="36"/>
        <v>1299</v>
      </c>
      <c r="N44" s="30">
        <f t="shared" si="37"/>
        <v>1549</v>
      </c>
      <c r="O44" s="31">
        <f t="shared" si="38"/>
        <v>1538</v>
      </c>
      <c r="P44" s="32">
        <f t="shared" si="39"/>
        <v>99.289864428663648</v>
      </c>
    </row>
    <row r="45" spans="1:16" ht="20.25" x14ac:dyDescent="0.3">
      <c r="A45" s="100">
        <v>3</v>
      </c>
      <c r="B45" s="101">
        <v>31</v>
      </c>
      <c r="C45" s="101">
        <v>3119</v>
      </c>
      <c r="D45" s="33" t="s">
        <v>132</v>
      </c>
      <c r="E45" s="34">
        <v>6946</v>
      </c>
      <c r="F45" s="35">
        <v>8374</v>
      </c>
      <c r="G45" s="36">
        <v>8190</v>
      </c>
      <c r="H45" s="32">
        <f t="shared" si="0"/>
        <v>97.802722713159781</v>
      </c>
      <c r="I45" s="190">
        <v>30060</v>
      </c>
      <c r="J45" s="35">
        <v>195</v>
      </c>
      <c r="K45" s="36">
        <v>194</v>
      </c>
      <c r="L45" s="32">
        <f>+K45/J45*100</f>
        <v>99.487179487179489</v>
      </c>
      <c r="M45" s="29">
        <f t="shared" si="36"/>
        <v>37006</v>
      </c>
      <c r="N45" s="30">
        <f t="shared" si="37"/>
        <v>8569</v>
      </c>
      <c r="O45" s="31">
        <f t="shared" si="38"/>
        <v>8384</v>
      </c>
      <c r="P45" s="32">
        <f t="shared" si="39"/>
        <v>97.841054965573576</v>
      </c>
    </row>
    <row r="46" spans="1:16" ht="20.25" x14ac:dyDescent="0.3">
      <c r="A46" s="100">
        <v>3</v>
      </c>
      <c r="B46" s="101">
        <v>31</v>
      </c>
      <c r="C46" s="101">
        <v>3121</v>
      </c>
      <c r="D46" s="33" t="s">
        <v>158</v>
      </c>
      <c r="E46" s="34"/>
      <c r="F46" s="35">
        <v>20</v>
      </c>
      <c r="G46" s="36">
        <v>20</v>
      </c>
      <c r="H46" s="32">
        <f t="shared" si="0"/>
        <v>100</v>
      </c>
      <c r="I46" s="190"/>
      <c r="J46" s="35"/>
      <c r="K46" s="36"/>
      <c r="L46" s="32"/>
      <c r="M46" s="29">
        <f t="shared" ref="M46:M49" si="40">+E46+I46</f>
        <v>0</v>
      </c>
      <c r="N46" s="30">
        <f t="shared" ref="N46:N49" si="41">+F46+J46</f>
        <v>20</v>
      </c>
      <c r="O46" s="31">
        <f t="shared" ref="O46:O49" si="42">+G46+K46</f>
        <v>20</v>
      </c>
      <c r="P46" s="32">
        <f>+O46/N46*100</f>
        <v>100</v>
      </c>
    </row>
    <row r="47" spans="1:16" ht="20.25" x14ac:dyDescent="0.3">
      <c r="A47" s="100">
        <v>3</v>
      </c>
      <c r="B47" s="101">
        <v>31</v>
      </c>
      <c r="C47" s="101">
        <v>3122</v>
      </c>
      <c r="D47" s="33" t="s">
        <v>100</v>
      </c>
      <c r="E47" s="34"/>
      <c r="F47" s="35">
        <v>8</v>
      </c>
      <c r="G47" s="36">
        <v>8</v>
      </c>
      <c r="H47" s="32">
        <f t="shared" si="0"/>
        <v>100</v>
      </c>
      <c r="I47" s="190"/>
      <c r="J47" s="35"/>
      <c r="K47" s="36"/>
      <c r="L47" s="32"/>
      <c r="M47" s="29">
        <f t="shared" si="40"/>
        <v>0</v>
      </c>
      <c r="N47" s="30">
        <f t="shared" si="41"/>
        <v>8</v>
      </c>
      <c r="O47" s="31">
        <f t="shared" si="42"/>
        <v>8</v>
      </c>
      <c r="P47" s="32">
        <f>+O47/N47*100</f>
        <v>100</v>
      </c>
    </row>
    <row r="48" spans="1:16" ht="20.25" x14ac:dyDescent="0.3">
      <c r="A48" s="100">
        <v>3</v>
      </c>
      <c r="B48" s="101">
        <v>31</v>
      </c>
      <c r="C48" s="101">
        <v>3141</v>
      </c>
      <c r="D48" s="33" t="s">
        <v>133</v>
      </c>
      <c r="E48" s="34">
        <v>15843</v>
      </c>
      <c r="F48" s="35">
        <v>15631</v>
      </c>
      <c r="G48" s="36">
        <v>14740</v>
      </c>
      <c r="H48" s="32">
        <f t="shared" si="0"/>
        <v>94.299788881069674</v>
      </c>
      <c r="I48" s="190">
        <v>50</v>
      </c>
      <c r="J48" s="35">
        <v>2196</v>
      </c>
      <c r="K48" s="36">
        <v>2027</v>
      </c>
      <c r="L48" s="32">
        <f>+K48/J48*100</f>
        <v>92.30418943533698</v>
      </c>
      <c r="M48" s="29">
        <f t="shared" si="40"/>
        <v>15893</v>
      </c>
      <c r="N48" s="30">
        <f t="shared" si="41"/>
        <v>17827</v>
      </c>
      <c r="O48" s="31">
        <f t="shared" si="42"/>
        <v>16767</v>
      </c>
      <c r="P48" s="32">
        <f>+O48/N48*100</f>
        <v>94.053963089695401</v>
      </c>
    </row>
    <row r="49" spans="1:16" ht="20.25" x14ac:dyDescent="0.3">
      <c r="A49" s="100">
        <v>3</v>
      </c>
      <c r="B49" s="101">
        <v>31</v>
      </c>
      <c r="C49" s="101">
        <v>3149</v>
      </c>
      <c r="D49" s="33" t="s">
        <v>134</v>
      </c>
      <c r="E49" s="34">
        <v>1340</v>
      </c>
      <c r="F49" s="35">
        <v>1340</v>
      </c>
      <c r="G49" s="36">
        <v>736</v>
      </c>
      <c r="H49" s="37">
        <f t="shared" si="0"/>
        <v>54.92537313432836</v>
      </c>
      <c r="I49" s="34"/>
      <c r="J49" s="35"/>
      <c r="K49" s="36"/>
      <c r="L49" s="37"/>
      <c r="M49" s="29">
        <f t="shared" si="40"/>
        <v>1340</v>
      </c>
      <c r="N49" s="30">
        <f t="shared" si="41"/>
        <v>1340</v>
      </c>
      <c r="O49" s="31">
        <f t="shared" si="42"/>
        <v>736</v>
      </c>
      <c r="P49" s="32">
        <f>+O49/N49*100</f>
        <v>54.92537313432836</v>
      </c>
    </row>
    <row r="50" spans="1:16" ht="20.25" x14ac:dyDescent="0.3">
      <c r="A50" s="102">
        <v>3</v>
      </c>
      <c r="B50" s="103">
        <v>31</v>
      </c>
      <c r="C50" s="104"/>
      <c r="D50" s="41" t="s">
        <v>18</v>
      </c>
      <c r="E50" s="42">
        <f>SUM(E40:E49)</f>
        <v>378320</v>
      </c>
      <c r="F50" s="43">
        <f>SUM(F40:F49)</f>
        <v>550691</v>
      </c>
      <c r="G50" s="44">
        <f>SUM(G40:G49)</f>
        <v>510296</v>
      </c>
      <c r="H50" s="45">
        <f t="shared" si="0"/>
        <v>92.664670386841266</v>
      </c>
      <c r="I50" s="42">
        <f>SUM(I40:I49)</f>
        <v>257923</v>
      </c>
      <c r="J50" s="43">
        <f>SUM(J40:J49)</f>
        <v>544392</v>
      </c>
      <c r="K50" s="44">
        <f>SUM(K40:K49)</f>
        <v>415590</v>
      </c>
      <c r="L50" s="45">
        <f>IF(J50&lt;=0,0,K50/J50*100)</f>
        <v>76.340210730503017</v>
      </c>
      <c r="M50" s="42">
        <f>SUM(M40:M49)</f>
        <v>636243</v>
      </c>
      <c r="N50" s="43">
        <f>SUM(N40:N49)</f>
        <v>1095083</v>
      </c>
      <c r="O50" s="44">
        <f>SUM(O40:O49)</f>
        <v>925886</v>
      </c>
      <c r="P50" s="45">
        <f>+O50/N50*100</f>
        <v>84.549390320185779</v>
      </c>
    </row>
    <row r="51" spans="1:16" ht="20.25" x14ac:dyDescent="0.3">
      <c r="A51" s="100"/>
      <c r="B51" s="101"/>
      <c r="C51" s="101"/>
      <c r="D51" s="33"/>
      <c r="E51" s="34"/>
      <c r="F51" s="35"/>
      <c r="G51" s="36"/>
      <c r="H51" s="37">
        <f t="shared" si="0"/>
        <v>0</v>
      </c>
      <c r="I51" s="34"/>
      <c r="J51" s="35"/>
      <c r="K51" s="36"/>
      <c r="L51" s="37"/>
      <c r="M51" s="38"/>
      <c r="N51" s="39"/>
      <c r="O51" s="40"/>
      <c r="P51" s="37"/>
    </row>
    <row r="52" spans="1:16" ht="20.25" x14ac:dyDescent="0.3">
      <c r="A52" s="100">
        <v>3</v>
      </c>
      <c r="B52" s="101">
        <v>32</v>
      </c>
      <c r="C52" s="101">
        <v>3231</v>
      </c>
      <c r="D52" s="33" t="s">
        <v>19</v>
      </c>
      <c r="E52" s="34">
        <v>109</v>
      </c>
      <c r="F52" s="35">
        <v>116</v>
      </c>
      <c r="G52" s="36">
        <v>113</v>
      </c>
      <c r="H52" s="37">
        <f t="shared" si="0"/>
        <v>97.41379310344827</v>
      </c>
      <c r="I52" s="34"/>
      <c r="J52" s="35"/>
      <c r="K52" s="36"/>
      <c r="L52" s="37"/>
      <c r="M52" s="29">
        <f t="shared" ref="M52:M54" si="43">+E52+I52</f>
        <v>109</v>
      </c>
      <c r="N52" s="30">
        <f t="shared" ref="N52:N54" si="44">+F52+J52</f>
        <v>116</v>
      </c>
      <c r="O52" s="31">
        <f t="shared" ref="O52:O54" si="45">+G52+K52</f>
        <v>113</v>
      </c>
      <c r="P52" s="32">
        <f>+O52/N52*100</f>
        <v>97.41379310344827</v>
      </c>
    </row>
    <row r="53" spans="1:16" ht="20.25" x14ac:dyDescent="0.3">
      <c r="A53" s="100">
        <v>3</v>
      </c>
      <c r="B53" s="101">
        <v>32</v>
      </c>
      <c r="C53" s="101">
        <v>3239</v>
      </c>
      <c r="D53" s="33" t="s">
        <v>180</v>
      </c>
      <c r="E53" s="34">
        <v>35</v>
      </c>
      <c r="F53" s="35">
        <v>20</v>
      </c>
      <c r="G53" s="36">
        <v>20</v>
      </c>
      <c r="H53" s="37">
        <f t="shared" ref="H53" si="46">IF(F53&lt;=0,0,G53/F53*100)</f>
        <v>100</v>
      </c>
      <c r="I53" s="34"/>
      <c r="J53" s="35"/>
      <c r="K53" s="36"/>
      <c r="L53" s="37"/>
      <c r="M53" s="29">
        <f t="shared" si="43"/>
        <v>35</v>
      </c>
      <c r="N53" s="30">
        <f t="shared" si="44"/>
        <v>20</v>
      </c>
      <c r="O53" s="31">
        <f t="shared" si="45"/>
        <v>20</v>
      </c>
      <c r="P53" s="32">
        <f>+O53/N53*100</f>
        <v>100</v>
      </c>
    </row>
    <row r="54" spans="1:16" ht="20.25" x14ac:dyDescent="0.3">
      <c r="A54" s="100">
        <v>3</v>
      </c>
      <c r="B54" s="101">
        <v>32</v>
      </c>
      <c r="C54" s="101">
        <v>3299</v>
      </c>
      <c r="D54" s="33" t="s">
        <v>187</v>
      </c>
      <c r="E54" s="34">
        <v>941</v>
      </c>
      <c r="F54" s="35">
        <v>2629</v>
      </c>
      <c r="G54" s="36">
        <v>2497</v>
      </c>
      <c r="H54" s="37">
        <f t="shared" si="0"/>
        <v>94.979079497907946</v>
      </c>
      <c r="I54" s="34"/>
      <c r="J54" s="35"/>
      <c r="K54" s="36"/>
      <c r="L54" s="37"/>
      <c r="M54" s="29">
        <f t="shared" si="43"/>
        <v>941</v>
      </c>
      <c r="N54" s="30">
        <f t="shared" si="44"/>
        <v>2629</v>
      </c>
      <c r="O54" s="31">
        <f t="shared" si="45"/>
        <v>2497</v>
      </c>
      <c r="P54" s="32">
        <f>+O54/N54*100</f>
        <v>94.979079497907946</v>
      </c>
    </row>
    <row r="55" spans="1:16" ht="20.25" x14ac:dyDescent="0.3">
      <c r="A55" s="102">
        <v>3</v>
      </c>
      <c r="B55" s="103">
        <v>32</v>
      </c>
      <c r="C55" s="104"/>
      <c r="D55" s="41" t="s">
        <v>18</v>
      </c>
      <c r="E55" s="42">
        <f>SUM(E52:E54)</f>
        <v>1085</v>
      </c>
      <c r="F55" s="43">
        <f>SUM(F52:F54)</f>
        <v>2765</v>
      </c>
      <c r="G55" s="44">
        <f>SUM(G52:G54)</f>
        <v>2630</v>
      </c>
      <c r="H55" s="45">
        <f t="shared" si="0"/>
        <v>95.11754068716094</v>
      </c>
      <c r="I55" s="42"/>
      <c r="J55" s="43"/>
      <c r="K55" s="44"/>
      <c r="L55" s="45">
        <f>IF(J55&lt;=0,0,K55/J55*100)</f>
        <v>0</v>
      </c>
      <c r="M55" s="43">
        <f>SUM(M52:M54)</f>
        <v>1085</v>
      </c>
      <c r="N55" s="43">
        <f>SUM(N52:N54)</f>
        <v>2765</v>
      </c>
      <c r="O55" s="44">
        <f>SUM(O52:O54)</f>
        <v>2630</v>
      </c>
      <c r="P55" s="45">
        <f>+O55/N55*100</f>
        <v>95.11754068716094</v>
      </c>
    </row>
    <row r="56" spans="1:16" ht="20.25" x14ac:dyDescent="0.3">
      <c r="A56" s="100"/>
      <c r="B56" s="101"/>
      <c r="C56" s="101"/>
      <c r="D56" s="33"/>
      <c r="E56" s="34"/>
      <c r="F56" s="35"/>
      <c r="G56" s="36"/>
      <c r="H56" s="37">
        <f t="shared" si="0"/>
        <v>0</v>
      </c>
      <c r="I56" s="34"/>
      <c r="J56" s="35"/>
      <c r="K56" s="36"/>
      <c r="L56" s="37"/>
      <c r="M56" s="38"/>
      <c r="N56" s="39"/>
      <c r="O56" s="40"/>
      <c r="P56" s="37"/>
    </row>
    <row r="57" spans="1:16" ht="20.25" x14ac:dyDescent="0.3">
      <c r="A57" s="100" t="s">
        <v>69</v>
      </c>
      <c r="B57" s="101" t="s">
        <v>71</v>
      </c>
      <c r="C57" s="101">
        <v>3311</v>
      </c>
      <c r="D57" s="33" t="s">
        <v>20</v>
      </c>
      <c r="E57" s="34">
        <v>502146</v>
      </c>
      <c r="F57" s="35">
        <v>552178</v>
      </c>
      <c r="G57" s="40">
        <v>552168</v>
      </c>
      <c r="H57" s="37">
        <f t="shared" si="0"/>
        <v>99.998188989782278</v>
      </c>
      <c r="I57" s="34">
        <v>10877</v>
      </c>
      <c r="J57" s="35">
        <v>5933</v>
      </c>
      <c r="K57" s="36">
        <v>5883</v>
      </c>
      <c r="L57" s="37">
        <f>+K57/J57*100</f>
        <v>99.157256025619418</v>
      </c>
      <c r="M57" s="29">
        <f t="shared" ref="M57:M64" si="47">+E57+I57</f>
        <v>513023</v>
      </c>
      <c r="N57" s="30">
        <f t="shared" ref="N57:N64" si="48">+F57+J57</f>
        <v>558111</v>
      </c>
      <c r="O57" s="31">
        <f t="shared" ref="O57:O64" si="49">+G57+K57</f>
        <v>558051</v>
      </c>
      <c r="P57" s="37">
        <f>+O57/N57*100</f>
        <v>99.989249450378153</v>
      </c>
    </row>
    <row r="58" spans="1:16" ht="20.25" x14ac:dyDescent="0.3">
      <c r="A58" s="100" t="s">
        <v>69</v>
      </c>
      <c r="B58" s="101" t="s">
        <v>71</v>
      </c>
      <c r="C58" s="101">
        <v>3312</v>
      </c>
      <c r="D58" s="33" t="s">
        <v>103</v>
      </c>
      <c r="E58" s="34">
        <v>56478</v>
      </c>
      <c r="F58" s="35">
        <v>68194</v>
      </c>
      <c r="G58" s="36">
        <v>68163</v>
      </c>
      <c r="H58" s="37">
        <f t="shared" si="0"/>
        <v>99.954541455259999</v>
      </c>
      <c r="I58" s="34">
        <v>3000</v>
      </c>
      <c r="J58" s="35">
        <v>3000</v>
      </c>
      <c r="K58" s="36">
        <v>3000</v>
      </c>
      <c r="L58" s="37">
        <f>+K58/J58*100</f>
        <v>100</v>
      </c>
      <c r="M58" s="29">
        <f t="shared" si="47"/>
        <v>59478</v>
      </c>
      <c r="N58" s="30">
        <f t="shared" si="48"/>
        <v>71194</v>
      </c>
      <c r="O58" s="31">
        <f t="shared" si="49"/>
        <v>71163</v>
      </c>
      <c r="P58" s="37">
        <f t="shared" ref="P58:P72" si="50">+O58/N58*100</f>
        <v>99.956457004803781</v>
      </c>
    </row>
    <row r="59" spans="1:16" ht="20.25" x14ac:dyDescent="0.3">
      <c r="A59" s="100">
        <v>3</v>
      </c>
      <c r="B59" s="101">
        <v>33</v>
      </c>
      <c r="C59" s="101">
        <v>3313</v>
      </c>
      <c r="D59" s="33" t="s">
        <v>135</v>
      </c>
      <c r="E59" s="34">
        <v>45</v>
      </c>
      <c r="F59" s="35">
        <v>836</v>
      </c>
      <c r="G59" s="35">
        <v>723</v>
      </c>
      <c r="H59" s="37">
        <f t="shared" si="0"/>
        <v>86.483253588516746</v>
      </c>
      <c r="I59" s="34">
        <v>228</v>
      </c>
      <c r="J59" s="35">
        <v>228</v>
      </c>
      <c r="K59" s="36">
        <v>228</v>
      </c>
      <c r="L59" s="37">
        <f>+K59/J59*100</f>
        <v>100</v>
      </c>
      <c r="M59" s="29">
        <f t="shared" si="47"/>
        <v>273</v>
      </c>
      <c r="N59" s="30">
        <f t="shared" si="48"/>
        <v>1064</v>
      </c>
      <c r="O59" s="31">
        <f t="shared" si="49"/>
        <v>951</v>
      </c>
      <c r="P59" s="37">
        <f t="shared" si="50"/>
        <v>89.379699248120303</v>
      </c>
    </row>
    <row r="60" spans="1:16" ht="20.25" x14ac:dyDescent="0.3">
      <c r="A60" s="100" t="s">
        <v>69</v>
      </c>
      <c r="B60" s="101" t="s">
        <v>71</v>
      </c>
      <c r="C60" s="101">
        <v>3314</v>
      </c>
      <c r="D60" s="33" t="s">
        <v>21</v>
      </c>
      <c r="E60" s="34">
        <v>55687</v>
      </c>
      <c r="F60" s="35">
        <v>57868</v>
      </c>
      <c r="G60" s="36">
        <v>57672</v>
      </c>
      <c r="H60" s="37">
        <f t="shared" si="0"/>
        <v>99.661298126771271</v>
      </c>
      <c r="I60" s="34">
        <v>10000</v>
      </c>
      <c r="J60" s="35">
        <v>25570</v>
      </c>
      <c r="K60" s="36">
        <v>24217</v>
      </c>
      <c r="L60" s="37">
        <f>+K60/J60*100</f>
        <v>94.708642940946419</v>
      </c>
      <c r="M60" s="29">
        <f t="shared" si="47"/>
        <v>65687</v>
      </c>
      <c r="N60" s="30">
        <f t="shared" si="48"/>
        <v>83438</v>
      </c>
      <c r="O60" s="31">
        <f t="shared" si="49"/>
        <v>81889</v>
      </c>
      <c r="P60" s="37">
        <f t="shared" si="50"/>
        <v>98.143531724154471</v>
      </c>
    </row>
    <row r="61" spans="1:16" ht="20.25" x14ac:dyDescent="0.3">
      <c r="A61" s="100" t="s">
        <v>69</v>
      </c>
      <c r="B61" s="101" t="s">
        <v>71</v>
      </c>
      <c r="C61" s="101">
        <v>3315</v>
      </c>
      <c r="D61" s="33" t="s">
        <v>22</v>
      </c>
      <c r="E61" s="34">
        <v>51278</v>
      </c>
      <c r="F61" s="35">
        <v>64935</v>
      </c>
      <c r="G61" s="36">
        <v>64868</v>
      </c>
      <c r="H61" s="37">
        <f t="shared" si="0"/>
        <v>99.896819896819906</v>
      </c>
      <c r="I61" s="34"/>
      <c r="J61" s="35"/>
      <c r="K61" s="36"/>
      <c r="L61" s="37"/>
      <c r="M61" s="29">
        <f t="shared" si="47"/>
        <v>51278</v>
      </c>
      <c r="N61" s="30">
        <f t="shared" si="48"/>
        <v>64935</v>
      </c>
      <c r="O61" s="31">
        <f t="shared" si="49"/>
        <v>64868</v>
      </c>
      <c r="P61" s="37">
        <f t="shared" si="50"/>
        <v>99.896819896819906</v>
      </c>
    </row>
    <row r="62" spans="1:16" ht="20.25" x14ac:dyDescent="0.3">
      <c r="A62" s="100" t="s">
        <v>69</v>
      </c>
      <c r="B62" s="101" t="s">
        <v>71</v>
      </c>
      <c r="C62" s="101">
        <v>3316</v>
      </c>
      <c r="D62" s="33" t="s">
        <v>201</v>
      </c>
      <c r="E62" s="34"/>
      <c r="F62" s="35">
        <v>1072</v>
      </c>
      <c r="G62" s="36">
        <v>1042</v>
      </c>
      <c r="H62" s="37">
        <f t="shared" si="0"/>
        <v>97.201492537313428</v>
      </c>
      <c r="I62" s="34"/>
      <c r="J62" s="35"/>
      <c r="K62" s="36"/>
      <c r="L62" s="37"/>
      <c r="M62" s="29">
        <f t="shared" si="47"/>
        <v>0</v>
      </c>
      <c r="N62" s="30">
        <f t="shared" si="48"/>
        <v>1072</v>
      </c>
      <c r="O62" s="31">
        <f t="shared" si="49"/>
        <v>1042</v>
      </c>
      <c r="P62" s="32">
        <f>+O62/N62*100</f>
        <v>97.201492537313428</v>
      </c>
    </row>
    <row r="63" spans="1:16" ht="20.25" x14ac:dyDescent="0.3">
      <c r="A63" s="100" t="s">
        <v>69</v>
      </c>
      <c r="B63" s="101" t="s">
        <v>71</v>
      </c>
      <c r="C63" s="101">
        <v>3317</v>
      </c>
      <c r="D63" s="33" t="s">
        <v>23</v>
      </c>
      <c r="E63" s="34">
        <v>14543</v>
      </c>
      <c r="F63" s="35">
        <v>17118</v>
      </c>
      <c r="G63" s="36">
        <v>17118</v>
      </c>
      <c r="H63" s="37">
        <f t="shared" si="0"/>
        <v>100</v>
      </c>
      <c r="I63" s="34"/>
      <c r="J63" s="35"/>
      <c r="K63" s="36"/>
      <c r="L63" s="37"/>
      <c r="M63" s="29">
        <f t="shared" si="47"/>
        <v>14543</v>
      </c>
      <c r="N63" s="30">
        <f t="shared" si="48"/>
        <v>17118</v>
      </c>
      <c r="O63" s="31">
        <f t="shared" si="49"/>
        <v>17118</v>
      </c>
      <c r="P63" s="37">
        <f t="shared" si="50"/>
        <v>100</v>
      </c>
    </row>
    <row r="64" spans="1:16" ht="20.25" x14ac:dyDescent="0.3">
      <c r="A64" s="100" t="s">
        <v>69</v>
      </c>
      <c r="B64" s="101" t="s">
        <v>71</v>
      </c>
      <c r="C64" s="101">
        <v>3319</v>
      </c>
      <c r="D64" s="33" t="s">
        <v>110</v>
      </c>
      <c r="E64" s="34">
        <v>36665</v>
      </c>
      <c r="F64" s="35">
        <v>33119</v>
      </c>
      <c r="G64" s="36">
        <v>28185</v>
      </c>
      <c r="H64" s="37">
        <f t="shared" si="0"/>
        <v>85.102207192246141</v>
      </c>
      <c r="I64" s="34">
        <v>935</v>
      </c>
      <c r="J64" s="35">
        <v>1156</v>
      </c>
      <c r="K64" s="36">
        <v>1061</v>
      </c>
      <c r="L64" s="37">
        <f>+K64/J64*100</f>
        <v>91.782006920415228</v>
      </c>
      <c r="M64" s="29">
        <f t="shared" si="47"/>
        <v>37600</v>
      </c>
      <c r="N64" s="30">
        <f t="shared" si="48"/>
        <v>34275</v>
      </c>
      <c r="O64" s="31">
        <f t="shared" si="49"/>
        <v>29246</v>
      </c>
      <c r="P64" s="37">
        <f t="shared" si="50"/>
        <v>85.327498176513501</v>
      </c>
    </row>
    <row r="65" spans="1:16" ht="20.25" x14ac:dyDescent="0.3">
      <c r="A65" s="100" t="s">
        <v>69</v>
      </c>
      <c r="B65" s="101" t="s">
        <v>71</v>
      </c>
      <c r="C65" s="101">
        <v>3322</v>
      </c>
      <c r="D65" s="33" t="s">
        <v>111</v>
      </c>
      <c r="E65" s="34">
        <v>10760</v>
      </c>
      <c r="F65" s="35">
        <v>8532</v>
      </c>
      <c r="G65" s="36">
        <v>7735</v>
      </c>
      <c r="H65" s="37">
        <f t="shared" si="0"/>
        <v>90.658696671354903</v>
      </c>
      <c r="I65" s="34">
        <v>24800</v>
      </c>
      <c r="J65" s="35">
        <v>21926</v>
      </c>
      <c r="K65" s="36">
        <v>9411</v>
      </c>
      <c r="L65" s="37">
        <f>+K65/J65*100</f>
        <v>42.921645534981302</v>
      </c>
      <c r="M65" s="38">
        <f t="shared" ref="M65:M66" si="51">+E65+I65</f>
        <v>35560</v>
      </c>
      <c r="N65" s="39">
        <f t="shared" ref="N65:N67" si="52">+F65+J65</f>
        <v>30458</v>
      </c>
      <c r="O65" s="31">
        <f t="shared" ref="O65:O67" si="53">+G65+K65</f>
        <v>17146</v>
      </c>
      <c r="P65" s="37">
        <f t="shared" si="50"/>
        <v>56.293912929279664</v>
      </c>
    </row>
    <row r="66" spans="1:16" ht="20.25" x14ac:dyDescent="0.3">
      <c r="A66" s="100" t="s">
        <v>69</v>
      </c>
      <c r="B66" s="101" t="s">
        <v>71</v>
      </c>
      <c r="C66" s="101">
        <v>3326</v>
      </c>
      <c r="D66" s="33" t="s">
        <v>136</v>
      </c>
      <c r="E66" s="34">
        <v>1684</v>
      </c>
      <c r="F66" s="35">
        <v>1574</v>
      </c>
      <c r="G66" s="36">
        <v>1403</v>
      </c>
      <c r="H66" s="37">
        <f t="shared" si="0"/>
        <v>89.135959339263025</v>
      </c>
      <c r="I66" s="34">
        <v>3843</v>
      </c>
      <c r="J66" s="35">
        <v>4104</v>
      </c>
      <c r="K66" s="40">
        <v>4102</v>
      </c>
      <c r="L66" s="37">
        <f>+K66/J66*100</f>
        <v>99.951267056530213</v>
      </c>
      <c r="M66" s="38">
        <f t="shared" si="51"/>
        <v>5527</v>
      </c>
      <c r="N66" s="39">
        <f t="shared" si="52"/>
        <v>5678</v>
      </c>
      <c r="O66" s="31">
        <f t="shared" si="53"/>
        <v>5505</v>
      </c>
      <c r="P66" s="37">
        <f t="shared" si="50"/>
        <v>96.953152518492431</v>
      </c>
    </row>
    <row r="67" spans="1:16" ht="20.25" x14ac:dyDescent="0.3">
      <c r="A67" s="100" t="s">
        <v>69</v>
      </c>
      <c r="B67" s="101" t="s">
        <v>71</v>
      </c>
      <c r="C67" s="101">
        <v>3330</v>
      </c>
      <c r="D67" s="33" t="s">
        <v>121</v>
      </c>
      <c r="E67" s="34">
        <v>170</v>
      </c>
      <c r="F67" s="35">
        <v>192</v>
      </c>
      <c r="G67" s="36">
        <v>192</v>
      </c>
      <c r="H67" s="37">
        <f t="shared" si="0"/>
        <v>100</v>
      </c>
      <c r="I67" s="34"/>
      <c r="J67" s="35">
        <v>200</v>
      </c>
      <c r="K67" s="36">
        <v>200</v>
      </c>
      <c r="L67" s="37">
        <f>+K67/J67*100</f>
        <v>100</v>
      </c>
      <c r="M67" s="29">
        <f>+E67+I67</f>
        <v>170</v>
      </c>
      <c r="N67" s="30">
        <f t="shared" si="52"/>
        <v>392</v>
      </c>
      <c r="O67" s="31">
        <f t="shared" si="53"/>
        <v>392</v>
      </c>
      <c r="P67" s="37">
        <f t="shared" si="50"/>
        <v>100</v>
      </c>
    </row>
    <row r="68" spans="1:16" ht="20.25" x14ac:dyDescent="0.3">
      <c r="A68" s="100" t="s">
        <v>69</v>
      </c>
      <c r="B68" s="101" t="s">
        <v>71</v>
      </c>
      <c r="C68" s="101">
        <v>3341</v>
      </c>
      <c r="D68" s="33" t="s">
        <v>183</v>
      </c>
      <c r="E68" s="34">
        <v>52</v>
      </c>
      <c r="F68" s="35">
        <v>105</v>
      </c>
      <c r="G68" s="36">
        <v>55</v>
      </c>
      <c r="H68" s="37">
        <f t="shared" si="0"/>
        <v>52.380952380952387</v>
      </c>
      <c r="I68" s="34"/>
      <c r="J68" s="35">
        <v>73</v>
      </c>
      <c r="K68" s="36">
        <v>73</v>
      </c>
      <c r="L68" s="37">
        <f>+K68/J68*100</f>
        <v>100</v>
      </c>
      <c r="M68" s="38">
        <f t="shared" ref="M68:O72" si="54">+E68+I68</f>
        <v>52</v>
      </c>
      <c r="N68" s="39">
        <f t="shared" si="54"/>
        <v>178</v>
      </c>
      <c r="O68" s="40">
        <f t="shared" si="54"/>
        <v>128</v>
      </c>
      <c r="P68" s="37">
        <f t="shared" si="50"/>
        <v>71.910112359550567</v>
      </c>
    </row>
    <row r="69" spans="1:16" ht="20.25" x14ac:dyDescent="0.3">
      <c r="A69" s="100" t="s">
        <v>69</v>
      </c>
      <c r="B69" s="101" t="s">
        <v>71</v>
      </c>
      <c r="C69" s="101">
        <v>3349</v>
      </c>
      <c r="D69" s="33" t="s">
        <v>112</v>
      </c>
      <c r="E69" s="34">
        <v>29741</v>
      </c>
      <c r="F69" s="35">
        <v>30099</v>
      </c>
      <c r="G69" s="36">
        <v>27755</v>
      </c>
      <c r="H69" s="37">
        <f t="shared" si="0"/>
        <v>92.212365859330873</v>
      </c>
      <c r="I69" s="34"/>
      <c r="J69" s="35"/>
      <c r="K69" s="36"/>
      <c r="L69" s="37"/>
      <c r="M69" s="38">
        <f t="shared" si="54"/>
        <v>29741</v>
      </c>
      <c r="N69" s="39">
        <f t="shared" si="54"/>
        <v>30099</v>
      </c>
      <c r="O69" s="40">
        <f t="shared" si="54"/>
        <v>27755</v>
      </c>
      <c r="P69" s="37">
        <f t="shared" si="50"/>
        <v>92.212365859330873</v>
      </c>
    </row>
    <row r="70" spans="1:16" ht="20.25" x14ac:dyDescent="0.3">
      <c r="A70" s="100" t="s">
        <v>69</v>
      </c>
      <c r="B70" s="101" t="s">
        <v>71</v>
      </c>
      <c r="C70" s="101">
        <v>3391</v>
      </c>
      <c r="D70" s="33" t="s">
        <v>182</v>
      </c>
      <c r="E70" s="34">
        <v>284</v>
      </c>
      <c r="F70" s="35">
        <v>284</v>
      </c>
      <c r="G70" s="36">
        <v>253</v>
      </c>
      <c r="H70" s="37">
        <f t="shared" si="0"/>
        <v>89.08450704225352</v>
      </c>
      <c r="I70" s="34"/>
      <c r="J70" s="35"/>
      <c r="K70" s="36"/>
      <c r="L70" s="37"/>
      <c r="M70" s="38">
        <f t="shared" si="54"/>
        <v>284</v>
      </c>
      <c r="N70" s="39">
        <f t="shared" si="54"/>
        <v>284</v>
      </c>
      <c r="O70" s="40">
        <f t="shared" si="54"/>
        <v>253</v>
      </c>
      <c r="P70" s="37">
        <f t="shared" si="50"/>
        <v>89.08450704225352</v>
      </c>
    </row>
    <row r="71" spans="1:16" ht="20.25" x14ac:dyDescent="0.3">
      <c r="A71" s="100" t="s">
        <v>69</v>
      </c>
      <c r="B71" s="101" t="s">
        <v>71</v>
      </c>
      <c r="C71" s="101">
        <v>3392</v>
      </c>
      <c r="D71" s="33" t="s">
        <v>24</v>
      </c>
      <c r="E71" s="34">
        <v>23735</v>
      </c>
      <c r="F71" s="35">
        <v>24711</v>
      </c>
      <c r="G71" s="36">
        <v>24355</v>
      </c>
      <c r="H71" s="37">
        <f t="shared" si="0"/>
        <v>98.559346040225009</v>
      </c>
      <c r="I71" s="34"/>
      <c r="J71" s="35">
        <v>233</v>
      </c>
      <c r="K71" s="36">
        <v>233</v>
      </c>
      <c r="L71" s="37">
        <f>+K71/J71*100</f>
        <v>100</v>
      </c>
      <c r="M71" s="38">
        <f t="shared" si="54"/>
        <v>23735</v>
      </c>
      <c r="N71" s="39">
        <f t="shared" si="54"/>
        <v>24944</v>
      </c>
      <c r="O71" s="40">
        <f t="shared" si="54"/>
        <v>24588</v>
      </c>
      <c r="P71" s="37">
        <f t="shared" si="50"/>
        <v>98.572803078896726</v>
      </c>
    </row>
    <row r="72" spans="1:16" ht="20.25" x14ac:dyDescent="0.3">
      <c r="A72" s="100" t="s">
        <v>69</v>
      </c>
      <c r="B72" s="101" t="s">
        <v>71</v>
      </c>
      <c r="C72" s="101">
        <v>3399</v>
      </c>
      <c r="D72" s="33" t="s">
        <v>137</v>
      </c>
      <c r="E72" s="34">
        <v>7516</v>
      </c>
      <c r="F72" s="35">
        <v>9226</v>
      </c>
      <c r="G72" s="36">
        <v>7687</v>
      </c>
      <c r="H72" s="37">
        <f t="shared" si="0"/>
        <v>83.318881422068074</v>
      </c>
      <c r="I72" s="34"/>
      <c r="J72" s="35"/>
      <c r="K72" s="36"/>
      <c r="L72" s="37"/>
      <c r="M72" s="38">
        <f t="shared" si="54"/>
        <v>7516</v>
      </c>
      <c r="N72" s="39">
        <f t="shared" si="54"/>
        <v>9226</v>
      </c>
      <c r="O72" s="40">
        <f t="shared" si="54"/>
        <v>7687</v>
      </c>
      <c r="P72" s="37">
        <f t="shared" si="50"/>
        <v>83.318881422068074</v>
      </c>
    </row>
    <row r="73" spans="1:16" ht="20.25" x14ac:dyDescent="0.3">
      <c r="A73" s="102">
        <v>3</v>
      </c>
      <c r="B73" s="103">
        <v>33</v>
      </c>
      <c r="C73" s="104"/>
      <c r="D73" s="41" t="s">
        <v>25</v>
      </c>
      <c r="E73" s="42">
        <f>SUM(E57:E72)</f>
        <v>790784</v>
      </c>
      <c r="F73" s="43">
        <f>SUM(F57:F72)</f>
        <v>870043</v>
      </c>
      <c r="G73" s="44">
        <f>SUM(G57:G72)</f>
        <v>859374</v>
      </c>
      <c r="H73" s="45">
        <f t="shared" ref="H73:H127" si="55">IF(F73&lt;=0,0,G73/F73*100)</f>
        <v>98.773738769233248</v>
      </c>
      <c r="I73" s="42">
        <f>SUM(I57:I72)</f>
        <v>53683</v>
      </c>
      <c r="J73" s="43">
        <f>SUM(J57:J72)</f>
        <v>62423</v>
      </c>
      <c r="K73" s="44">
        <f>SUM(K57:K72)</f>
        <v>48408</v>
      </c>
      <c r="L73" s="45">
        <f>IF(J73&lt;=0,0,K73/J73*100)</f>
        <v>77.548339554330937</v>
      </c>
      <c r="M73" s="42">
        <f>SUM(M57:M72)</f>
        <v>844467</v>
      </c>
      <c r="N73" s="43">
        <f>SUM(N57:N72)</f>
        <v>932466</v>
      </c>
      <c r="O73" s="44">
        <f>SUM(O57:O72)</f>
        <v>907782</v>
      </c>
      <c r="P73" s="45">
        <f>+O73/N73*100</f>
        <v>97.352825733056221</v>
      </c>
    </row>
    <row r="74" spans="1:16" ht="20.25" x14ac:dyDescent="0.3">
      <c r="A74" s="100"/>
      <c r="B74" s="111"/>
      <c r="C74" s="101"/>
      <c r="D74" s="33"/>
      <c r="E74" s="69"/>
      <c r="F74" s="70"/>
      <c r="G74" s="71"/>
      <c r="H74" s="72">
        <f t="shared" si="55"/>
        <v>0</v>
      </c>
      <c r="I74" s="69"/>
      <c r="J74" s="70"/>
      <c r="K74" s="71"/>
      <c r="L74" s="72"/>
      <c r="M74" s="73"/>
      <c r="N74" s="74"/>
      <c r="O74" s="75"/>
      <c r="P74" s="72"/>
    </row>
    <row r="75" spans="1:16" ht="20.25" x14ac:dyDescent="0.3">
      <c r="A75" s="100" t="s">
        <v>69</v>
      </c>
      <c r="B75" s="101" t="s">
        <v>72</v>
      </c>
      <c r="C75" s="101">
        <v>3412</v>
      </c>
      <c r="D75" s="33" t="s">
        <v>123</v>
      </c>
      <c r="E75" s="34">
        <v>17452</v>
      </c>
      <c r="F75" s="35">
        <v>21559</v>
      </c>
      <c r="G75" s="36">
        <v>16835</v>
      </c>
      <c r="H75" s="37">
        <f t="shared" si="55"/>
        <v>78.08803747854725</v>
      </c>
      <c r="I75" s="34">
        <v>79003</v>
      </c>
      <c r="J75" s="35">
        <v>105318</v>
      </c>
      <c r="K75" s="36">
        <v>54605</v>
      </c>
      <c r="L75" s="37">
        <f>+K75/J75*100</f>
        <v>51.847737328851672</v>
      </c>
      <c r="M75" s="38">
        <f t="shared" ref="M75:O78" si="56">+E75+I75</f>
        <v>96455</v>
      </c>
      <c r="N75" s="39">
        <f t="shared" si="56"/>
        <v>126877</v>
      </c>
      <c r="O75" s="40">
        <f t="shared" si="56"/>
        <v>71440</v>
      </c>
      <c r="P75" s="37">
        <f>+O75/N75*100</f>
        <v>56.30650157238901</v>
      </c>
    </row>
    <row r="76" spans="1:16" ht="20.25" x14ac:dyDescent="0.3">
      <c r="A76" s="100" t="s">
        <v>69</v>
      </c>
      <c r="B76" s="101" t="s">
        <v>72</v>
      </c>
      <c r="C76" s="101">
        <v>3419</v>
      </c>
      <c r="D76" s="33" t="s">
        <v>113</v>
      </c>
      <c r="E76" s="34">
        <v>195184</v>
      </c>
      <c r="F76" s="35">
        <v>233603</v>
      </c>
      <c r="G76" s="36">
        <v>230488</v>
      </c>
      <c r="H76" s="37">
        <f t="shared" si="55"/>
        <v>98.666541097503028</v>
      </c>
      <c r="I76" s="34"/>
      <c r="J76" s="35">
        <v>35718</v>
      </c>
      <c r="K76" s="36">
        <v>26192</v>
      </c>
      <c r="L76" s="37">
        <f>+K76/J76*100</f>
        <v>73.329973682736991</v>
      </c>
      <c r="M76" s="38">
        <f t="shared" si="56"/>
        <v>195184</v>
      </c>
      <c r="N76" s="39">
        <f t="shared" si="56"/>
        <v>269321</v>
      </c>
      <c r="O76" s="40">
        <f t="shared" si="56"/>
        <v>256680</v>
      </c>
      <c r="P76" s="37">
        <f>+O76/N76*100</f>
        <v>95.306344473694963</v>
      </c>
    </row>
    <row r="77" spans="1:16" ht="20.25" x14ac:dyDescent="0.3">
      <c r="A77" s="100" t="s">
        <v>69</v>
      </c>
      <c r="B77" s="101" t="s">
        <v>72</v>
      </c>
      <c r="C77" s="101">
        <v>3421</v>
      </c>
      <c r="D77" s="33" t="s">
        <v>26</v>
      </c>
      <c r="E77" s="34">
        <v>20880</v>
      </c>
      <c r="F77" s="35">
        <v>22967</v>
      </c>
      <c r="G77" s="36">
        <v>20725</v>
      </c>
      <c r="H77" s="37">
        <f t="shared" si="55"/>
        <v>90.238167805982499</v>
      </c>
      <c r="I77" s="34">
        <v>121135</v>
      </c>
      <c r="J77" s="35">
        <v>126322</v>
      </c>
      <c r="K77" s="36">
        <v>116489</v>
      </c>
      <c r="L77" s="37">
        <f>+K77/J77*100</f>
        <v>92.215924383717791</v>
      </c>
      <c r="M77" s="29">
        <f t="shared" si="56"/>
        <v>142015</v>
      </c>
      <c r="N77" s="30">
        <f t="shared" si="56"/>
        <v>149289</v>
      </c>
      <c r="O77" s="31">
        <f t="shared" si="56"/>
        <v>137214</v>
      </c>
      <c r="P77" s="37">
        <f>+O77/N77*100</f>
        <v>91.911661274440846</v>
      </c>
    </row>
    <row r="78" spans="1:16" ht="20.25" x14ac:dyDescent="0.3">
      <c r="A78" s="100" t="s">
        <v>69</v>
      </c>
      <c r="B78" s="101" t="s">
        <v>72</v>
      </c>
      <c r="C78" s="101">
        <v>3429</v>
      </c>
      <c r="D78" s="33" t="s">
        <v>114</v>
      </c>
      <c r="E78" s="34">
        <v>1416</v>
      </c>
      <c r="F78" s="35">
        <v>1690</v>
      </c>
      <c r="G78" s="36">
        <v>1313</v>
      </c>
      <c r="H78" s="37">
        <f t="shared" si="55"/>
        <v>77.692307692307693</v>
      </c>
      <c r="I78" s="34">
        <v>48000</v>
      </c>
      <c r="J78" s="35">
        <v>48871</v>
      </c>
      <c r="K78" s="36">
        <v>41511</v>
      </c>
      <c r="L78" s="37">
        <f>+K78/J78*100</f>
        <v>84.93994393403041</v>
      </c>
      <c r="M78" s="38">
        <f t="shared" si="56"/>
        <v>49416</v>
      </c>
      <c r="N78" s="39">
        <f t="shared" si="56"/>
        <v>50561</v>
      </c>
      <c r="O78" s="40">
        <f t="shared" si="56"/>
        <v>42824</v>
      </c>
      <c r="P78" s="37">
        <f>+O78/N78*100</f>
        <v>84.697691896916595</v>
      </c>
    </row>
    <row r="79" spans="1:16" ht="20.25" x14ac:dyDescent="0.3">
      <c r="A79" s="102">
        <v>3</v>
      </c>
      <c r="B79" s="103">
        <v>34</v>
      </c>
      <c r="C79" s="104"/>
      <c r="D79" s="41" t="s">
        <v>27</v>
      </c>
      <c r="E79" s="42">
        <f>SUM(E75:E78)</f>
        <v>234932</v>
      </c>
      <c r="F79" s="43">
        <f>SUM(F75:F78)</f>
        <v>279819</v>
      </c>
      <c r="G79" s="44">
        <f>SUM(G75:G78)</f>
        <v>269361</v>
      </c>
      <c r="H79" s="45">
        <f t="shared" si="55"/>
        <v>96.262584027532085</v>
      </c>
      <c r="I79" s="42">
        <f>SUM(I75:I78)</f>
        <v>248138</v>
      </c>
      <c r="J79" s="43">
        <f>SUM(J75:J78)</f>
        <v>316229</v>
      </c>
      <c r="K79" s="44">
        <f>SUM(K75:K78)</f>
        <v>238797</v>
      </c>
      <c r="L79" s="45">
        <f>IF(J79&lt;=0,0,K79/J79*100)</f>
        <v>75.513947171195568</v>
      </c>
      <c r="M79" s="42">
        <f>SUM(M75:M78)</f>
        <v>483070</v>
      </c>
      <c r="N79" s="43">
        <f>SUM(N75:N78)</f>
        <v>596048</v>
      </c>
      <c r="O79" s="44">
        <f>SUM(O75:O78)</f>
        <v>508158</v>
      </c>
      <c r="P79" s="45">
        <f>+O79/N79*100</f>
        <v>85.25454325826108</v>
      </c>
    </row>
    <row r="80" spans="1:16" ht="20.25" x14ac:dyDescent="0.3">
      <c r="A80" s="100"/>
      <c r="B80" s="111"/>
      <c r="C80" s="101"/>
      <c r="D80" s="33"/>
      <c r="E80" s="69"/>
      <c r="F80" s="70"/>
      <c r="G80" s="71"/>
      <c r="H80" s="72">
        <f t="shared" si="55"/>
        <v>0</v>
      </c>
      <c r="I80" s="69"/>
      <c r="J80" s="70"/>
      <c r="K80" s="71"/>
      <c r="L80" s="72"/>
      <c r="M80" s="73"/>
      <c r="N80" s="74"/>
      <c r="O80" s="75"/>
      <c r="P80" s="72"/>
    </row>
    <row r="81" spans="1:16" ht="20.25" x14ac:dyDescent="0.3">
      <c r="A81" s="100" t="s">
        <v>69</v>
      </c>
      <c r="B81" s="101" t="s">
        <v>73</v>
      </c>
      <c r="C81" s="101">
        <v>3511</v>
      </c>
      <c r="D81" s="183" t="s">
        <v>28</v>
      </c>
      <c r="E81" s="34">
        <v>16865</v>
      </c>
      <c r="F81" s="35">
        <v>20845</v>
      </c>
      <c r="G81" s="36">
        <v>19137</v>
      </c>
      <c r="H81" s="37">
        <f t="shared" si="55"/>
        <v>91.806188534420727</v>
      </c>
      <c r="I81" s="34">
        <v>31816</v>
      </c>
      <c r="J81" s="35">
        <v>25060</v>
      </c>
      <c r="K81" s="36">
        <v>12328</v>
      </c>
      <c r="L81" s="37">
        <f>+K81/J81*100</f>
        <v>49.193934557063045</v>
      </c>
      <c r="M81" s="38">
        <f t="shared" ref="M81:O88" si="57">+E81+I81</f>
        <v>48681</v>
      </c>
      <c r="N81" s="39">
        <f t="shared" si="57"/>
        <v>45905</v>
      </c>
      <c r="O81" s="40">
        <f t="shared" si="57"/>
        <v>31465</v>
      </c>
      <c r="P81" s="37">
        <f t="shared" ref="P81:P89" si="58">+O81/N81*100</f>
        <v>68.543731619649279</v>
      </c>
    </row>
    <row r="82" spans="1:16" ht="20.25" x14ac:dyDescent="0.3">
      <c r="A82" s="100" t="s">
        <v>69</v>
      </c>
      <c r="B82" s="101" t="s">
        <v>73</v>
      </c>
      <c r="C82" s="101">
        <v>3522</v>
      </c>
      <c r="D82" s="183" t="s">
        <v>168</v>
      </c>
      <c r="E82" s="34">
        <v>41512</v>
      </c>
      <c r="F82" s="35">
        <v>66604</v>
      </c>
      <c r="G82" s="36">
        <v>66604</v>
      </c>
      <c r="H82" s="37">
        <f t="shared" si="55"/>
        <v>100</v>
      </c>
      <c r="I82" s="34">
        <v>55603</v>
      </c>
      <c r="J82" s="35">
        <v>121816</v>
      </c>
      <c r="K82" s="36">
        <v>118955</v>
      </c>
      <c r="L82" s="37">
        <f>+K82/J82*100</f>
        <v>97.65137584553753</v>
      </c>
      <c r="M82" s="38">
        <f t="shared" si="57"/>
        <v>97115</v>
      </c>
      <c r="N82" s="39">
        <f t="shared" si="57"/>
        <v>188420</v>
      </c>
      <c r="O82" s="40">
        <f t="shared" si="57"/>
        <v>185559</v>
      </c>
      <c r="P82" s="32">
        <f t="shared" si="58"/>
        <v>98.481583695998296</v>
      </c>
    </row>
    <row r="83" spans="1:16" ht="20.25" x14ac:dyDescent="0.3">
      <c r="A83" s="100" t="s">
        <v>69</v>
      </c>
      <c r="B83" s="101" t="s">
        <v>73</v>
      </c>
      <c r="C83" s="101">
        <v>3523</v>
      </c>
      <c r="D83" s="183" t="s">
        <v>29</v>
      </c>
      <c r="E83" s="34">
        <v>10881</v>
      </c>
      <c r="F83" s="35">
        <v>11115</v>
      </c>
      <c r="G83" s="36">
        <v>11115</v>
      </c>
      <c r="H83" s="37">
        <f t="shared" si="55"/>
        <v>100</v>
      </c>
      <c r="I83" s="34">
        <v>32750</v>
      </c>
      <c r="J83" s="35">
        <v>18700</v>
      </c>
      <c r="K83" s="36">
        <v>18700</v>
      </c>
      <c r="L83" s="37">
        <f>+K83/J83*100</f>
        <v>100</v>
      </c>
      <c r="M83" s="38">
        <f t="shared" si="57"/>
        <v>43631</v>
      </c>
      <c r="N83" s="39">
        <f t="shared" si="57"/>
        <v>29815</v>
      </c>
      <c r="O83" s="40">
        <f t="shared" si="57"/>
        <v>29815</v>
      </c>
      <c r="P83" s="37">
        <f t="shared" si="58"/>
        <v>100</v>
      </c>
    </row>
    <row r="84" spans="1:16" ht="20.25" x14ac:dyDescent="0.3">
      <c r="A84" s="100" t="s">
        <v>69</v>
      </c>
      <c r="B84" s="101" t="s">
        <v>73</v>
      </c>
      <c r="C84" s="101">
        <v>3529</v>
      </c>
      <c r="D84" s="183" t="s">
        <v>115</v>
      </c>
      <c r="E84" s="34">
        <v>39601</v>
      </c>
      <c r="F84" s="35">
        <v>39601</v>
      </c>
      <c r="G84" s="36">
        <v>39601</v>
      </c>
      <c r="H84" s="37">
        <f t="shared" si="55"/>
        <v>100</v>
      </c>
      <c r="I84" s="34"/>
      <c r="J84" s="35"/>
      <c r="K84" s="36"/>
      <c r="L84" s="37"/>
      <c r="M84" s="38">
        <f t="shared" si="57"/>
        <v>39601</v>
      </c>
      <c r="N84" s="39">
        <f t="shared" si="57"/>
        <v>39601</v>
      </c>
      <c r="O84" s="40">
        <f t="shared" si="57"/>
        <v>39601</v>
      </c>
      <c r="P84" s="37">
        <f t="shared" si="58"/>
        <v>100</v>
      </c>
    </row>
    <row r="85" spans="1:16" ht="20.25" x14ac:dyDescent="0.3">
      <c r="A85" s="100" t="s">
        <v>69</v>
      </c>
      <c r="B85" s="101" t="s">
        <v>73</v>
      </c>
      <c r="C85" s="101">
        <v>3541</v>
      </c>
      <c r="D85" s="183" t="s">
        <v>138</v>
      </c>
      <c r="E85" s="34">
        <v>5855</v>
      </c>
      <c r="F85" s="35">
        <v>6855</v>
      </c>
      <c r="G85" s="40">
        <v>6855</v>
      </c>
      <c r="H85" s="37">
        <f t="shared" si="55"/>
        <v>100</v>
      </c>
      <c r="I85" s="34"/>
      <c r="J85" s="35"/>
      <c r="K85" s="36"/>
      <c r="L85" s="37"/>
      <c r="M85" s="38">
        <f t="shared" si="57"/>
        <v>5855</v>
      </c>
      <c r="N85" s="39">
        <f t="shared" si="57"/>
        <v>6855</v>
      </c>
      <c r="O85" s="40">
        <f t="shared" si="57"/>
        <v>6855</v>
      </c>
      <c r="P85" s="37">
        <f t="shared" si="58"/>
        <v>100</v>
      </c>
    </row>
    <row r="86" spans="1:16" ht="20.25" x14ac:dyDescent="0.3">
      <c r="A86" s="100" t="s">
        <v>69</v>
      </c>
      <c r="B86" s="101" t="s">
        <v>73</v>
      </c>
      <c r="C86" s="101">
        <v>3543</v>
      </c>
      <c r="D86" s="183" t="s">
        <v>172</v>
      </c>
      <c r="E86" s="34">
        <v>20</v>
      </c>
      <c r="F86" s="35">
        <v>30</v>
      </c>
      <c r="G86" s="40">
        <v>30</v>
      </c>
      <c r="H86" s="37">
        <f t="shared" si="55"/>
        <v>100</v>
      </c>
      <c r="I86" s="34"/>
      <c r="J86" s="35"/>
      <c r="K86" s="36"/>
      <c r="L86" s="37"/>
      <c r="M86" s="38">
        <f t="shared" si="57"/>
        <v>20</v>
      </c>
      <c r="N86" s="39">
        <f t="shared" si="57"/>
        <v>30</v>
      </c>
      <c r="O86" s="40">
        <f t="shared" si="57"/>
        <v>30</v>
      </c>
      <c r="P86" s="37">
        <f t="shared" si="58"/>
        <v>100</v>
      </c>
    </row>
    <row r="87" spans="1:16" ht="20.25" x14ac:dyDescent="0.3">
      <c r="A87" s="100" t="s">
        <v>69</v>
      </c>
      <c r="B87" s="101" t="s">
        <v>73</v>
      </c>
      <c r="C87" s="101">
        <v>3549</v>
      </c>
      <c r="D87" s="183" t="s">
        <v>209</v>
      </c>
      <c r="E87" s="34"/>
      <c r="F87" s="35">
        <v>3</v>
      </c>
      <c r="G87" s="40">
        <v>3</v>
      </c>
      <c r="H87" s="37">
        <f t="shared" si="55"/>
        <v>100</v>
      </c>
      <c r="I87" s="34"/>
      <c r="J87" s="35"/>
      <c r="K87" s="36"/>
      <c r="L87" s="37"/>
      <c r="M87" s="29">
        <f t="shared" si="57"/>
        <v>0</v>
      </c>
      <c r="N87" s="30">
        <f t="shared" si="57"/>
        <v>3</v>
      </c>
      <c r="O87" s="31">
        <f t="shared" si="57"/>
        <v>3</v>
      </c>
      <c r="P87" s="32">
        <f>+O87/N87*100</f>
        <v>100</v>
      </c>
    </row>
    <row r="88" spans="1:16" ht="20.25" x14ac:dyDescent="0.3">
      <c r="A88" s="100">
        <v>3</v>
      </c>
      <c r="B88" s="101">
        <v>35</v>
      </c>
      <c r="C88" s="101">
        <v>3599</v>
      </c>
      <c r="D88" s="183" t="s">
        <v>116</v>
      </c>
      <c r="E88" s="34">
        <v>7445</v>
      </c>
      <c r="F88" s="35">
        <v>7802</v>
      </c>
      <c r="G88" s="36">
        <v>7743</v>
      </c>
      <c r="H88" s="37">
        <f t="shared" si="55"/>
        <v>99.243783645219168</v>
      </c>
      <c r="I88" s="34">
        <v>800</v>
      </c>
      <c r="J88" s="35">
        <v>1064</v>
      </c>
      <c r="K88" s="36">
        <v>563</v>
      </c>
      <c r="L88" s="37"/>
      <c r="M88" s="38">
        <f t="shared" si="57"/>
        <v>8245</v>
      </c>
      <c r="N88" s="39">
        <f t="shared" si="57"/>
        <v>8866</v>
      </c>
      <c r="O88" s="40">
        <f t="shared" si="57"/>
        <v>8306</v>
      </c>
      <c r="P88" s="37">
        <f t="shared" si="58"/>
        <v>93.68373561921949</v>
      </c>
    </row>
    <row r="89" spans="1:16" ht="20.25" x14ac:dyDescent="0.3">
      <c r="A89" s="102">
        <v>3</v>
      </c>
      <c r="B89" s="103">
        <v>35</v>
      </c>
      <c r="C89" s="104"/>
      <c r="D89" s="41" t="s">
        <v>30</v>
      </c>
      <c r="E89" s="42">
        <f>SUM(E81:E88)</f>
        <v>122179</v>
      </c>
      <c r="F89" s="43">
        <f>SUM(F81:F88)</f>
        <v>152855</v>
      </c>
      <c r="G89" s="44">
        <f>SUM(G81:G88)</f>
        <v>151088</v>
      </c>
      <c r="H89" s="45">
        <f t="shared" si="55"/>
        <v>98.844002486016151</v>
      </c>
      <c r="I89" s="42">
        <f>SUM(I81:I88)</f>
        <v>120969</v>
      </c>
      <c r="J89" s="43">
        <f>SUM(J81:J88)</f>
        <v>166640</v>
      </c>
      <c r="K89" s="44">
        <f>SUM(K81:K88)</f>
        <v>150546</v>
      </c>
      <c r="L89" s="45">
        <f>IF(J89&lt;=0,0,K89/J89*100)</f>
        <v>90.342054728756608</v>
      </c>
      <c r="M89" s="42">
        <f>SUM(M81:M88)</f>
        <v>243148</v>
      </c>
      <c r="N89" s="43">
        <f>SUM(N81:N88)</f>
        <v>319495</v>
      </c>
      <c r="O89" s="44">
        <f>SUM(O81:O88)</f>
        <v>301634</v>
      </c>
      <c r="P89" s="45">
        <f t="shared" si="58"/>
        <v>94.409615173946378</v>
      </c>
    </row>
    <row r="90" spans="1:16" ht="20.25" x14ac:dyDescent="0.3">
      <c r="A90" s="114"/>
      <c r="B90" s="115"/>
      <c r="C90" s="116"/>
      <c r="D90" s="84"/>
      <c r="E90" s="73"/>
      <c r="F90" s="74"/>
      <c r="G90" s="75"/>
      <c r="H90" s="85">
        <f t="shared" si="55"/>
        <v>0</v>
      </c>
      <c r="I90" s="73"/>
      <c r="J90" s="74"/>
      <c r="K90" s="75"/>
      <c r="L90" s="85"/>
      <c r="M90" s="73"/>
      <c r="N90" s="74"/>
      <c r="O90" s="75"/>
      <c r="P90" s="85"/>
    </row>
    <row r="91" spans="1:16" ht="20.25" x14ac:dyDescent="0.3">
      <c r="A91" s="100" t="s">
        <v>69</v>
      </c>
      <c r="B91" s="101" t="s">
        <v>74</v>
      </c>
      <c r="C91" s="101">
        <v>3612</v>
      </c>
      <c r="D91" s="33" t="s">
        <v>139</v>
      </c>
      <c r="E91" s="34">
        <v>442767</v>
      </c>
      <c r="F91" s="35">
        <v>472382</v>
      </c>
      <c r="G91" s="36">
        <v>333503</v>
      </c>
      <c r="H91" s="37">
        <f t="shared" ref="H91" si="59">IF(F91&lt;=0,0,G91/F91*100)</f>
        <v>70.600276894547207</v>
      </c>
      <c r="I91" s="34">
        <v>739798</v>
      </c>
      <c r="J91" s="35">
        <f>1168567-13985</f>
        <v>1154582</v>
      </c>
      <c r="K91" s="40">
        <f>559080-7000</f>
        <v>552080</v>
      </c>
      <c r="L91" s="37">
        <f t="shared" ref="L91" si="60">+K91/J91*100</f>
        <v>47.816439196176624</v>
      </c>
      <c r="M91" s="38">
        <f t="shared" ref="M91:O91" si="61">+E91+I91</f>
        <v>1182565</v>
      </c>
      <c r="N91" s="39">
        <f t="shared" si="61"/>
        <v>1626964</v>
      </c>
      <c r="O91" s="40">
        <f t="shared" si="61"/>
        <v>885583</v>
      </c>
      <c r="P91" s="37">
        <f t="shared" ref="P91" si="62">+O91/N91*100</f>
        <v>54.431628481023552</v>
      </c>
    </row>
    <row r="92" spans="1:16" ht="20.25" x14ac:dyDescent="0.3">
      <c r="A92" s="100" t="s">
        <v>69</v>
      </c>
      <c r="B92" s="101" t="s">
        <v>74</v>
      </c>
      <c r="C92" s="101">
        <v>3613</v>
      </c>
      <c r="D92" s="33" t="s">
        <v>101</v>
      </c>
      <c r="E92" s="34">
        <v>10127</v>
      </c>
      <c r="F92" s="35">
        <v>11389</v>
      </c>
      <c r="G92" s="36">
        <v>8378</v>
      </c>
      <c r="H92" s="37">
        <f t="shared" si="55"/>
        <v>73.56220914917904</v>
      </c>
      <c r="I92" s="34">
        <v>6342</v>
      </c>
      <c r="J92" s="35">
        <v>20782</v>
      </c>
      <c r="K92" s="36">
        <v>5739</v>
      </c>
      <c r="L92" s="37">
        <f t="shared" ref="L92:L100" si="63">+K92/J92*100</f>
        <v>27.6152439611202</v>
      </c>
      <c r="M92" s="38">
        <f t="shared" ref="M92:M100" si="64">+E92+I92</f>
        <v>16469</v>
      </c>
      <c r="N92" s="30">
        <f>+F92+J92</f>
        <v>32171</v>
      </c>
      <c r="O92" s="31">
        <f>+G92+K92</f>
        <v>14117</v>
      </c>
      <c r="P92" s="37">
        <f t="shared" ref="P92:P101" si="65">+O92/N92*100</f>
        <v>43.88113518386124</v>
      </c>
    </row>
    <row r="93" spans="1:16" ht="20.25" x14ac:dyDescent="0.3">
      <c r="A93" s="100" t="s">
        <v>69</v>
      </c>
      <c r="B93" s="101" t="s">
        <v>74</v>
      </c>
      <c r="C93" s="101">
        <v>3619</v>
      </c>
      <c r="D93" s="33" t="s">
        <v>140</v>
      </c>
      <c r="E93" s="34">
        <v>56848</v>
      </c>
      <c r="F93" s="35">
        <v>42013</v>
      </c>
      <c r="G93" s="36">
        <v>8673</v>
      </c>
      <c r="H93" s="37">
        <f t="shared" si="55"/>
        <v>20.643610311094186</v>
      </c>
      <c r="I93" s="34"/>
      <c r="J93" s="35">
        <v>850</v>
      </c>
      <c r="K93" s="36">
        <v>90</v>
      </c>
      <c r="L93" s="37">
        <f t="shared" si="63"/>
        <v>10.588235294117647</v>
      </c>
      <c r="M93" s="38">
        <f t="shared" si="64"/>
        <v>56848</v>
      </c>
      <c r="N93" s="39">
        <f t="shared" ref="N93:N100" si="66">+F93+J93</f>
        <v>42863</v>
      </c>
      <c r="O93" s="40">
        <f t="shared" ref="O93:O100" si="67">+G93+K93</f>
        <v>8763</v>
      </c>
      <c r="P93" s="37">
        <f t="shared" si="65"/>
        <v>20.444205958519003</v>
      </c>
    </row>
    <row r="94" spans="1:16" ht="20.25" x14ac:dyDescent="0.3">
      <c r="A94" s="100" t="s">
        <v>69</v>
      </c>
      <c r="B94" s="101" t="s">
        <v>74</v>
      </c>
      <c r="C94" s="101">
        <v>3631</v>
      </c>
      <c r="D94" s="33" t="s">
        <v>31</v>
      </c>
      <c r="E94" s="34">
        <v>155174</v>
      </c>
      <c r="F94" s="35">
        <v>155136</v>
      </c>
      <c r="G94" s="36">
        <v>133232</v>
      </c>
      <c r="H94" s="37">
        <f t="shared" si="55"/>
        <v>85.880775577557756</v>
      </c>
      <c r="I94" s="34">
        <v>50</v>
      </c>
      <c r="J94" s="35">
        <v>5290</v>
      </c>
      <c r="K94" s="36">
        <v>5187</v>
      </c>
      <c r="L94" s="37">
        <f t="shared" si="63"/>
        <v>98.052930056710778</v>
      </c>
      <c r="M94" s="29">
        <f>+E94+I94</f>
        <v>155224</v>
      </c>
      <c r="N94" s="30">
        <f t="shared" si="66"/>
        <v>160426</v>
      </c>
      <c r="O94" s="40">
        <f t="shared" si="67"/>
        <v>138419</v>
      </c>
      <c r="P94" s="37">
        <f t="shared" si="65"/>
        <v>86.282148778876248</v>
      </c>
    </row>
    <row r="95" spans="1:16" ht="20.25" x14ac:dyDescent="0.3">
      <c r="A95" s="100" t="s">
        <v>69</v>
      </c>
      <c r="B95" s="101" t="s">
        <v>74</v>
      </c>
      <c r="C95" s="101">
        <v>3632</v>
      </c>
      <c r="D95" s="33" t="s">
        <v>32</v>
      </c>
      <c r="E95" s="34">
        <v>29720</v>
      </c>
      <c r="F95" s="35">
        <v>30358</v>
      </c>
      <c r="G95" s="36">
        <v>28675</v>
      </c>
      <c r="H95" s="37">
        <f t="shared" si="55"/>
        <v>94.456156532050855</v>
      </c>
      <c r="I95" s="34">
        <v>475</v>
      </c>
      <c r="J95" s="35">
        <v>5657</v>
      </c>
      <c r="K95" s="36">
        <v>4352</v>
      </c>
      <c r="L95" s="37">
        <f t="shared" si="63"/>
        <v>76.931235637263569</v>
      </c>
      <c r="M95" s="38">
        <f t="shared" si="64"/>
        <v>30195</v>
      </c>
      <c r="N95" s="39">
        <f t="shared" si="66"/>
        <v>36015</v>
      </c>
      <c r="O95" s="40">
        <f t="shared" si="67"/>
        <v>33027</v>
      </c>
      <c r="P95" s="37">
        <f t="shared" si="65"/>
        <v>91.70345689296127</v>
      </c>
    </row>
    <row r="96" spans="1:16" ht="20.25" x14ac:dyDescent="0.3">
      <c r="A96" s="100" t="s">
        <v>69</v>
      </c>
      <c r="B96" s="101" t="s">
        <v>74</v>
      </c>
      <c r="C96" s="101">
        <v>3633</v>
      </c>
      <c r="D96" s="33" t="s">
        <v>90</v>
      </c>
      <c r="E96" s="34">
        <v>18789</v>
      </c>
      <c r="F96" s="35">
        <v>18790</v>
      </c>
      <c r="G96" s="36">
        <v>18397</v>
      </c>
      <c r="H96" s="37">
        <f t="shared" si="55"/>
        <v>97.9084619478446</v>
      </c>
      <c r="I96" s="34"/>
      <c r="J96" s="35"/>
      <c r="K96" s="36"/>
      <c r="L96" s="37"/>
      <c r="M96" s="38">
        <f t="shared" si="64"/>
        <v>18789</v>
      </c>
      <c r="N96" s="39">
        <f t="shared" si="66"/>
        <v>18790</v>
      </c>
      <c r="O96" s="40">
        <f t="shared" si="67"/>
        <v>18397</v>
      </c>
      <c r="P96" s="37">
        <f t="shared" si="65"/>
        <v>97.9084619478446</v>
      </c>
    </row>
    <row r="97" spans="1:16" ht="20.25" x14ac:dyDescent="0.3">
      <c r="A97" s="100" t="s">
        <v>69</v>
      </c>
      <c r="B97" s="101" t="s">
        <v>74</v>
      </c>
      <c r="C97" s="101">
        <v>3635</v>
      </c>
      <c r="D97" s="33" t="s">
        <v>33</v>
      </c>
      <c r="E97" s="34">
        <v>8734</v>
      </c>
      <c r="F97" s="35">
        <v>8734</v>
      </c>
      <c r="G97" s="36">
        <v>4806</v>
      </c>
      <c r="H97" s="37">
        <f t="shared" si="55"/>
        <v>55.026333867643693</v>
      </c>
      <c r="I97" s="34"/>
      <c r="J97" s="35"/>
      <c r="K97" s="36"/>
      <c r="L97" s="37"/>
      <c r="M97" s="38">
        <f t="shared" si="64"/>
        <v>8734</v>
      </c>
      <c r="N97" s="39">
        <f t="shared" si="66"/>
        <v>8734</v>
      </c>
      <c r="O97" s="40">
        <f t="shared" si="67"/>
        <v>4806</v>
      </c>
      <c r="P97" s="37">
        <f t="shared" si="65"/>
        <v>55.026333867643693</v>
      </c>
    </row>
    <row r="98" spans="1:16" ht="20.25" x14ac:dyDescent="0.3">
      <c r="A98" s="100" t="s">
        <v>69</v>
      </c>
      <c r="B98" s="101" t="s">
        <v>74</v>
      </c>
      <c r="C98" s="101">
        <v>3636</v>
      </c>
      <c r="D98" s="33" t="s">
        <v>102</v>
      </c>
      <c r="E98" s="34">
        <v>12481</v>
      </c>
      <c r="F98" s="35">
        <v>12488</v>
      </c>
      <c r="G98" s="36">
        <v>6983</v>
      </c>
      <c r="H98" s="37">
        <f t="shared" si="55"/>
        <v>55.917680973734782</v>
      </c>
      <c r="I98" s="34">
        <v>4999</v>
      </c>
      <c r="J98" s="35">
        <v>3596</v>
      </c>
      <c r="K98" s="36">
        <v>880</v>
      </c>
      <c r="L98" s="37">
        <f>+K98/J98*100</f>
        <v>24.471635150166851</v>
      </c>
      <c r="M98" s="29">
        <f t="shared" si="64"/>
        <v>17480</v>
      </c>
      <c r="N98" s="30">
        <f t="shared" si="66"/>
        <v>16084</v>
      </c>
      <c r="O98" s="31">
        <f t="shared" si="67"/>
        <v>7863</v>
      </c>
      <c r="P98" s="37">
        <f t="shared" si="65"/>
        <v>48.887092762994278</v>
      </c>
    </row>
    <row r="99" spans="1:16" ht="20.25" x14ac:dyDescent="0.3">
      <c r="A99" s="100" t="s">
        <v>69</v>
      </c>
      <c r="B99" s="101" t="s">
        <v>74</v>
      </c>
      <c r="C99" s="101">
        <v>3639</v>
      </c>
      <c r="D99" s="33" t="s">
        <v>141</v>
      </c>
      <c r="E99" s="34">
        <v>117498</v>
      </c>
      <c r="F99" s="35">
        <v>146955</v>
      </c>
      <c r="G99" s="40">
        <v>107672</v>
      </c>
      <c r="H99" s="37">
        <f t="shared" si="55"/>
        <v>73.268687693511609</v>
      </c>
      <c r="I99" s="34">
        <v>236885</v>
      </c>
      <c r="J99" s="35">
        <v>105807</v>
      </c>
      <c r="K99" s="36">
        <v>83302</v>
      </c>
      <c r="L99" s="37">
        <f t="shared" si="63"/>
        <v>78.730140727929154</v>
      </c>
      <c r="M99" s="29">
        <f t="shared" si="64"/>
        <v>354383</v>
      </c>
      <c r="N99" s="30">
        <f t="shared" si="66"/>
        <v>252762</v>
      </c>
      <c r="O99" s="31">
        <f t="shared" si="67"/>
        <v>190974</v>
      </c>
      <c r="P99" s="37">
        <f t="shared" si="65"/>
        <v>75.554869798466541</v>
      </c>
    </row>
    <row r="100" spans="1:16" ht="20.25" x14ac:dyDescent="0.3">
      <c r="A100" s="100" t="s">
        <v>69</v>
      </c>
      <c r="B100" s="101" t="s">
        <v>74</v>
      </c>
      <c r="C100" s="101">
        <v>3699</v>
      </c>
      <c r="D100" s="33" t="s">
        <v>142</v>
      </c>
      <c r="E100" s="34">
        <v>4530</v>
      </c>
      <c r="F100" s="35">
        <v>2098</v>
      </c>
      <c r="G100" s="36">
        <v>468</v>
      </c>
      <c r="H100" s="37">
        <f t="shared" si="55"/>
        <v>22.3069590085796</v>
      </c>
      <c r="I100" s="34"/>
      <c r="J100" s="35">
        <v>2432</v>
      </c>
      <c r="K100" s="36">
        <v>2432</v>
      </c>
      <c r="L100" s="37">
        <f t="shared" si="63"/>
        <v>100</v>
      </c>
      <c r="M100" s="29">
        <f t="shared" si="64"/>
        <v>4530</v>
      </c>
      <c r="N100" s="30">
        <f t="shared" si="66"/>
        <v>4530</v>
      </c>
      <c r="O100" s="31">
        <f t="shared" si="67"/>
        <v>2900</v>
      </c>
      <c r="P100" s="37">
        <f t="shared" si="65"/>
        <v>64.017660044150119</v>
      </c>
    </row>
    <row r="101" spans="1:16" ht="20.25" x14ac:dyDescent="0.3">
      <c r="A101" s="102">
        <v>3</v>
      </c>
      <c r="B101" s="103">
        <v>36</v>
      </c>
      <c r="C101" s="104"/>
      <c r="D101" s="41" t="s">
        <v>34</v>
      </c>
      <c r="E101" s="42">
        <f>SUM(E91:E100)</f>
        <v>856668</v>
      </c>
      <c r="F101" s="43">
        <f>SUM(F91:F100)</f>
        <v>900343</v>
      </c>
      <c r="G101" s="44">
        <f>SUM(G91:G100)</f>
        <v>650787</v>
      </c>
      <c r="H101" s="45">
        <f t="shared" si="55"/>
        <v>72.282119147924746</v>
      </c>
      <c r="I101" s="42">
        <f>SUM(I91:I100)</f>
        <v>988549</v>
      </c>
      <c r="J101" s="43">
        <f>SUM(J91:J100)</f>
        <v>1298996</v>
      </c>
      <c r="K101" s="44">
        <f>SUM(K91:K100)</f>
        <v>654062</v>
      </c>
      <c r="L101" s="45">
        <f>IF(J101&lt;=0,0,K101/J101*100)</f>
        <v>50.35134827205011</v>
      </c>
      <c r="M101" s="42">
        <f>SUM(M91:M100)</f>
        <v>1845217</v>
      </c>
      <c r="N101" s="43">
        <f>SUM(N91:N100)</f>
        <v>2199339</v>
      </c>
      <c r="O101" s="44">
        <f>SUM(O91:O100)</f>
        <v>1304849</v>
      </c>
      <c r="P101" s="45">
        <f t="shared" si="65"/>
        <v>59.329143892778688</v>
      </c>
    </row>
    <row r="102" spans="1:16" ht="20.25" x14ac:dyDescent="0.3">
      <c r="A102" s="100"/>
      <c r="B102" s="111"/>
      <c r="C102" s="101"/>
      <c r="D102" s="33"/>
      <c r="E102" s="69"/>
      <c r="F102" s="70"/>
      <c r="G102" s="71"/>
      <c r="H102" s="72">
        <f t="shared" si="55"/>
        <v>0</v>
      </c>
      <c r="I102" s="69"/>
      <c r="J102" s="70"/>
      <c r="K102" s="71"/>
      <c r="L102" s="72"/>
      <c r="M102" s="73"/>
      <c r="N102" s="74"/>
      <c r="O102" s="75"/>
      <c r="P102" s="72"/>
    </row>
    <row r="103" spans="1:16" ht="20.25" x14ac:dyDescent="0.3">
      <c r="A103" s="100" t="s">
        <v>69</v>
      </c>
      <c r="B103" s="101" t="s">
        <v>75</v>
      </c>
      <c r="C103" s="101">
        <v>3716</v>
      </c>
      <c r="D103" s="33" t="s">
        <v>35</v>
      </c>
      <c r="E103" s="34">
        <v>2855</v>
      </c>
      <c r="F103" s="35">
        <v>2855</v>
      </c>
      <c r="G103" s="36">
        <v>2187</v>
      </c>
      <c r="H103" s="37">
        <f t="shared" si="55"/>
        <v>76.602451838879162</v>
      </c>
      <c r="I103" s="34"/>
      <c r="J103" s="35"/>
      <c r="K103" s="36"/>
      <c r="L103" s="37"/>
      <c r="M103" s="29">
        <f t="shared" ref="M103:M115" si="68">+E103+I103</f>
        <v>2855</v>
      </c>
      <c r="N103" s="30">
        <f t="shared" ref="N103:N115" si="69">+F103+J103</f>
        <v>2855</v>
      </c>
      <c r="O103" s="31">
        <f t="shared" ref="O103:O115" si="70">+G103+K103</f>
        <v>2187</v>
      </c>
      <c r="P103" s="37">
        <f t="shared" ref="P103:P109" si="71">+O103/N103*100</f>
        <v>76.602451838879162</v>
      </c>
    </row>
    <row r="104" spans="1:16" ht="20.25" x14ac:dyDescent="0.3">
      <c r="A104" s="100" t="s">
        <v>69</v>
      </c>
      <c r="B104" s="101" t="s">
        <v>75</v>
      </c>
      <c r="C104" s="101">
        <v>3722</v>
      </c>
      <c r="D104" s="33" t="s">
        <v>36</v>
      </c>
      <c r="E104" s="34">
        <v>201573</v>
      </c>
      <c r="F104" s="35">
        <v>206776</v>
      </c>
      <c r="G104" s="36">
        <v>199670</v>
      </c>
      <c r="H104" s="37">
        <f t="shared" si="55"/>
        <v>96.563430959105503</v>
      </c>
      <c r="I104" s="34">
        <v>1000</v>
      </c>
      <c r="J104" s="35">
        <v>2918</v>
      </c>
      <c r="K104" s="36">
        <v>1278</v>
      </c>
      <c r="L104" s="37">
        <f t="shared" ref="L104" si="72">+K104/J104*100</f>
        <v>43.797121315969846</v>
      </c>
      <c r="M104" s="29">
        <f t="shared" si="68"/>
        <v>202573</v>
      </c>
      <c r="N104" s="30">
        <f t="shared" si="69"/>
        <v>209694</v>
      </c>
      <c r="O104" s="31">
        <f t="shared" si="70"/>
        <v>200948</v>
      </c>
      <c r="P104" s="37">
        <f t="shared" si="71"/>
        <v>95.829160586378251</v>
      </c>
    </row>
    <row r="105" spans="1:16" ht="20.25" x14ac:dyDescent="0.3">
      <c r="A105" s="100" t="s">
        <v>69</v>
      </c>
      <c r="B105" s="101" t="s">
        <v>75</v>
      </c>
      <c r="C105" s="101">
        <v>3723</v>
      </c>
      <c r="D105" s="33" t="s">
        <v>181</v>
      </c>
      <c r="E105" s="34">
        <v>20</v>
      </c>
      <c r="F105" s="35"/>
      <c r="G105" s="36"/>
      <c r="H105" s="32">
        <f t="shared" si="55"/>
        <v>0</v>
      </c>
      <c r="I105" s="34"/>
      <c r="J105" s="35"/>
      <c r="K105" s="36"/>
      <c r="L105" s="37"/>
      <c r="M105" s="29">
        <f t="shared" si="68"/>
        <v>20</v>
      </c>
      <c r="N105" s="30">
        <f t="shared" si="69"/>
        <v>0</v>
      </c>
      <c r="O105" s="31">
        <f t="shared" si="70"/>
        <v>0</v>
      </c>
      <c r="P105" s="32"/>
    </row>
    <row r="106" spans="1:16" ht="20.25" x14ac:dyDescent="0.3">
      <c r="A106" s="100" t="s">
        <v>69</v>
      </c>
      <c r="B106" s="101" t="s">
        <v>75</v>
      </c>
      <c r="C106" s="101">
        <v>3725</v>
      </c>
      <c r="D106" s="33" t="s">
        <v>143</v>
      </c>
      <c r="E106" s="34">
        <v>127850</v>
      </c>
      <c r="F106" s="35">
        <v>128161</v>
      </c>
      <c r="G106" s="36">
        <v>116955</v>
      </c>
      <c r="H106" s="37">
        <f t="shared" si="55"/>
        <v>91.256310422047278</v>
      </c>
      <c r="I106" s="34">
        <v>1380</v>
      </c>
      <c r="J106" s="35">
        <v>4117</v>
      </c>
      <c r="K106" s="36">
        <v>4117</v>
      </c>
      <c r="L106" s="37">
        <f t="shared" ref="L106" si="73">+K106/J106*100</f>
        <v>100</v>
      </c>
      <c r="M106" s="29">
        <f t="shared" si="68"/>
        <v>129230</v>
      </c>
      <c r="N106" s="30">
        <f t="shared" si="69"/>
        <v>132278</v>
      </c>
      <c r="O106" s="31">
        <f t="shared" si="70"/>
        <v>121072</v>
      </c>
      <c r="P106" s="37">
        <f t="shared" si="71"/>
        <v>91.528447663254667</v>
      </c>
    </row>
    <row r="107" spans="1:16" ht="20.25" x14ac:dyDescent="0.3">
      <c r="A107" s="100" t="s">
        <v>69</v>
      </c>
      <c r="B107" s="101" t="s">
        <v>75</v>
      </c>
      <c r="C107" s="101">
        <v>3729</v>
      </c>
      <c r="D107" s="33" t="s">
        <v>117</v>
      </c>
      <c r="E107" s="34">
        <v>5256</v>
      </c>
      <c r="F107" s="35">
        <v>5358</v>
      </c>
      <c r="G107" s="36">
        <v>3128</v>
      </c>
      <c r="H107" s="37">
        <f t="shared" si="55"/>
        <v>58.379992534527815</v>
      </c>
      <c r="I107" s="34"/>
      <c r="J107" s="35"/>
      <c r="K107" s="36"/>
      <c r="L107" s="37"/>
      <c r="M107" s="29">
        <f t="shared" si="68"/>
        <v>5256</v>
      </c>
      <c r="N107" s="30">
        <f t="shared" si="69"/>
        <v>5358</v>
      </c>
      <c r="O107" s="31">
        <f t="shared" si="70"/>
        <v>3128</v>
      </c>
      <c r="P107" s="37">
        <f>+O107/N107*100</f>
        <v>58.379992534527815</v>
      </c>
    </row>
    <row r="108" spans="1:16" ht="20.25" x14ac:dyDescent="0.3">
      <c r="A108" s="100" t="s">
        <v>69</v>
      </c>
      <c r="B108" s="101" t="s">
        <v>75</v>
      </c>
      <c r="C108" s="101">
        <v>3733</v>
      </c>
      <c r="D108" s="33" t="s">
        <v>37</v>
      </c>
      <c r="E108" s="34">
        <v>642</v>
      </c>
      <c r="F108" s="35">
        <v>642</v>
      </c>
      <c r="G108" s="36">
        <v>405</v>
      </c>
      <c r="H108" s="37">
        <f t="shared" si="55"/>
        <v>63.084112149532714</v>
      </c>
      <c r="I108" s="34"/>
      <c r="J108" s="35"/>
      <c r="K108" s="36"/>
      <c r="L108" s="37"/>
      <c r="M108" s="29">
        <f t="shared" si="68"/>
        <v>642</v>
      </c>
      <c r="N108" s="30">
        <f t="shared" si="69"/>
        <v>642</v>
      </c>
      <c r="O108" s="31">
        <f t="shared" si="70"/>
        <v>405</v>
      </c>
      <c r="P108" s="37">
        <f t="shared" ref="P108" si="74">+O108/N108*100</f>
        <v>63.084112149532714</v>
      </c>
    </row>
    <row r="109" spans="1:16" ht="20.25" x14ac:dyDescent="0.3">
      <c r="A109" s="100" t="s">
        <v>69</v>
      </c>
      <c r="B109" s="101" t="s">
        <v>75</v>
      </c>
      <c r="C109" s="101">
        <v>3739</v>
      </c>
      <c r="D109" s="33" t="s">
        <v>91</v>
      </c>
      <c r="E109" s="34">
        <v>1160</v>
      </c>
      <c r="F109" s="35">
        <v>1160</v>
      </c>
      <c r="G109" s="36">
        <v>611</v>
      </c>
      <c r="H109" s="37">
        <f t="shared" si="55"/>
        <v>52.672413793103445</v>
      </c>
      <c r="I109" s="34"/>
      <c r="J109" s="35"/>
      <c r="K109" s="36"/>
      <c r="L109" s="37"/>
      <c r="M109" s="29">
        <f t="shared" si="68"/>
        <v>1160</v>
      </c>
      <c r="N109" s="30">
        <f t="shared" si="69"/>
        <v>1160</v>
      </c>
      <c r="O109" s="31">
        <f t="shared" si="70"/>
        <v>611</v>
      </c>
      <c r="P109" s="37">
        <f t="shared" si="71"/>
        <v>52.672413793103445</v>
      </c>
    </row>
    <row r="110" spans="1:16" ht="20.25" x14ac:dyDescent="0.3">
      <c r="A110" s="100" t="s">
        <v>69</v>
      </c>
      <c r="B110" s="101" t="s">
        <v>75</v>
      </c>
      <c r="C110" s="101">
        <v>3741</v>
      </c>
      <c r="D110" s="33" t="s">
        <v>38</v>
      </c>
      <c r="E110" s="34">
        <v>46806</v>
      </c>
      <c r="F110" s="35">
        <v>50928</v>
      </c>
      <c r="G110" s="36">
        <v>49560</v>
      </c>
      <c r="H110" s="37">
        <f t="shared" si="55"/>
        <v>97.313854853911408</v>
      </c>
      <c r="I110" s="34">
        <v>23000</v>
      </c>
      <c r="J110" s="35">
        <v>53505</v>
      </c>
      <c r="K110" s="36">
        <v>48801</v>
      </c>
      <c r="L110" s="37">
        <f>+K110/J110*100</f>
        <v>91.208298289879451</v>
      </c>
      <c r="M110" s="29">
        <f t="shared" si="68"/>
        <v>69806</v>
      </c>
      <c r="N110" s="30">
        <f t="shared" si="69"/>
        <v>104433</v>
      </c>
      <c r="O110" s="31">
        <f t="shared" si="70"/>
        <v>98361</v>
      </c>
      <c r="P110" s="37">
        <f t="shared" ref="P110:P118" si="75">+O110/N110*100</f>
        <v>94.185745884921431</v>
      </c>
    </row>
    <row r="111" spans="1:16" ht="20.25" x14ac:dyDescent="0.3">
      <c r="A111" s="100" t="s">
        <v>69</v>
      </c>
      <c r="B111" s="101" t="s">
        <v>75</v>
      </c>
      <c r="C111" s="101">
        <v>3742</v>
      </c>
      <c r="D111" s="33" t="s">
        <v>39</v>
      </c>
      <c r="E111" s="34">
        <v>820</v>
      </c>
      <c r="F111" s="35">
        <v>820</v>
      </c>
      <c r="G111" s="36">
        <v>488</v>
      </c>
      <c r="H111" s="37">
        <f t="shared" si="55"/>
        <v>59.512195121951216</v>
      </c>
      <c r="I111" s="34"/>
      <c r="J111" s="35"/>
      <c r="K111" s="36"/>
      <c r="L111" s="37"/>
      <c r="M111" s="29">
        <f t="shared" si="68"/>
        <v>820</v>
      </c>
      <c r="N111" s="30">
        <f t="shared" si="69"/>
        <v>820</v>
      </c>
      <c r="O111" s="31">
        <f t="shared" si="70"/>
        <v>488</v>
      </c>
      <c r="P111" s="37">
        <f t="shared" si="75"/>
        <v>59.512195121951216</v>
      </c>
    </row>
    <row r="112" spans="1:16" ht="20.25" x14ac:dyDescent="0.3">
      <c r="A112" s="100">
        <v>3</v>
      </c>
      <c r="B112" s="101">
        <v>37</v>
      </c>
      <c r="C112" s="101">
        <v>3744</v>
      </c>
      <c r="D112" s="33" t="s">
        <v>40</v>
      </c>
      <c r="E112" s="34">
        <v>396</v>
      </c>
      <c r="F112" s="35">
        <v>396</v>
      </c>
      <c r="G112" s="36"/>
      <c r="H112" s="32">
        <f>IF(F112&lt;=0,0,G112/F112*100)</f>
        <v>0</v>
      </c>
      <c r="I112" s="34"/>
      <c r="J112" s="35"/>
      <c r="K112" s="36"/>
      <c r="L112" s="37"/>
      <c r="M112" s="29">
        <f t="shared" si="68"/>
        <v>396</v>
      </c>
      <c r="N112" s="30">
        <f t="shared" si="69"/>
        <v>396</v>
      </c>
      <c r="O112" s="31">
        <f t="shared" si="70"/>
        <v>0</v>
      </c>
      <c r="P112" s="32">
        <f>+O112/N112*100</f>
        <v>0</v>
      </c>
    </row>
    <row r="113" spans="1:16" ht="20.25" x14ac:dyDescent="0.3">
      <c r="A113" s="100" t="s">
        <v>69</v>
      </c>
      <c r="B113" s="101" t="s">
        <v>75</v>
      </c>
      <c r="C113" s="101">
        <v>3745</v>
      </c>
      <c r="D113" s="33" t="s">
        <v>41</v>
      </c>
      <c r="E113" s="34">
        <v>182121</v>
      </c>
      <c r="F113" s="35">
        <v>201605</v>
      </c>
      <c r="G113" s="36">
        <v>184951</v>
      </c>
      <c r="H113" s="37">
        <f t="shared" si="55"/>
        <v>91.739292180253457</v>
      </c>
      <c r="I113" s="34">
        <v>75568</v>
      </c>
      <c r="J113" s="35">
        <v>192270</v>
      </c>
      <c r="K113" s="36">
        <v>162836</v>
      </c>
      <c r="L113" s="37">
        <f>+K113/J113*100</f>
        <v>84.691319498621738</v>
      </c>
      <c r="M113" s="29">
        <f t="shared" si="68"/>
        <v>257689</v>
      </c>
      <c r="N113" s="30">
        <f t="shared" si="69"/>
        <v>393875</v>
      </c>
      <c r="O113" s="31">
        <f t="shared" si="70"/>
        <v>347787</v>
      </c>
      <c r="P113" s="37">
        <f t="shared" si="75"/>
        <v>88.298825769596959</v>
      </c>
    </row>
    <row r="114" spans="1:16" ht="20.25" x14ac:dyDescent="0.3">
      <c r="A114" s="100" t="s">
        <v>69</v>
      </c>
      <c r="B114" s="101" t="s">
        <v>75</v>
      </c>
      <c r="C114" s="101">
        <v>3749</v>
      </c>
      <c r="D114" s="33" t="s">
        <v>42</v>
      </c>
      <c r="E114" s="34">
        <v>362</v>
      </c>
      <c r="F114" s="35">
        <v>368</v>
      </c>
      <c r="G114" s="36">
        <v>366</v>
      </c>
      <c r="H114" s="37">
        <f t="shared" si="55"/>
        <v>99.456521739130437</v>
      </c>
      <c r="I114" s="34"/>
      <c r="J114" s="35"/>
      <c r="K114" s="36"/>
      <c r="L114" s="37"/>
      <c r="M114" s="29">
        <f t="shared" si="68"/>
        <v>362</v>
      </c>
      <c r="N114" s="30">
        <f t="shared" si="69"/>
        <v>368</v>
      </c>
      <c r="O114" s="31">
        <f t="shared" si="70"/>
        <v>366</v>
      </c>
      <c r="P114" s="37">
        <f t="shared" si="75"/>
        <v>99.456521739130437</v>
      </c>
    </row>
    <row r="115" spans="1:16" ht="20.25" x14ac:dyDescent="0.3">
      <c r="A115" s="100" t="s">
        <v>69</v>
      </c>
      <c r="B115" s="101" t="s">
        <v>75</v>
      </c>
      <c r="C115" s="101">
        <v>3753</v>
      </c>
      <c r="D115" s="33" t="s">
        <v>191</v>
      </c>
      <c r="E115" s="34">
        <v>30</v>
      </c>
      <c r="F115" s="35">
        <v>30</v>
      </c>
      <c r="G115" s="36"/>
      <c r="H115" s="37">
        <f t="shared" si="55"/>
        <v>0</v>
      </c>
      <c r="I115" s="34"/>
      <c r="J115" s="35"/>
      <c r="K115" s="36"/>
      <c r="L115" s="37"/>
      <c r="M115" s="29">
        <f t="shared" si="68"/>
        <v>30</v>
      </c>
      <c r="N115" s="30">
        <f t="shared" si="69"/>
        <v>30</v>
      </c>
      <c r="O115" s="31">
        <f t="shared" si="70"/>
        <v>0</v>
      </c>
      <c r="P115" s="37">
        <f t="shared" si="75"/>
        <v>0</v>
      </c>
    </row>
    <row r="116" spans="1:16" ht="20.25" x14ac:dyDescent="0.3">
      <c r="A116" s="100" t="s">
        <v>69</v>
      </c>
      <c r="B116" s="101" t="s">
        <v>75</v>
      </c>
      <c r="C116" s="101">
        <v>3792</v>
      </c>
      <c r="D116" s="33" t="s">
        <v>43</v>
      </c>
      <c r="E116" s="34">
        <v>2028</v>
      </c>
      <c r="F116" s="35">
        <v>3105</v>
      </c>
      <c r="G116" s="36">
        <v>2763</v>
      </c>
      <c r="H116" s="37">
        <f>IF(F116&lt;=0,0,G116/F116*100)</f>
        <v>88.985507246376812</v>
      </c>
      <c r="I116" s="34">
        <v>14500</v>
      </c>
      <c r="J116" s="35">
        <v>13420</v>
      </c>
      <c r="K116" s="36">
        <v>5664</v>
      </c>
      <c r="L116" s="37">
        <f>+K116/J116*100</f>
        <v>42.20566318926975</v>
      </c>
      <c r="M116" s="29">
        <f t="shared" ref="M116:O117" si="76">+E116+I116</f>
        <v>16528</v>
      </c>
      <c r="N116" s="30">
        <f t="shared" si="76"/>
        <v>16525</v>
      </c>
      <c r="O116" s="31">
        <f t="shared" si="76"/>
        <v>8427</v>
      </c>
      <c r="P116" s="37">
        <f>+O116/N116*100</f>
        <v>50.99546142208775</v>
      </c>
    </row>
    <row r="117" spans="1:16" ht="20.25" x14ac:dyDescent="0.3">
      <c r="A117" s="100" t="s">
        <v>69</v>
      </c>
      <c r="B117" s="101" t="s">
        <v>75</v>
      </c>
      <c r="C117" s="101">
        <v>3793</v>
      </c>
      <c r="D117" s="33" t="s">
        <v>192</v>
      </c>
      <c r="E117" s="34">
        <v>40</v>
      </c>
      <c r="F117" s="35">
        <v>45</v>
      </c>
      <c r="G117" s="36">
        <v>44</v>
      </c>
      <c r="H117" s="37">
        <f>IF(F117&lt;=0,0,G117/F117*100)</f>
        <v>97.777777777777771</v>
      </c>
      <c r="I117" s="34"/>
      <c r="J117" s="35"/>
      <c r="K117" s="36"/>
      <c r="L117" s="37"/>
      <c r="M117" s="29">
        <f t="shared" si="76"/>
        <v>40</v>
      </c>
      <c r="N117" s="30">
        <f t="shared" si="76"/>
        <v>45</v>
      </c>
      <c r="O117" s="31">
        <f t="shared" si="76"/>
        <v>44</v>
      </c>
      <c r="P117" s="37">
        <f>+O117/N117*100</f>
        <v>97.777777777777771</v>
      </c>
    </row>
    <row r="118" spans="1:16" ht="20.25" x14ac:dyDescent="0.3">
      <c r="A118" s="102">
        <v>3</v>
      </c>
      <c r="B118" s="103">
        <v>37</v>
      </c>
      <c r="C118" s="104"/>
      <c r="D118" s="41" t="s">
        <v>44</v>
      </c>
      <c r="E118" s="42">
        <f>SUM(E103:E117)</f>
        <v>571959</v>
      </c>
      <c r="F118" s="43">
        <f>SUM(F103:F117)</f>
        <v>602249</v>
      </c>
      <c r="G118" s="44">
        <f>SUM(G103:G117)</f>
        <v>561128</v>
      </c>
      <c r="H118" s="45">
        <f t="shared" si="55"/>
        <v>93.172093270391485</v>
      </c>
      <c r="I118" s="42">
        <f>SUM(I103:I117)</f>
        <v>115448</v>
      </c>
      <c r="J118" s="43">
        <f>SUM(J103:J117)</f>
        <v>266230</v>
      </c>
      <c r="K118" s="44">
        <f>SUM(K103:K117)</f>
        <v>222696</v>
      </c>
      <c r="L118" s="45">
        <f>IF(J118&lt;=0,0,K118/J118*100)</f>
        <v>83.6479735566991</v>
      </c>
      <c r="M118" s="42">
        <f>SUM(M103:M117)</f>
        <v>687407</v>
      </c>
      <c r="N118" s="43">
        <f>SUM(N103:N117)</f>
        <v>868479</v>
      </c>
      <c r="O118" s="44">
        <f>SUM(O103:O117)</f>
        <v>783824</v>
      </c>
      <c r="P118" s="45">
        <f t="shared" si="75"/>
        <v>90.252498909012189</v>
      </c>
    </row>
    <row r="119" spans="1:16" ht="20.25" x14ac:dyDescent="0.3">
      <c r="A119" s="100"/>
      <c r="B119" s="101"/>
      <c r="C119" s="101"/>
      <c r="D119" s="33"/>
      <c r="E119" s="34"/>
      <c r="F119" s="35"/>
      <c r="G119" s="36"/>
      <c r="H119" s="37"/>
      <c r="I119" s="34"/>
      <c r="J119" s="35"/>
      <c r="K119" s="36"/>
      <c r="L119" s="37"/>
      <c r="M119" s="38"/>
      <c r="N119" s="39"/>
      <c r="O119" s="40"/>
      <c r="P119" s="37"/>
    </row>
    <row r="120" spans="1:16" ht="20.25" x14ac:dyDescent="0.3">
      <c r="A120" s="100" t="s">
        <v>69</v>
      </c>
      <c r="B120" s="101">
        <v>38</v>
      </c>
      <c r="C120" s="101">
        <v>3809</v>
      </c>
      <c r="D120" s="186" t="s">
        <v>177</v>
      </c>
      <c r="E120" s="34">
        <v>9500</v>
      </c>
      <c r="F120" s="35">
        <v>13500</v>
      </c>
      <c r="G120" s="36">
        <v>13500</v>
      </c>
      <c r="H120" s="37">
        <f>IF(F120&lt;=0,0,G120/F120*100)</f>
        <v>100</v>
      </c>
      <c r="I120" s="34"/>
      <c r="J120" s="35"/>
      <c r="K120" s="36"/>
      <c r="L120" s="37"/>
      <c r="M120" s="29">
        <f>+E120+I120</f>
        <v>9500</v>
      </c>
      <c r="N120" s="30">
        <f>+F120+J120</f>
        <v>13500</v>
      </c>
      <c r="O120" s="31">
        <f>+G120+K120</f>
        <v>13500</v>
      </c>
      <c r="P120" s="37">
        <f>+O120/N120*100</f>
        <v>100</v>
      </c>
    </row>
    <row r="121" spans="1:16" ht="20.25" x14ac:dyDescent="0.3">
      <c r="A121" s="102">
        <v>3</v>
      </c>
      <c r="B121" s="103">
        <v>38</v>
      </c>
      <c r="C121" s="104"/>
      <c r="D121" s="41" t="s">
        <v>167</v>
      </c>
      <c r="E121" s="42">
        <f>SUM(E120:E120)</f>
        <v>9500</v>
      </c>
      <c r="F121" s="43">
        <f>SUM(F120:F120)</f>
        <v>13500</v>
      </c>
      <c r="G121" s="44">
        <f>SUM(G120:G120)</f>
        <v>13500</v>
      </c>
      <c r="H121" s="45">
        <f>IF(F121&lt;=0,0,G121/F121*100)</f>
        <v>100</v>
      </c>
      <c r="I121" s="42">
        <f>SUM(I120:I120)</f>
        <v>0</v>
      </c>
      <c r="J121" s="43">
        <f>SUM(J120:J120)</f>
        <v>0</v>
      </c>
      <c r="K121" s="44">
        <f>SUM(K120:K120)</f>
        <v>0</v>
      </c>
      <c r="L121" s="45"/>
      <c r="M121" s="43">
        <f>SUM(M120:M120)</f>
        <v>9500</v>
      </c>
      <c r="N121" s="43">
        <f>SUM(N120:N120)</f>
        <v>13500</v>
      </c>
      <c r="O121" s="44">
        <f>SUM(O120:O120)</f>
        <v>13500</v>
      </c>
      <c r="P121" s="45">
        <f>+O121/N121*100</f>
        <v>100</v>
      </c>
    </row>
    <row r="122" spans="1:16" ht="20.25" x14ac:dyDescent="0.3">
      <c r="A122" s="100"/>
      <c r="B122" s="111"/>
      <c r="C122" s="101"/>
      <c r="D122" s="33"/>
      <c r="E122" s="69"/>
      <c r="F122" s="70"/>
      <c r="G122" s="71"/>
      <c r="H122" s="72">
        <f t="shared" si="55"/>
        <v>0</v>
      </c>
      <c r="I122" s="69"/>
      <c r="J122" s="70"/>
      <c r="K122" s="71"/>
      <c r="L122" s="72"/>
      <c r="M122" s="73"/>
      <c r="N122" s="74"/>
      <c r="O122" s="75"/>
      <c r="P122" s="72"/>
    </row>
    <row r="123" spans="1:16" ht="20.25" x14ac:dyDescent="0.3">
      <c r="A123" s="100" t="s">
        <v>69</v>
      </c>
      <c r="B123" s="101">
        <v>39</v>
      </c>
      <c r="C123" s="101">
        <v>3900</v>
      </c>
      <c r="D123" s="186" t="s">
        <v>176</v>
      </c>
      <c r="E123" s="34">
        <v>8386</v>
      </c>
      <c r="F123" s="35">
        <v>8401</v>
      </c>
      <c r="G123" s="36">
        <v>8401</v>
      </c>
      <c r="H123" s="37">
        <f>IF(F123&lt;=0,0,G123/F123*100)</f>
        <v>100</v>
      </c>
      <c r="I123" s="34"/>
      <c r="J123" s="35"/>
      <c r="K123" s="36"/>
      <c r="L123" s="37"/>
      <c r="M123" s="29">
        <f>+E123+I123</f>
        <v>8386</v>
      </c>
      <c r="N123" s="30">
        <f>+F123+J123</f>
        <v>8401</v>
      </c>
      <c r="O123" s="40">
        <f>+G123+K123</f>
        <v>8401</v>
      </c>
      <c r="P123" s="37">
        <f>+O123/N123*100</f>
        <v>100</v>
      </c>
    </row>
    <row r="124" spans="1:16" ht="20.25" x14ac:dyDescent="0.3">
      <c r="A124" s="102">
        <v>3</v>
      </c>
      <c r="B124" s="103">
        <v>39</v>
      </c>
      <c r="C124" s="104"/>
      <c r="D124" s="41" t="s">
        <v>176</v>
      </c>
      <c r="E124" s="42">
        <f>SUM(E123:E123)</f>
        <v>8386</v>
      </c>
      <c r="F124" s="43">
        <f>SUM(F123:F123)</f>
        <v>8401</v>
      </c>
      <c r="G124" s="44">
        <f>SUM(G123:G123)</f>
        <v>8401</v>
      </c>
      <c r="H124" s="45">
        <f>IF(F124&lt;=0,0,G124/F124*100)</f>
        <v>100</v>
      </c>
      <c r="I124" s="42">
        <f>SUM(I123:I123)</f>
        <v>0</v>
      </c>
      <c r="J124" s="43">
        <f>SUM(J123:J123)</f>
        <v>0</v>
      </c>
      <c r="K124" s="44">
        <f>SUM(K123:K123)</f>
        <v>0</v>
      </c>
      <c r="L124" s="45"/>
      <c r="M124" s="43">
        <f>SUM(M123:M123)</f>
        <v>8386</v>
      </c>
      <c r="N124" s="43">
        <f>SUM(N123:N123)</f>
        <v>8401</v>
      </c>
      <c r="O124" s="44">
        <f>SUM(O123:O123)</f>
        <v>8401</v>
      </c>
      <c r="P124" s="45">
        <f>+O124/N124*100</f>
        <v>100</v>
      </c>
    </row>
    <row r="125" spans="1:16" ht="21" thickBot="1" x14ac:dyDescent="0.35">
      <c r="A125" s="193"/>
      <c r="B125" s="194"/>
      <c r="C125" s="109"/>
      <c r="D125" s="195"/>
      <c r="E125" s="55"/>
      <c r="F125" s="56"/>
      <c r="G125" s="57"/>
      <c r="H125" s="58"/>
      <c r="I125" s="55"/>
      <c r="J125" s="56"/>
      <c r="K125" s="57"/>
      <c r="L125" s="58"/>
      <c r="M125" s="59"/>
      <c r="N125" s="60"/>
      <c r="O125" s="61"/>
      <c r="P125" s="58"/>
    </row>
    <row r="126" spans="1:16" ht="21.75" thickTop="1" thickBot="1" x14ac:dyDescent="0.35">
      <c r="A126" s="108">
        <v>3</v>
      </c>
      <c r="B126" s="109"/>
      <c r="C126" s="109"/>
      <c r="D126" s="54" t="s">
        <v>45</v>
      </c>
      <c r="E126" s="55">
        <f>+E118+E101+E89+E79+E73+E55+E50+E121+E124</f>
        <v>2973813</v>
      </c>
      <c r="F126" s="56">
        <f>+F118+F101+F89+F79+F73+F55+F50+F121+F124</f>
        <v>3380666</v>
      </c>
      <c r="G126" s="57">
        <f>+G118+G101+G89+G79+G73+G55+G50+G121+G124</f>
        <v>3026565</v>
      </c>
      <c r="H126" s="58">
        <f t="shared" si="55"/>
        <v>89.525702923625104</v>
      </c>
      <c r="I126" s="55">
        <f>+I118+I101+I89+I79+I73+I55+I50+I121+I124</f>
        <v>1784710</v>
      </c>
      <c r="J126" s="56">
        <f>+J118+J101+J89+J79+J73+J55+J50+J121+J124</f>
        <v>2654910</v>
      </c>
      <c r="K126" s="57">
        <f>+K118+K101+K89+K79+K73+K55+K50+K121+K124</f>
        <v>1730099</v>
      </c>
      <c r="L126" s="58">
        <f>+K126/J126*100</f>
        <v>65.166013160521459</v>
      </c>
      <c r="M126" s="55">
        <f>+M118+M101+M89+M79+M73+M55+M50+M121+M124</f>
        <v>4758523</v>
      </c>
      <c r="N126" s="56">
        <f>+N118+N101+N89+N79+N73+N55+N50+N121+N124</f>
        <v>6035576</v>
      </c>
      <c r="O126" s="57">
        <f>+O118+O101+O89+O79+O73+O55+O50+O121+O124</f>
        <v>4756664</v>
      </c>
      <c r="P126" s="58">
        <f>+O126/N126*100</f>
        <v>78.810439964636345</v>
      </c>
    </row>
    <row r="127" spans="1:16" ht="21" thickTop="1" x14ac:dyDescent="0.3">
      <c r="A127" s="110"/>
      <c r="B127" s="99"/>
      <c r="C127" s="99"/>
      <c r="D127" s="25"/>
      <c r="E127" s="62"/>
      <c r="F127" s="63"/>
      <c r="G127" s="64"/>
      <c r="H127" s="65">
        <f t="shared" si="55"/>
        <v>0</v>
      </c>
      <c r="I127" s="62"/>
      <c r="J127" s="63"/>
      <c r="K127" s="64"/>
      <c r="L127" s="65"/>
      <c r="M127" s="66"/>
      <c r="N127" s="67"/>
      <c r="O127" s="68"/>
      <c r="P127" s="65"/>
    </row>
    <row r="128" spans="1:16" ht="20.25" x14ac:dyDescent="0.3">
      <c r="A128" s="100">
        <v>4</v>
      </c>
      <c r="B128" s="101">
        <v>42</v>
      </c>
      <c r="C128" s="101">
        <v>4227</v>
      </c>
      <c r="D128" s="186" t="s">
        <v>199</v>
      </c>
      <c r="E128" s="34"/>
      <c r="F128" s="35">
        <v>10</v>
      </c>
      <c r="G128" s="36">
        <v>10</v>
      </c>
      <c r="H128" s="37">
        <f>IF(F128&lt;=0,0,G128/F128*100)</f>
        <v>100</v>
      </c>
      <c r="I128" s="34"/>
      <c r="J128" s="35"/>
      <c r="K128" s="36"/>
      <c r="L128" s="37"/>
      <c r="M128" s="29">
        <f>+E128+I128</f>
        <v>0</v>
      </c>
      <c r="N128" s="30">
        <f>+F128+J128</f>
        <v>10</v>
      </c>
      <c r="O128" s="31">
        <f t="shared" ref="O128" si="77">+G128+K128</f>
        <v>10</v>
      </c>
      <c r="P128" s="37">
        <f>+O128/N128*100</f>
        <v>100</v>
      </c>
    </row>
    <row r="129" spans="1:16" ht="20.25" x14ac:dyDescent="0.3">
      <c r="A129" s="102">
        <v>4</v>
      </c>
      <c r="B129" s="103">
        <v>42</v>
      </c>
      <c r="C129" s="104"/>
      <c r="D129" s="41" t="s">
        <v>200</v>
      </c>
      <c r="E129" s="42">
        <f>SUM(E128:E128)</f>
        <v>0</v>
      </c>
      <c r="F129" s="43">
        <f>SUM(F128:F128)</f>
        <v>10</v>
      </c>
      <c r="G129" s="44">
        <f>SUM(G128:G128)</f>
        <v>10</v>
      </c>
      <c r="H129" s="45">
        <f>IF(F129&lt;=0,0,G129/F129*100)</f>
        <v>100</v>
      </c>
      <c r="I129" s="42">
        <f>SUM(I128:I128)</f>
        <v>0</v>
      </c>
      <c r="J129" s="43">
        <f>SUM(J128:J128)</f>
        <v>0</v>
      </c>
      <c r="K129" s="44">
        <f>SUM(K128:K128)</f>
        <v>0</v>
      </c>
      <c r="L129" s="45"/>
      <c r="M129" s="43">
        <f>SUM(M128:M128)</f>
        <v>0</v>
      </c>
      <c r="N129" s="43">
        <f>SUM(N128:N128)</f>
        <v>10</v>
      </c>
      <c r="O129" s="44">
        <f>SUM(O128:O128)</f>
        <v>10</v>
      </c>
      <c r="P129" s="45">
        <f>+O129/N129*100</f>
        <v>100</v>
      </c>
    </row>
    <row r="130" spans="1:16" ht="20.25" x14ac:dyDescent="0.3">
      <c r="A130" s="110"/>
      <c r="B130" s="99"/>
      <c r="C130" s="99"/>
      <c r="D130" s="25"/>
      <c r="E130" s="62"/>
      <c r="F130" s="63"/>
      <c r="G130" s="64"/>
      <c r="H130" s="65"/>
      <c r="I130" s="62"/>
      <c r="J130" s="63"/>
      <c r="K130" s="64"/>
      <c r="L130" s="65"/>
      <c r="M130" s="66"/>
      <c r="N130" s="67"/>
      <c r="O130" s="68"/>
      <c r="P130" s="65"/>
    </row>
    <row r="131" spans="1:16" ht="20.25" x14ac:dyDescent="0.3">
      <c r="A131" s="100" t="s">
        <v>76</v>
      </c>
      <c r="B131" s="101" t="s">
        <v>77</v>
      </c>
      <c r="C131" s="101">
        <v>4312</v>
      </c>
      <c r="D131" s="33" t="s">
        <v>189</v>
      </c>
      <c r="E131" s="34"/>
      <c r="F131" s="35">
        <v>1830</v>
      </c>
      <c r="G131" s="36">
        <v>1830</v>
      </c>
      <c r="H131" s="37">
        <f t="shared" ref="H131:H202" si="78">IF(F131&lt;=0,0,G131/F131*100)</f>
        <v>100</v>
      </c>
      <c r="I131" s="34"/>
      <c r="J131" s="35"/>
      <c r="K131" s="36"/>
      <c r="L131" s="37"/>
      <c r="M131" s="29">
        <f t="shared" ref="M131" si="79">+E131+I131</f>
        <v>0</v>
      </c>
      <c r="N131" s="30">
        <f t="shared" ref="N131" si="80">+F131+J131</f>
        <v>1830</v>
      </c>
      <c r="O131" s="31">
        <f t="shared" ref="O131" si="81">+G131+K131</f>
        <v>1830</v>
      </c>
      <c r="P131" s="37">
        <f t="shared" ref="P131" si="82">+O131/N131*100</f>
        <v>100</v>
      </c>
    </row>
    <row r="132" spans="1:16" ht="20.25" x14ac:dyDescent="0.3">
      <c r="A132" s="100" t="s">
        <v>76</v>
      </c>
      <c r="B132" s="101" t="s">
        <v>77</v>
      </c>
      <c r="C132" s="101">
        <v>4322</v>
      </c>
      <c r="D132" s="33" t="s">
        <v>61</v>
      </c>
      <c r="E132" s="34">
        <v>61</v>
      </c>
      <c r="F132" s="35">
        <v>61</v>
      </c>
      <c r="G132" s="36">
        <v>52</v>
      </c>
      <c r="H132" s="37">
        <f t="shared" ref="H132" si="83">IF(F132&lt;=0,0,G132/F132*100)</f>
        <v>85.245901639344254</v>
      </c>
      <c r="I132" s="34"/>
      <c r="J132" s="35"/>
      <c r="K132" s="36"/>
      <c r="L132" s="37"/>
      <c r="M132" s="29">
        <f t="shared" ref="M132:M154" si="84">+E132+I132</f>
        <v>61</v>
      </c>
      <c r="N132" s="30">
        <f t="shared" ref="N132:N154" si="85">+F132+J132</f>
        <v>61</v>
      </c>
      <c r="O132" s="31">
        <f t="shared" ref="O132:O154" si="86">+G132+K132</f>
        <v>52</v>
      </c>
      <c r="P132" s="37">
        <f t="shared" ref="P132" si="87">+O132/N132*100</f>
        <v>85.245901639344254</v>
      </c>
    </row>
    <row r="133" spans="1:16" ht="20.25" x14ac:dyDescent="0.3">
      <c r="A133" s="100" t="s">
        <v>76</v>
      </c>
      <c r="B133" s="101" t="s">
        <v>77</v>
      </c>
      <c r="C133" s="101">
        <v>4324</v>
      </c>
      <c r="D133" s="33" t="s">
        <v>159</v>
      </c>
      <c r="E133" s="34">
        <v>1904</v>
      </c>
      <c r="F133" s="35">
        <v>35173</v>
      </c>
      <c r="G133" s="36">
        <v>35116</v>
      </c>
      <c r="H133" s="37">
        <f t="shared" si="78"/>
        <v>99.837943877405962</v>
      </c>
      <c r="I133" s="34"/>
      <c r="J133" s="35"/>
      <c r="K133" s="36"/>
      <c r="L133" s="37"/>
      <c r="M133" s="29">
        <f t="shared" si="84"/>
        <v>1904</v>
      </c>
      <c r="N133" s="30">
        <f t="shared" si="85"/>
        <v>35173</v>
      </c>
      <c r="O133" s="31">
        <f t="shared" si="86"/>
        <v>35116</v>
      </c>
      <c r="P133" s="37">
        <f t="shared" ref="P133:P145" si="88">+O133/N133*100</f>
        <v>99.837943877405962</v>
      </c>
    </row>
    <row r="134" spans="1:16" ht="20.25" x14ac:dyDescent="0.3">
      <c r="A134" s="100" t="s">
        <v>76</v>
      </c>
      <c r="B134" s="101" t="s">
        <v>77</v>
      </c>
      <c r="C134" s="101">
        <v>4329</v>
      </c>
      <c r="D134" s="33" t="s">
        <v>144</v>
      </c>
      <c r="E134" s="34">
        <v>122</v>
      </c>
      <c r="F134" s="35">
        <v>163</v>
      </c>
      <c r="G134" s="36">
        <v>157</v>
      </c>
      <c r="H134" s="37">
        <f t="shared" si="78"/>
        <v>96.319018404907979</v>
      </c>
      <c r="I134" s="34"/>
      <c r="J134" s="35"/>
      <c r="K134" s="36"/>
      <c r="L134" s="37"/>
      <c r="M134" s="29">
        <f t="shared" si="84"/>
        <v>122</v>
      </c>
      <c r="N134" s="30">
        <f t="shared" si="85"/>
        <v>163</v>
      </c>
      <c r="O134" s="31">
        <f t="shared" si="86"/>
        <v>157</v>
      </c>
      <c r="P134" s="37">
        <f t="shared" si="88"/>
        <v>96.319018404907979</v>
      </c>
    </row>
    <row r="135" spans="1:16" ht="20.25" x14ac:dyDescent="0.3">
      <c r="A135" s="100" t="s">
        <v>76</v>
      </c>
      <c r="B135" s="101" t="s">
        <v>77</v>
      </c>
      <c r="C135" s="101">
        <v>4332</v>
      </c>
      <c r="D135" s="33" t="s">
        <v>145</v>
      </c>
      <c r="E135" s="34">
        <v>28</v>
      </c>
      <c r="F135" s="35">
        <v>28</v>
      </c>
      <c r="G135" s="36">
        <v>8</v>
      </c>
      <c r="H135" s="37">
        <f t="shared" si="78"/>
        <v>28.571428571428569</v>
      </c>
      <c r="I135" s="34"/>
      <c r="J135" s="35"/>
      <c r="K135" s="36"/>
      <c r="L135" s="37"/>
      <c r="M135" s="29">
        <f t="shared" si="84"/>
        <v>28</v>
      </c>
      <c r="N135" s="30">
        <f t="shared" si="85"/>
        <v>28</v>
      </c>
      <c r="O135" s="31">
        <f t="shared" si="86"/>
        <v>8</v>
      </c>
      <c r="P135" s="37">
        <f t="shared" si="88"/>
        <v>28.571428571428569</v>
      </c>
    </row>
    <row r="136" spans="1:16" ht="20.25" x14ac:dyDescent="0.3">
      <c r="A136" s="100" t="s">
        <v>76</v>
      </c>
      <c r="B136" s="101" t="s">
        <v>77</v>
      </c>
      <c r="C136" s="101">
        <v>4333</v>
      </c>
      <c r="D136" s="84" t="s">
        <v>190</v>
      </c>
      <c r="E136" s="34">
        <v>5</v>
      </c>
      <c r="F136" s="35">
        <v>5</v>
      </c>
      <c r="G136" s="36">
        <v>5</v>
      </c>
      <c r="H136" s="37">
        <f t="shared" si="78"/>
        <v>100</v>
      </c>
      <c r="I136" s="34"/>
      <c r="J136" s="35"/>
      <c r="K136" s="36"/>
      <c r="L136" s="37"/>
      <c r="M136" s="29">
        <f t="shared" si="84"/>
        <v>5</v>
      </c>
      <c r="N136" s="30">
        <f t="shared" si="85"/>
        <v>5</v>
      </c>
      <c r="O136" s="31">
        <f t="shared" si="86"/>
        <v>5</v>
      </c>
      <c r="P136" s="37">
        <f t="shared" si="88"/>
        <v>100</v>
      </c>
    </row>
    <row r="137" spans="1:16" ht="20.25" x14ac:dyDescent="0.3">
      <c r="A137" s="100" t="s">
        <v>76</v>
      </c>
      <c r="B137" s="101" t="s">
        <v>77</v>
      </c>
      <c r="C137" s="101">
        <v>4339</v>
      </c>
      <c r="D137" s="84" t="s">
        <v>197</v>
      </c>
      <c r="E137" s="34">
        <v>64</v>
      </c>
      <c r="F137" s="35">
        <v>64</v>
      </c>
      <c r="G137" s="36">
        <v>64</v>
      </c>
      <c r="H137" s="37">
        <f t="shared" si="78"/>
        <v>100</v>
      </c>
      <c r="I137" s="34"/>
      <c r="J137" s="35"/>
      <c r="K137" s="36"/>
      <c r="L137" s="37"/>
      <c r="M137" s="29">
        <f t="shared" si="84"/>
        <v>64</v>
      </c>
      <c r="N137" s="30">
        <f t="shared" si="85"/>
        <v>64</v>
      </c>
      <c r="O137" s="31">
        <f t="shared" si="86"/>
        <v>64</v>
      </c>
      <c r="P137" s="37">
        <f t="shared" si="88"/>
        <v>100</v>
      </c>
    </row>
    <row r="138" spans="1:16" ht="20.25" x14ac:dyDescent="0.3">
      <c r="A138" s="100" t="s">
        <v>76</v>
      </c>
      <c r="B138" s="101" t="s">
        <v>77</v>
      </c>
      <c r="C138" s="101">
        <v>4341</v>
      </c>
      <c r="D138" s="33" t="s">
        <v>146</v>
      </c>
      <c r="E138" s="34">
        <v>7612</v>
      </c>
      <c r="F138" s="35">
        <v>7645</v>
      </c>
      <c r="G138" s="36">
        <v>5033</v>
      </c>
      <c r="H138" s="37">
        <f t="shared" si="78"/>
        <v>65.833878351863959</v>
      </c>
      <c r="I138" s="34"/>
      <c r="J138" s="35"/>
      <c r="K138" s="36"/>
      <c r="L138" s="37"/>
      <c r="M138" s="29">
        <f t="shared" si="84"/>
        <v>7612</v>
      </c>
      <c r="N138" s="30">
        <f t="shared" si="85"/>
        <v>7645</v>
      </c>
      <c r="O138" s="31">
        <f t="shared" si="86"/>
        <v>5033</v>
      </c>
      <c r="P138" s="37">
        <f t="shared" si="88"/>
        <v>65.833878351863959</v>
      </c>
    </row>
    <row r="139" spans="1:16" ht="20.25" x14ac:dyDescent="0.3">
      <c r="A139" s="100" t="s">
        <v>76</v>
      </c>
      <c r="B139" s="101" t="s">
        <v>77</v>
      </c>
      <c r="C139" s="101">
        <v>4342</v>
      </c>
      <c r="D139" s="33" t="s">
        <v>147</v>
      </c>
      <c r="E139" s="34">
        <v>5470</v>
      </c>
      <c r="F139" s="35">
        <v>13101</v>
      </c>
      <c r="G139" s="36">
        <v>13101</v>
      </c>
      <c r="H139" s="37">
        <f t="shared" si="78"/>
        <v>100</v>
      </c>
      <c r="I139" s="34"/>
      <c r="J139" s="35"/>
      <c r="K139" s="36"/>
      <c r="L139" s="37"/>
      <c r="M139" s="29">
        <f t="shared" si="84"/>
        <v>5470</v>
      </c>
      <c r="N139" s="30">
        <f t="shared" si="85"/>
        <v>13101</v>
      </c>
      <c r="O139" s="31">
        <f t="shared" si="86"/>
        <v>13101</v>
      </c>
      <c r="P139" s="37">
        <f t="shared" si="88"/>
        <v>100</v>
      </c>
    </row>
    <row r="140" spans="1:16" ht="20.25" x14ac:dyDescent="0.3">
      <c r="A140" s="100" t="s">
        <v>76</v>
      </c>
      <c r="B140" s="101" t="s">
        <v>77</v>
      </c>
      <c r="C140" s="101">
        <v>4344</v>
      </c>
      <c r="D140" s="84" t="s">
        <v>169</v>
      </c>
      <c r="E140" s="34">
        <v>0</v>
      </c>
      <c r="F140" s="35">
        <v>1075</v>
      </c>
      <c r="G140" s="36">
        <v>1075</v>
      </c>
      <c r="H140" s="37">
        <f t="shared" si="78"/>
        <v>100</v>
      </c>
      <c r="I140" s="34"/>
      <c r="J140" s="35">
        <v>235</v>
      </c>
      <c r="K140" s="36">
        <v>235</v>
      </c>
      <c r="L140" s="37">
        <f>+K140/J140*100</f>
        <v>100</v>
      </c>
      <c r="M140" s="29">
        <f t="shared" si="84"/>
        <v>0</v>
      </c>
      <c r="N140" s="30">
        <f t="shared" si="85"/>
        <v>1310</v>
      </c>
      <c r="O140" s="31">
        <f t="shared" si="86"/>
        <v>1310</v>
      </c>
      <c r="P140" s="37">
        <f t="shared" si="88"/>
        <v>100</v>
      </c>
    </row>
    <row r="141" spans="1:16" ht="20.25" x14ac:dyDescent="0.3">
      <c r="A141" s="100" t="s">
        <v>76</v>
      </c>
      <c r="B141" s="101" t="s">
        <v>77</v>
      </c>
      <c r="C141" s="101">
        <v>4349</v>
      </c>
      <c r="D141" s="33" t="s">
        <v>148</v>
      </c>
      <c r="E141" s="34">
        <v>249</v>
      </c>
      <c r="F141" s="35">
        <v>375</v>
      </c>
      <c r="G141" s="36">
        <v>343</v>
      </c>
      <c r="H141" s="37">
        <f t="shared" si="78"/>
        <v>91.466666666666669</v>
      </c>
      <c r="I141" s="34"/>
      <c r="J141" s="35"/>
      <c r="K141" s="36"/>
      <c r="L141" s="37"/>
      <c r="M141" s="29">
        <f t="shared" si="84"/>
        <v>249</v>
      </c>
      <c r="N141" s="30">
        <f t="shared" si="85"/>
        <v>375</v>
      </c>
      <c r="O141" s="31">
        <f t="shared" si="86"/>
        <v>343</v>
      </c>
      <c r="P141" s="37">
        <f t="shared" si="88"/>
        <v>91.466666666666669</v>
      </c>
    </row>
    <row r="142" spans="1:16" ht="20.25" x14ac:dyDescent="0.3">
      <c r="A142" s="100" t="s">
        <v>76</v>
      </c>
      <c r="B142" s="101" t="s">
        <v>77</v>
      </c>
      <c r="C142" s="101">
        <v>4350</v>
      </c>
      <c r="D142" s="33" t="s">
        <v>196</v>
      </c>
      <c r="E142" s="34">
        <v>136433</v>
      </c>
      <c r="F142" s="35">
        <v>184536</v>
      </c>
      <c r="G142" s="36">
        <v>184536</v>
      </c>
      <c r="H142" s="37">
        <f t="shared" si="78"/>
        <v>100</v>
      </c>
      <c r="I142" s="34"/>
      <c r="J142" s="35">
        <v>300</v>
      </c>
      <c r="K142" s="36">
        <v>100</v>
      </c>
      <c r="L142" s="37">
        <f>+K142/J142*100</f>
        <v>33.333333333333329</v>
      </c>
      <c r="M142" s="29">
        <f t="shared" si="84"/>
        <v>136433</v>
      </c>
      <c r="N142" s="30">
        <f t="shared" si="85"/>
        <v>184836</v>
      </c>
      <c r="O142" s="31">
        <f t="shared" si="86"/>
        <v>184636</v>
      </c>
      <c r="P142" s="37">
        <f t="shared" si="88"/>
        <v>99.891795970481951</v>
      </c>
    </row>
    <row r="143" spans="1:16" ht="20.25" x14ac:dyDescent="0.3">
      <c r="A143" s="100" t="s">
        <v>76</v>
      </c>
      <c r="B143" s="101" t="s">
        <v>77</v>
      </c>
      <c r="C143" s="101">
        <v>4351</v>
      </c>
      <c r="D143" s="33" t="s">
        <v>149</v>
      </c>
      <c r="E143" s="34">
        <v>98199</v>
      </c>
      <c r="F143" s="35">
        <v>114359</v>
      </c>
      <c r="G143" s="36">
        <v>109294</v>
      </c>
      <c r="H143" s="37">
        <f t="shared" si="78"/>
        <v>95.570965118617693</v>
      </c>
      <c r="I143" s="34">
        <v>59001</v>
      </c>
      <c r="J143" s="35">
        <v>19178</v>
      </c>
      <c r="K143" s="36">
        <v>16332</v>
      </c>
      <c r="L143" s="37">
        <f>+K143/J143*100</f>
        <v>85.160079257482536</v>
      </c>
      <c r="M143" s="29">
        <f t="shared" si="84"/>
        <v>157200</v>
      </c>
      <c r="N143" s="30">
        <f t="shared" si="85"/>
        <v>133537</v>
      </c>
      <c r="O143" s="31">
        <f t="shared" si="86"/>
        <v>125626</v>
      </c>
      <c r="P143" s="37">
        <f t="shared" si="88"/>
        <v>94.075799216696495</v>
      </c>
    </row>
    <row r="144" spans="1:16" ht="20.25" x14ac:dyDescent="0.3">
      <c r="A144" s="100" t="s">
        <v>76</v>
      </c>
      <c r="B144" s="101" t="s">
        <v>77</v>
      </c>
      <c r="C144" s="101">
        <v>4352</v>
      </c>
      <c r="D144" s="33" t="s">
        <v>173</v>
      </c>
      <c r="E144" s="34"/>
      <c r="F144" s="35"/>
      <c r="G144" s="36"/>
      <c r="H144" s="32">
        <f t="shared" si="78"/>
        <v>0</v>
      </c>
      <c r="I144" s="34">
        <v>5748</v>
      </c>
      <c r="J144" s="35">
        <v>2000</v>
      </c>
      <c r="K144" s="36">
        <v>1</v>
      </c>
      <c r="L144" s="37">
        <f>+K144/J144*100</f>
        <v>0.05</v>
      </c>
      <c r="M144" s="29">
        <f t="shared" si="84"/>
        <v>5748</v>
      </c>
      <c r="N144" s="30">
        <f t="shared" si="85"/>
        <v>2000</v>
      </c>
      <c r="O144" s="31">
        <f t="shared" si="86"/>
        <v>1</v>
      </c>
      <c r="P144" s="37">
        <f t="shared" si="88"/>
        <v>0.05</v>
      </c>
    </row>
    <row r="145" spans="1:16" ht="20.25" x14ac:dyDescent="0.3">
      <c r="A145" s="100" t="s">
        <v>76</v>
      </c>
      <c r="B145" s="101" t="s">
        <v>77</v>
      </c>
      <c r="C145" s="101">
        <v>4353</v>
      </c>
      <c r="D145" s="33" t="s">
        <v>160</v>
      </c>
      <c r="E145" s="34"/>
      <c r="F145" s="35">
        <v>100</v>
      </c>
      <c r="G145" s="36">
        <v>100</v>
      </c>
      <c r="H145" s="37">
        <f t="shared" si="78"/>
        <v>100</v>
      </c>
      <c r="I145" s="34"/>
      <c r="J145" s="35"/>
      <c r="K145" s="36"/>
      <c r="L145" s="37"/>
      <c r="M145" s="29">
        <f t="shared" si="84"/>
        <v>0</v>
      </c>
      <c r="N145" s="30">
        <f t="shared" si="85"/>
        <v>100</v>
      </c>
      <c r="O145" s="31">
        <f t="shared" si="86"/>
        <v>100</v>
      </c>
      <c r="P145" s="37">
        <f t="shared" si="88"/>
        <v>100</v>
      </c>
    </row>
    <row r="146" spans="1:16" ht="20.25" x14ac:dyDescent="0.3">
      <c r="A146" s="100" t="s">
        <v>76</v>
      </c>
      <c r="B146" s="101" t="s">
        <v>77</v>
      </c>
      <c r="C146" s="101">
        <v>4354</v>
      </c>
      <c r="D146" s="33" t="s">
        <v>150</v>
      </c>
      <c r="E146" s="34"/>
      <c r="F146" s="35">
        <v>3195</v>
      </c>
      <c r="G146" s="36">
        <v>3195</v>
      </c>
      <c r="H146" s="37">
        <f t="shared" si="78"/>
        <v>100</v>
      </c>
      <c r="I146" s="34"/>
      <c r="J146" s="35"/>
      <c r="K146" s="36"/>
      <c r="L146" s="37"/>
      <c r="M146" s="29">
        <f t="shared" si="84"/>
        <v>0</v>
      </c>
      <c r="N146" s="30">
        <f t="shared" si="85"/>
        <v>3195</v>
      </c>
      <c r="O146" s="31">
        <f t="shared" si="86"/>
        <v>3195</v>
      </c>
      <c r="P146" s="37">
        <f t="shared" ref="P146:P157" si="89">+O146/N146*100</f>
        <v>100</v>
      </c>
    </row>
    <row r="147" spans="1:16" ht="20.25" x14ac:dyDescent="0.3">
      <c r="A147" s="100" t="s">
        <v>76</v>
      </c>
      <c r="B147" s="101" t="s">
        <v>77</v>
      </c>
      <c r="C147" s="101">
        <v>4356</v>
      </c>
      <c r="D147" s="33" t="s">
        <v>151</v>
      </c>
      <c r="E147" s="34">
        <v>1409</v>
      </c>
      <c r="F147" s="35">
        <v>6655</v>
      </c>
      <c r="G147" s="36">
        <v>6524</v>
      </c>
      <c r="H147" s="37">
        <f t="shared" si="78"/>
        <v>98.031555221637873</v>
      </c>
      <c r="I147" s="34"/>
      <c r="J147" s="35"/>
      <c r="K147" s="36"/>
      <c r="L147" s="37"/>
      <c r="M147" s="29">
        <f t="shared" si="84"/>
        <v>1409</v>
      </c>
      <c r="N147" s="30">
        <f t="shared" si="85"/>
        <v>6655</v>
      </c>
      <c r="O147" s="31">
        <f t="shared" si="86"/>
        <v>6524</v>
      </c>
      <c r="P147" s="37">
        <f t="shared" si="89"/>
        <v>98.031555221637873</v>
      </c>
    </row>
    <row r="148" spans="1:16" ht="20.25" x14ac:dyDescent="0.3">
      <c r="A148" s="100" t="s">
        <v>76</v>
      </c>
      <c r="B148" s="101" t="s">
        <v>77</v>
      </c>
      <c r="C148" s="101">
        <v>4357</v>
      </c>
      <c r="D148" s="33" t="s">
        <v>152</v>
      </c>
      <c r="E148" s="34">
        <v>26650</v>
      </c>
      <c r="F148" s="35">
        <v>34004</v>
      </c>
      <c r="G148" s="36">
        <v>34004</v>
      </c>
      <c r="H148" s="37">
        <f t="shared" si="78"/>
        <v>100</v>
      </c>
      <c r="I148" s="34">
        <v>10000</v>
      </c>
      <c r="J148" s="35">
        <v>6020</v>
      </c>
      <c r="K148" s="36">
        <v>902</v>
      </c>
      <c r="L148" s="37">
        <f>+K148/J148*100</f>
        <v>14.983388704318937</v>
      </c>
      <c r="M148" s="29">
        <f t="shared" si="84"/>
        <v>36650</v>
      </c>
      <c r="N148" s="30">
        <f t="shared" si="85"/>
        <v>40024</v>
      </c>
      <c r="O148" s="31">
        <f t="shared" si="86"/>
        <v>34906</v>
      </c>
      <c r="P148" s="37">
        <f t="shared" si="89"/>
        <v>87.21267239656207</v>
      </c>
    </row>
    <row r="149" spans="1:16" ht="20.25" x14ac:dyDescent="0.3">
      <c r="A149" s="100" t="s">
        <v>76</v>
      </c>
      <c r="B149" s="101" t="s">
        <v>77</v>
      </c>
      <c r="C149" s="101">
        <v>4359</v>
      </c>
      <c r="D149" s="33" t="s">
        <v>153</v>
      </c>
      <c r="E149" s="34">
        <v>53203</v>
      </c>
      <c r="F149" s="35">
        <v>9809</v>
      </c>
      <c r="G149" s="36">
        <v>9161</v>
      </c>
      <c r="H149" s="37">
        <f t="shared" si="78"/>
        <v>93.393822000203897</v>
      </c>
      <c r="I149" s="34">
        <v>108</v>
      </c>
      <c r="J149" s="35">
        <v>243</v>
      </c>
      <c r="K149" s="36">
        <v>241</v>
      </c>
      <c r="L149" s="37">
        <f>+K149/J149*100</f>
        <v>99.176954732510296</v>
      </c>
      <c r="M149" s="29">
        <f t="shared" si="84"/>
        <v>53311</v>
      </c>
      <c r="N149" s="30">
        <f t="shared" si="85"/>
        <v>10052</v>
      </c>
      <c r="O149" s="31">
        <f t="shared" si="86"/>
        <v>9402</v>
      </c>
      <c r="P149" s="37">
        <f t="shared" si="89"/>
        <v>93.533625149224036</v>
      </c>
    </row>
    <row r="150" spans="1:16" ht="20.25" x14ac:dyDescent="0.3">
      <c r="A150" s="100" t="s">
        <v>76</v>
      </c>
      <c r="B150" s="101" t="s">
        <v>77</v>
      </c>
      <c r="C150" s="101">
        <v>4371</v>
      </c>
      <c r="D150" s="33" t="s">
        <v>161</v>
      </c>
      <c r="E150" s="34"/>
      <c r="F150" s="35">
        <v>1087</v>
      </c>
      <c r="G150" s="36">
        <v>1087</v>
      </c>
      <c r="H150" s="37">
        <f t="shared" si="78"/>
        <v>100</v>
      </c>
      <c r="I150" s="34"/>
      <c r="J150" s="35"/>
      <c r="K150" s="36"/>
      <c r="L150" s="37"/>
      <c r="M150" s="29">
        <f t="shared" si="84"/>
        <v>0</v>
      </c>
      <c r="N150" s="30">
        <f t="shared" si="85"/>
        <v>1087</v>
      </c>
      <c r="O150" s="31">
        <f t="shared" si="86"/>
        <v>1087</v>
      </c>
      <c r="P150" s="37">
        <f t="shared" si="89"/>
        <v>100</v>
      </c>
    </row>
    <row r="151" spans="1:16" ht="20.25" x14ac:dyDescent="0.3">
      <c r="A151" s="100" t="s">
        <v>76</v>
      </c>
      <c r="B151" s="101" t="s">
        <v>77</v>
      </c>
      <c r="C151" s="101">
        <v>4372</v>
      </c>
      <c r="D151" s="33" t="s">
        <v>154</v>
      </c>
      <c r="E151" s="34"/>
      <c r="F151" s="35">
        <v>220</v>
      </c>
      <c r="G151" s="36">
        <v>220</v>
      </c>
      <c r="H151" s="37">
        <f t="shared" si="78"/>
        <v>100</v>
      </c>
      <c r="I151" s="34"/>
      <c r="J151" s="35"/>
      <c r="K151" s="36"/>
      <c r="L151" s="37"/>
      <c r="M151" s="29">
        <f t="shared" si="84"/>
        <v>0</v>
      </c>
      <c r="N151" s="30">
        <f t="shared" si="85"/>
        <v>220</v>
      </c>
      <c r="O151" s="31">
        <f t="shared" si="86"/>
        <v>220</v>
      </c>
      <c r="P151" s="37">
        <f t="shared" si="89"/>
        <v>100</v>
      </c>
    </row>
    <row r="152" spans="1:16" ht="20.25" x14ac:dyDescent="0.3">
      <c r="A152" s="100" t="s">
        <v>76</v>
      </c>
      <c r="B152" s="101" t="s">
        <v>77</v>
      </c>
      <c r="C152" s="101">
        <v>4374</v>
      </c>
      <c r="D152" s="33" t="s">
        <v>155</v>
      </c>
      <c r="E152" s="34">
        <v>66248</v>
      </c>
      <c r="F152" s="35">
        <v>75116</v>
      </c>
      <c r="G152" s="36">
        <v>75116</v>
      </c>
      <c r="H152" s="37">
        <f t="shared" si="78"/>
        <v>100</v>
      </c>
      <c r="I152" s="34"/>
      <c r="J152" s="35"/>
      <c r="K152" s="36"/>
      <c r="L152" s="37"/>
      <c r="M152" s="29">
        <f t="shared" si="84"/>
        <v>66248</v>
      </c>
      <c r="N152" s="30">
        <f t="shared" si="85"/>
        <v>75116</v>
      </c>
      <c r="O152" s="31">
        <f t="shared" si="86"/>
        <v>75116</v>
      </c>
      <c r="P152" s="37">
        <f t="shared" si="89"/>
        <v>100</v>
      </c>
    </row>
    <row r="153" spans="1:16" ht="20.25" x14ac:dyDescent="0.3">
      <c r="A153" s="100" t="s">
        <v>76</v>
      </c>
      <c r="B153" s="101" t="s">
        <v>77</v>
      </c>
      <c r="C153" s="101">
        <v>4375</v>
      </c>
      <c r="D153" s="33" t="s">
        <v>162</v>
      </c>
      <c r="E153" s="34">
        <v>15</v>
      </c>
      <c r="F153" s="35">
        <v>660</v>
      </c>
      <c r="G153" s="36">
        <v>660</v>
      </c>
      <c r="H153" s="37">
        <f t="shared" si="78"/>
        <v>100</v>
      </c>
      <c r="I153" s="34"/>
      <c r="J153" s="35"/>
      <c r="K153" s="36"/>
      <c r="L153" s="37"/>
      <c r="M153" s="29">
        <f t="shared" si="84"/>
        <v>15</v>
      </c>
      <c r="N153" s="30">
        <f t="shared" si="85"/>
        <v>660</v>
      </c>
      <c r="O153" s="31">
        <f t="shared" si="86"/>
        <v>660</v>
      </c>
      <c r="P153" s="37">
        <f t="shared" si="89"/>
        <v>100</v>
      </c>
    </row>
    <row r="154" spans="1:16" ht="20.25" x14ac:dyDescent="0.3">
      <c r="A154" s="100" t="s">
        <v>76</v>
      </c>
      <c r="B154" s="101" t="s">
        <v>77</v>
      </c>
      <c r="C154" s="101">
        <v>4376</v>
      </c>
      <c r="D154" s="33" t="s">
        <v>156</v>
      </c>
      <c r="E154" s="34"/>
      <c r="F154" s="35">
        <v>440</v>
      </c>
      <c r="G154" s="36">
        <v>440</v>
      </c>
      <c r="H154" s="37">
        <f t="shared" si="78"/>
        <v>100</v>
      </c>
      <c r="I154" s="34"/>
      <c r="J154" s="35"/>
      <c r="K154" s="36"/>
      <c r="L154" s="37"/>
      <c r="M154" s="29">
        <f t="shared" si="84"/>
        <v>0</v>
      </c>
      <c r="N154" s="30">
        <f t="shared" si="85"/>
        <v>440</v>
      </c>
      <c r="O154" s="31">
        <f t="shared" si="86"/>
        <v>440</v>
      </c>
      <c r="P154" s="37">
        <f t="shared" si="89"/>
        <v>100</v>
      </c>
    </row>
    <row r="155" spans="1:16" ht="20.25" x14ac:dyDescent="0.3">
      <c r="A155" s="100" t="s">
        <v>76</v>
      </c>
      <c r="B155" s="101" t="s">
        <v>77</v>
      </c>
      <c r="C155" s="101">
        <v>4378</v>
      </c>
      <c r="D155" s="33" t="s">
        <v>163</v>
      </c>
      <c r="E155" s="34"/>
      <c r="F155" s="35">
        <v>310</v>
      </c>
      <c r="G155" s="36">
        <v>310</v>
      </c>
      <c r="H155" s="37">
        <f t="shared" si="78"/>
        <v>100</v>
      </c>
      <c r="I155" s="34"/>
      <c r="J155" s="35"/>
      <c r="K155" s="36"/>
      <c r="L155" s="37"/>
      <c r="M155" s="38">
        <f t="shared" ref="M155" si="90">+E155+I155</f>
        <v>0</v>
      </c>
      <c r="N155" s="30">
        <f t="shared" ref="N155:N157" si="91">+F155+J155</f>
        <v>310</v>
      </c>
      <c r="O155" s="40">
        <f t="shared" ref="O155:O157" si="92">+G155+K155</f>
        <v>310</v>
      </c>
      <c r="P155" s="37">
        <f t="shared" si="89"/>
        <v>100</v>
      </c>
    </row>
    <row r="156" spans="1:16" ht="20.25" x14ac:dyDescent="0.3">
      <c r="A156" s="100" t="s">
        <v>76</v>
      </c>
      <c r="B156" s="101" t="s">
        <v>77</v>
      </c>
      <c r="C156" s="101">
        <v>4379</v>
      </c>
      <c r="D156" s="33" t="s">
        <v>164</v>
      </c>
      <c r="E156" s="34">
        <v>1532</v>
      </c>
      <c r="F156" s="35">
        <v>3343</v>
      </c>
      <c r="G156" s="36">
        <v>3265</v>
      </c>
      <c r="H156" s="37">
        <f t="shared" si="78"/>
        <v>97.666766377505226</v>
      </c>
      <c r="I156" s="34"/>
      <c r="J156" s="35"/>
      <c r="K156" s="36"/>
      <c r="L156" s="37"/>
      <c r="M156" s="38">
        <f t="shared" ref="M156" si="93">+E156+I156</f>
        <v>1532</v>
      </c>
      <c r="N156" s="39">
        <f t="shared" si="91"/>
        <v>3343</v>
      </c>
      <c r="O156" s="40">
        <f t="shared" si="92"/>
        <v>3265</v>
      </c>
      <c r="P156" s="37">
        <f t="shared" si="89"/>
        <v>97.666766377505226</v>
      </c>
    </row>
    <row r="157" spans="1:16" ht="20.25" x14ac:dyDescent="0.3">
      <c r="A157" s="100" t="s">
        <v>76</v>
      </c>
      <c r="B157" s="101" t="s">
        <v>77</v>
      </c>
      <c r="C157" s="101">
        <v>4399</v>
      </c>
      <c r="D157" s="33" t="s">
        <v>165</v>
      </c>
      <c r="E157" s="34">
        <v>5</v>
      </c>
      <c r="F157" s="35">
        <v>5252</v>
      </c>
      <c r="G157" s="36">
        <v>1220</v>
      </c>
      <c r="H157" s="37">
        <f t="shared" si="78"/>
        <v>23.229246001523229</v>
      </c>
      <c r="I157" s="34"/>
      <c r="J157" s="35"/>
      <c r="K157" s="36"/>
      <c r="L157" s="37"/>
      <c r="M157" s="29">
        <f>+E157+I157</f>
        <v>5</v>
      </c>
      <c r="N157" s="30">
        <f t="shared" si="91"/>
        <v>5252</v>
      </c>
      <c r="O157" s="40">
        <f t="shared" si="92"/>
        <v>1220</v>
      </c>
      <c r="P157" s="37">
        <f t="shared" si="89"/>
        <v>23.229246001523229</v>
      </c>
    </row>
    <row r="158" spans="1:16" ht="20.25" x14ac:dyDescent="0.3">
      <c r="A158" s="102">
        <v>4</v>
      </c>
      <c r="B158" s="103">
        <v>43</v>
      </c>
      <c r="C158" s="104"/>
      <c r="D158" s="197" t="s">
        <v>92</v>
      </c>
      <c r="E158" s="42">
        <f>SUM(E131:E157)</f>
        <v>399209</v>
      </c>
      <c r="F158" s="43">
        <f>SUM(F131:F157)</f>
        <v>498606</v>
      </c>
      <c r="G158" s="44">
        <f>SUM(G131:G157)</f>
        <v>485916</v>
      </c>
      <c r="H158" s="45">
        <f t="shared" si="78"/>
        <v>97.454904273113442</v>
      </c>
      <c r="I158" s="42">
        <f>SUM(I131:I156)</f>
        <v>74857</v>
      </c>
      <c r="J158" s="43">
        <f>SUM(J131:J156)</f>
        <v>27976</v>
      </c>
      <c r="K158" s="44">
        <f>SUM(K131:K156)</f>
        <v>17811</v>
      </c>
      <c r="L158" s="45">
        <f>IF(J158&lt;=0,0,K158/J158*100)</f>
        <v>63.665284529596796</v>
      </c>
      <c r="M158" s="42">
        <f>SUM(M131:M157)</f>
        <v>474066</v>
      </c>
      <c r="N158" s="43">
        <f>SUM(N131:N157)</f>
        <v>526582</v>
      </c>
      <c r="O158" s="44">
        <f>SUM(O131:O157)</f>
        <v>503727</v>
      </c>
      <c r="P158" s="45">
        <f>+O158/N158*100</f>
        <v>95.659745300826842</v>
      </c>
    </row>
    <row r="159" spans="1:16" ht="21" thickBot="1" x14ac:dyDescent="0.35">
      <c r="A159" s="105"/>
      <c r="B159" s="106"/>
      <c r="C159" s="107"/>
      <c r="D159" s="46"/>
      <c r="E159" s="47"/>
      <c r="F159" s="48"/>
      <c r="G159" s="49"/>
      <c r="H159" s="50">
        <f t="shared" si="78"/>
        <v>0</v>
      </c>
      <c r="I159" s="47"/>
      <c r="J159" s="48"/>
      <c r="K159" s="49"/>
      <c r="L159" s="50"/>
      <c r="M159" s="51"/>
      <c r="N159" s="52"/>
      <c r="O159" s="53"/>
      <c r="P159" s="50"/>
    </row>
    <row r="160" spans="1:16" ht="21.75" thickTop="1" thickBot="1" x14ac:dyDescent="0.35">
      <c r="A160" s="108">
        <v>4</v>
      </c>
      <c r="B160" s="109"/>
      <c r="C160" s="109"/>
      <c r="D160" s="54" t="s">
        <v>46</v>
      </c>
      <c r="E160" s="55">
        <f>E129+E158</f>
        <v>399209</v>
      </c>
      <c r="F160" s="56">
        <f>F129+F158</f>
        <v>498616</v>
      </c>
      <c r="G160" s="57">
        <f>G129+G158</f>
        <v>485926</v>
      </c>
      <c r="H160" s="58">
        <f t="shared" si="78"/>
        <v>97.454955316315562</v>
      </c>
      <c r="I160" s="55">
        <f>I129+I158</f>
        <v>74857</v>
      </c>
      <c r="J160" s="56">
        <f>J129+J158</f>
        <v>27976</v>
      </c>
      <c r="K160" s="57">
        <f>K129+K158</f>
        <v>17811</v>
      </c>
      <c r="L160" s="58">
        <f>+K160/J160*100</f>
        <v>63.665284529596796</v>
      </c>
      <c r="M160" s="55">
        <f>M129+M158</f>
        <v>474066</v>
      </c>
      <c r="N160" s="56">
        <f>N129+N158</f>
        <v>526592</v>
      </c>
      <c r="O160" s="57">
        <f>O129+O158</f>
        <v>503737</v>
      </c>
      <c r="P160" s="86">
        <f>+O160/N160*100</f>
        <v>95.659827722411279</v>
      </c>
    </row>
    <row r="161" spans="1:16" ht="21" thickTop="1" x14ac:dyDescent="0.3">
      <c r="A161" s="119"/>
      <c r="B161" s="118"/>
      <c r="C161" s="118"/>
      <c r="D161" s="97"/>
      <c r="E161" s="89"/>
      <c r="F161" s="90"/>
      <c r="G161" s="91"/>
      <c r="H161" s="92">
        <f t="shared" si="78"/>
        <v>0</v>
      </c>
      <c r="I161" s="89"/>
      <c r="J161" s="90"/>
      <c r="K161" s="91"/>
      <c r="L161" s="92"/>
      <c r="M161" s="93"/>
      <c r="N161" s="94"/>
      <c r="O161" s="95"/>
      <c r="P161" s="96"/>
    </row>
    <row r="162" spans="1:16" ht="20.25" x14ac:dyDescent="0.3">
      <c r="A162" s="100" t="s">
        <v>78</v>
      </c>
      <c r="B162" s="101" t="s">
        <v>79</v>
      </c>
      <c r="C162" s="101">
        <v>5212</v>
      </c>
      <c r="D162" s="33" t="s">
        <v>104</v>
      </c>
      <c r="E162" s="34">
        <v>1196</v>
      </c>
      <c r="F162" s="35">
        <v>1234</v>
      </c>
      <c r="G162" s="36">
        <v>313</v>
      </c>
      <c r="H162" s="37">
        <f t="shared" si="78"/>
        <v>25.364667747163693</v>
      </c>
      <c r="I162" s="34"/>
      <c r="J162" s="35"/>
      <c r="K162" s="36"/>
      <c r="L162" s="37"/>
      <c r="M162" s="38">
        <f t="shared" ref="M162:O165" si="94">+E162+I162</f>
        <v>1196</v>
      </c>
      <c r="N162" s="35">
        <f t="shared" si="94"/>
        <v>1234</v>
      </c>
      <c r="O162" s="35">
        <f t="shared" si="94"/>
        <v>313</v>
      </c>
      <c r="P162" s="37">
        <f>+O162/N162*100</f>
        <v>25.364667747163693</v>
      </c>
    </row>
    <row r="163" spans="1:16" ht="20.25" x14ac:dyDescent="0.3">
      <c r="A163" s="100">
        <v>5</v>
      </c>
      <c r="B163" s="101">
        <v>52</v>
      </c>
      <c r="C163" s="101">
        <v>5269</v>
      </c>
      <c r="D163" s="33" t="s">
        <v>184</v>
      </c>
      <c r="E163" s="34">
        <v>210</v>
      </c>
      <c r="F163" s="35">
        <v>210</v>
      </c>
      <c r="G163" s="36"/>
      <c r="H163" s="37">
        <f>IF(F163&lt;=0,0,G163/F163*100)</f>
        <v>0</v>
      </c>
      <c r="I163" s="34"/>
      <c r="J163" s="35"/>
      <c r="K163" s="36"/>
      <c r="L163" s="37"/>
      <c r="M163" s="29">
        <f t="shared" si="94"/>
        <v>210</v>
      </c>
      <c r="N163" s="30">
        <f t="shared" si="94"/>
        <v>210</v>
      </c>
      <c r="O163" s="31">
        <f t="shared" si="94"/>
        <v>0</v>
      </c>
      <c r="P163" s="37">
        <f t="shared" ref="P163:P164" si="95">+O163/N163*100</f>
        <v>0</v>
      </c>
    </row>
    <row r="164" spans="1:16" ht="20.25" x14ac:dyDescent="0.3">
      <c r="A164" s="100">
        <v>5</v>
      </c>
      <c r="B164" s="101">
        <v>52</v>
      </c>
      <c r="C164" s="101">
        <v>5272</v>
      </c>
      <c r="D164" s="33" t="s">
        <v>193</v>
      </c>
      <c r="E164" s="34">
        <v>5</v>
      </c>
      <c r="F164" s="35">
        <v>5</v>
      </c>
      <c r="G164" s="36"/>
      <c r="H164" s="37"/>
      <c r="I164" s="34"/>
      <c r="J164" s="35"/>
      <c r="K164" s="36"/>
      <c r="L164" s="37"/>
      <c r="M164" s="29">
        <f t="shared" si="94"/>
        <v>5</v>
      </c>
      <c r="N164" s="30">
        <f t="shared" si="94"/>
        <v>5</v>
      </c>
      <c r="O164" s="31">
        <f t="shared" si="94"/>
        <v>0</v>
      </c>
      <c r="P164" s="37">
        <f t="shared" si="95"/>
        <v>0</v>
      </c>
    </row>
    <row r="165" spans="1:16" ht="20.25" x14ac:dyDescent="0.3">
      <c r="A165" s="100">
        <v>5</v>
      </c>
      <c r="B165" s="101">
        <v>52</v>
      </c>
      <c r="C165" s="101">
        <v>5273</v>
      </c>
      <c r="D165" s="33" t="s">
        <v>185</v>
      </c>
      <c r="E165" s="34">
        <v>690</v>
      </c>
      <c r="F165" s="35">
        <v>811</v>
      </c>
      <c r="G165" s="36">
        <v>364</v>
      </c>
      <c r="H165" s="37">
        <f t="shared" si="78"/>
        <v>44.882860665844639</v>
      </c>
      <c r="I165" s="34"/>
      <c r="J165" s="35"/>
      <c r="K165" s="36"/>
      <c r="L165" s="37"/>
      <c r="M165" s="29">
        <f t="shared" si="94"/>
        <v>690</v>
      </c>
      <c r="N165" s="30">
        <f t="shared" si="94"/>
        <v>811</v>
      </c>
      <c r="O165" s="31">
        <f t="shared" si="94"/>
        <v>364</v>
      </c>
      <c r="P165" s="37">
        <f>+O165/N165*100</f>
        <v>44.882860665844639</v>
      </c>
    </row>
    <row r="166" spans="1:16" ht="20.25" x14ac:dyDescent="0.3">
      <c r="A166" s="102">
        <v>5</v>
      </c>
      <c r="B166" s="103">
        <v>52</v>
      </c>
      <c r="C166" s="104"/>
      <c r="D166" s="41" t="s">
        <v>105</v>
      </c>
      <c r="E166" s="141">
        <f>SUM(E162:E165)</f>
        <v>2101</v>
      </c>
      <c r="F166" s="43">
        <f>SUM(F162:F165)</f>
        <v>2260</v>
      </c>
      <c r="G166" s="43">
        <f>SUM(G162:G165)</f>
        <v>677</v>
      </c>
      <c r="H166" s="45">
        <f t="shared" si="78"/>
        <v>29.955752212389381</v>
      </c>
      <c r="I166" s="141">
        <f>SUM(I162:I165)</f>
        <v>0</v>
      </c>
      <c r="J166" s="43">
        <f>SUM(J162:J165)</f>
        <v>0</v>
      </c>
      <c r="K166" s="142">
        <f>SUM(K162:K165)</f>
        <v>0</v>
      </c>
      <c r="L166" s="45">
        <f>IF(J166&lt;=0,0,K166/J166*100)</f>
        <v>0</v>
      </c>
      <c r="M166" s="141">
        <f>SUM(M162:M165)</f>
        <v>2101</v>
      </c>
      <c r="N166" s="43">
        <f>SUM(N162:N165)</f>
        <v>2260</v>
      </c>
      <c r="O166" s="142">
        <f>SUM(O162:O165)</f>
        <v>677</v>
      </c>
      <c r="P166" s="45">
        <f>+O166/N166*100</f>
        <v>29.955752212389381</v>
      </c>
    </row>
    <row r="167" spans="1:16" ht="20.25" x14ac:dyDescent="0.3">
      <c r="A167" s="100"/>
      <c r="B167" s="111"/>
      <c r="C167" s="101"/>
      <c r="D167" s="33"/>
      <c r="E167" s="69"/>
      <c r="F167" s="70"/>
      <c r="G167" s="71"/>
      <c r="H167" s="72">
        <f t="shared" si="78"/>
        <v>0</v>
      </c>
      <c r="I167" s="69"/>
      <c r="J167" s="70"/>
      <c r="K167" s="71"/>
      <c r="L167" s="72"/>
      <c r="M167" s="73"/>
      <c r="N167" s="74"/>
      <c r="O167" s="75"/>
      <c r="P167" s="72"/>
    </row>
    <row r="168" spans="1:16" ht="20.25" x14ac:dyDescent="0.3">
      <c r="A168" s="100" t="s">
        <v>78</v>
      </c>
      <c r="B168" s="101" t="s">
        <v>80</v>
      </c>
      <c r="C168" s="101">
        <v>5311</v>
      </c>
      <c r="D168" s="33" t="s">
        <v>47</v>
      </c>
      <c r="E168" s="34">
        <v>340795</v>
      </c>
      <c r="F168" s="35">
        <v>342945</v>
      </c>
      <c r="G168" s="36">
        <v>330209</v>
      </c>
      <c r="H168" s="37">
        <f t="shared" si="78"/>
        <v>96.286284972809057</v>
      </c>
      <c r="I168" s="34">
        <v>34041</v>
      </c>
      <c r="J168" s="35">
        <v>37867</v>
      </c>
      <c r="K168" s="36">
        <v>37659</v>
      </c>
      <c r="L168" s="37">
        <f>+K168/J168*100</f>
        <v>99.450709060659676</v>
      </c>
      <c r="M168" s="38">
        <f t="shared" ref="M168:O170" si="96">+E168+I168</f>
        <v>374836</v>
      </c>
      <c r="N168" s="39">
        <f t="shared" si="96"/>
        <v>380812</v>
      </c>
      <c r="O168" s="40">
        <f t="shared" si="96"/>
        <v>367868</v>
      </c>
      <c r="P168" s="37">
        <f>+O168/N168*100</f>
        <v>96.600947449135006</v>
      </c>
    </row>
    <row r="169" spans="1:16" ht="20.25" x14ac:dyDescent="0.3">
      <c r="A169" s="100" t="s">
        <v>78</v>
      </c>
      <c r="B169" s="101" t="s">
        <v>80</v>
      </c>
      <c r="C169" s="101">
        <v>5319</v>
      </c>
      <c r="D169" s="33" t="s">
        <v>166</v>
      </c>
      <c r="E169" s="34">
        <v>3579</v>
      </c>
      <c r="F169" s="35">
        <v>4721</v>
      </c>
      <c r="G169" s="36">
        <v>4625</v>
      </c>
      <c r="H169" s="37">
        <f>IF(F169&lt;=0,0,G169/F169*100)</f>
        <v>97.966532514297825</v>
      </c>
      <c r="I169" s="34"/>
      <c r="J169" s="35"/>
      <c r="K169" s="36"/>
      <c r="L169" s="37"/>
      <c r="M169" s="29">
        <f t="shared" si="96"/>
        <v>3579</v>
      </c>
      <c r="N169" s="30">
        <f t="shared" si="96"/>
        <v>4721</v>
      </c>
      <c r="O169" s="31">
        <f t="shared" si="96"/>
        <v>4625</v>
      </c>
      <c r="P169" s="37">
        <f>+O169/N169*100</f>
        <v>97.966532514297825</v>
      </c>
    </row>
    <row r="170" spans="1:16" ht="20.25" x14ac:dyDescent="0.3">
      <c r="A170" s="100" t="s">
        <v>78</v>
      </c>
      <c r="B170" s="101" t="s">
        <v>80</v>
      </c>
      <c r="C170" s="101">
        <v>5399</v>
      </c>
      <c r="D170" s="33" t="s">
        <v>174</v>
      </c>
      <c r="E170" s="34">
        <v>15</v>
      </c>
      <c r="F170" s="35">
        <v>15</v>
      </c>
      <c r="G170" s="36"/>
      <c r="H170" s="37">
        <f t="shared" si="78"/>
        <v>0</v>
      </c>
      <c r="I170" s="34"/>
      <c r="J170" s="35"/>
      <c r="K170" s="36"/>
      <c r="L170" s="37"/>
      <c r="M170" s="29">
        <f t="shared" si="96"/>
        <v>15</v>
      </c>
      <c r="N170" s="30">
        <f t="shared" si="96"/>
        <v>15</v>
      </c>
      <c r="O170" s="31">
        <f t="shared" si="96"/>
        <v>0</v>
      </c>
      <c r="P170" s="37">
        <f t="shared" ref="P170" si="97">+O170/N170*100</f>
        <v>0</v>
      </c>
    </row>
    <row r="171" spans="1:16" ht="20.25" x14ac:dyDescent="0.3">
      <c r="A171" s="102">
        <v>5</v>
      </c>
      <c r="B171" s="103">
        <v>53</v>
      </c>
      <c r="C171" s="104"/>
      <c r="D171" s="41" t="s">
        <v>48</v>
      </c>
      <c r="E171" s="42">
        <f>SUM(E168:E170)</f>
        <v>344389</v>
      </c>
      <c r="F171" s="43">
        <f>SUM(F168:F170)</f>
        <v>347681</v>
      </c>
      <c r="G171" s="44">
        <f>SUM(G168:G170)</f>
        <v>334834</v>
      </c>
      <c r="H171" s="45">
        <f t="shared" si="78"/>
        <v>96.304946200683958</v>
      </c>
      <c r="I171" s="42">
        <f>SUM(I168:I170)</f>
        <v>34041</v>
      </c>
      <c r="J171" s="43">
        <f>SUM(J168:J170)</f>
        <v>37867</v>
      </c>
      <c r="K171" s="44">
        <f>SUM(K168:K170)</f>
        <v>37659</v>
      </c>
      <c r="L171" s="45">
        <f>IF(J171&lt;=0,0,K171/J171*100)</f>
        <v>99.450709060659676</v>
      </c>
      <c r="M171" s="42">
        <f>SUM(M168:M170)</f>
        <v>378430</v>
      </c>
      <c r="N171" s="43">
        <f>SUM(N168:N170)</f>
        <v>385548</v>
      </c>
      <c r="O171" s="44">
        <f>SUM(O168:O170)</f>
        <v>372493</v>
      </c>
      <c r="P171" s="45">
        <f>+O171/N171*100</f>
        <v>96.613910589602341</v>
      </c>
    </row>
    <row r="172" spans="1:16" ht="20.25" x14ac:dyDescent="0.3">
      <c r="A172" s="100"/>
      <c r="B172" s="111"/>
      <c r="C172" s="101"/>
      <c r="D172" s="33"/>
      <c r="E172" s="69"/>
      <c r="F172" s="70"/>
      <c r="G172" s="71"/>
      <c r="H172" s="72">
        <f t="shared" si="78"/>
        <v>0</v>
      </c>
      <c r="I172" s="69"/>
      <c r="J172" s="70"/>
      <c r="K172" s="71"/>
      <c r="L172" s="72"/>
      <c r="M172" s="73"/>
      <c r="N172" s="74"/>
      <c r="O172" s="75"/>
      <c r="P172" s="72"/>
    </row>
    <row r="173" spans="1:16" ht="20.25" x14ac:dyDescent="0.3">
      <c r="A173" s="100" t="s">
        <v>78</v>
      </c>
      <c r="B173" s="101" t="s">
        <v>81</v>
      </c>
      <c r="C173" s="101">
        <v>5511</v>
      </c>
      <c r="D173" s="33" t="s">
        <v>186</v>
      </c>
      <c r="E173" s="34">
        <v>3100</v>
      </c>
      <c r="F173" s="35">
        <v>3175</v>
      </c>
      <c r="G173" s="36">
        <v>3150</v>
      </c>
      <c r="H173" s="37">
        <f t="shared" si="78"/>
        <v>99.212598425196859</v>
      </c>
      <c r="I173" s="34"/>
      <c r="J173" s="35"/>
      <c r="K173" s="40"/>
      <c r="L173" s="37"/>
      <c r="M173" s="29">
        <f t="shared" ref="M173:O175" si="98">+E173+I173</f>
        <v>3100</v>
      </c>
      <c r="N173" s="30">
        <f t="shared" si="98"/>
        <v>3175</v>
      </c>
      <c r="O173" s="31">
        <f t="shared" si="98"/>
        <v>3150</v>
      </c>
      <c r="P173" s="37">
        <f>+O173/N173*100</f>
        <v>99.212598425196859</v>
      </c>
    </row>
    <row r="174" spans="1:16" ht="20.25" x14ac:dyDescent="0.3">
      <c r="A174" s="100" t="s">
        <v>78</v>
      </c>
      <c r="B174" s="101" t="s">
        <v>81</v>
      </c>
      <c r="C174" s="101">
        <v>5512</v>
      </c>
      <c r="D174" s="33" t="s">
        <v>49</v>
      </c>
      <c r="E174" s="34">
        <v>6582</v>
      </c>
      <c r="F174" s="35">
        <v>8031</v>
      </c>
      <c r="G174" s="36">
        <v>6865</v>
      </c>
      <c r="H174" s="37">
        <f>IF(F174&lt;=0,0,G174/F174*100)</f>
        <v>85.481260117046446</v>
      </c>
      <c r="I174" s="34">
        <v>33464</v>
      </c>
      <c r="J174" s="35">
        <v>35952</v>
      </c>
      <c r="K174" s="40">
        <v>34740</v>
      </c>
      <c r="L174" s="37">
        <f>+K174/J174*100</f>
        <v>96.628838451268365</v>
      </c>
      <c r="M174" s="29">
        <f t="shared" si="98"/>
        <v>40046</v>
      </c>
      <c r="N174" s="30">
        <f t="shared" si="98"/>
        <v>43983</v>
      </c>
      <c r="O174" s="31">
        <f t="shared" si="98"/>
        <v>41605</v>
      </c>
      <c r="P174" s="37">
        <f>+O174/N174*100</f>
        <v>94.593365618534435</v>
      </c>
    </row>
    <row r="175" spans="1:16" ht="20.25" x14ac:dyDescent="0.3">
      <c r="A175" s="100" t="s">
        <v>78</v>
      </c>
      <c r="B175" s="101" t="s">
        <v>81</v>
      </c>
      <c r="C175" s="101">
        <v>5519</v>
      </c>
      <c r="D175" s="33" t="s">
        <v>106</v>
      </c>
      <c r="E175" s="34">
        <v>347</v>
      </c>
      <c r="F175" s="35">
        <v>444</v>
      </c>
      <c r="G175" s="36">
        <v>352</v>
      </c>
      <c r="H175" s="37">
        <f>IF(F175&lt;=0,0,G175/F175*100)</f>
        <v>79.27927927927928</v>
      </c>
      <c r="I175" s="34"/>
      <c r="J175" s="35"/>
      <c r="K175" s="36"/>
      <c r="L175" s="37"/>
      <c r="M175" s="38">
        <f t="shared" si="98"/>
        <v>347</v>
      </c>
      <c r="N175" s="39">
        <f t="shared" si="98"/>
        <v>444</v>
      </c>
      <c r="O175" s="40">
        <f t="shared" si="98"/>
        <v>352</v>
      </c>
      <c r="P175" s="37">
        <f>+O175/N175*100</f>
        <v>79.27927927927928</v>
      </c>
    </row>
    <row r="176" spans="1:16" ht="20.25" x14ac:dyDescent="0.3">
      <c r="A176" s="102">
        <v>5</v>
      </c>
      <c r="B176" s="103">
        <v>55</v>
      </c>
      <c r="C176" s="104"/>
      <c r="D176" s="41" t="s">
        <v>57</v>
      </c>
      <c r="E176" s="141">
        <f>SUM(E173:E175)</f>
        <v>10029</v>
      </c>
      <c r="F176" s="43">
        <f>SUM(F173:F175)</f>
        <v>11650</v>
      </c>
      <c r="G176" s="142">
        <f>SUM(G173:G175)</f>
        <v>10367</v>
      </c>
      <c r="H176" s="45">
        <f t="shared" si="78"/>
        <v>88.987124463519322</v>
      </c>
      <c r="I176" s="141">
        <f>SUM(I173:I175)</f>
        <v>33464</v>
      </c>
      <c r="J176" s="43">
        <f>SUM(J173:J175)</f>
        <v>35952</v>
      </c>
      <c r="K176" s="142">
        <f>SUM(K173:K175)</f>
        <v>34740</v>
      </c>
      <c r="L176" s="45">
        <f>IF(J176&lt;=0,0,K176/J176*100)</f>
        <v>96.628838451268365</v>
      </c>
      <c r="M176" s="141">
        <f>SUM(M173:M175)</f>
        <v>43493</v>
      </c>
      <c r="N176" s="43">
        <f>SUM(N173:N175)</f>
        <v>47602</v>
      </c>
      <c r="O176" s="142">
        <f>SUM(O173:O175)</f>
        <v>45107</v>
      </c>
      <c r="P176" s="45">
        <f>+O176/N176*100</f>
        <v>94.75862358724423</v>
      </c>
    </row>
    <row r="177" spans="1:16" ht="21" thickBot="1" x14ac:dyDescent="0.35">
      <c r="A177" s="105"/>
      <c r="B177" s="106"/>
      <c r="C177" s="107"/>
      <c r="D177" s="46"/>
      <c r="E177" s="47"/>
      <c r="F177" s="48"/>
      <c r="G177" s="49"/>
      <c r="H177" s="50">
        <f t="shared" si="78"/>
        <v>0</v>
      </c>
      <c r="I177" s="47"/>
      <c r="J177" s="48"/>
      <c r="K177" s="49"/>
      <c r="L177" s="50"/>
      <c r="M177" s="51"/>
      <c r="N177" s="52"/>
      <c r="O177" s="53"/>
      <c r="P177" s="50"/>
    </row>
    <row r="178" spans="1:16" ht="21.75" thickTop="1" thickBot="1" x14ac:dyDescent="0.35">
      <c r="A178" s="112">
        <v>5</v>
      </c>
      <c r="B178" s="113"/>
      <c r="C178" s="113"/>
      <c r="D178" s="76" t="s">
        <v>50</v>
      </c>
      <c r="E178" s="77">
        <f>+E166+E171+E176</f>
        <v>356519</v>
      </c>
      <c r="F178" s="78">
        <f>+F166+F171+F176</f>
        <v>361591</v>
      </c>
      <c r="G178" s="79">
        <f>+G166+G171+G176</f>
        <v>345878</v>
      </c>
      <c r="H178" s="80">
        <f t="shared" si="78"/>
        <v>95.654482550727209</v>
      </c>
      <c r="I178" s="77">
        <f>+I166+I171+I176</f>
        <v>67505</v>
      </c>
      <c r="J178" s="78">
        <f>+J166+J171+J176</f>
        <v>73819</v>
      </c>
      <c r="K178" s="79">
        <f>+K166+K171+K176</f>
        <v>72399</v>
      </c>
      <c r="L178" s="80">
        <f>+K178/J178*100</f>
        <v>98.076376000758614</v>
      </c>
      <c r="M178" s="81">
        <f>+M166+M171+M176</f>
        <v>424024</v>
      </c>
      <c r="N178" s="82">
        <f>+N166+N171+N176</f>
        <v>435410</v>
      </c>
      <c r="O178" s="83">
        <f>+O166+O171+O176</f>
        <v>418277</v>
      </c>
      <c r="P178" s="87">
        <f>+O178/N178*100</f>
        <v>96.065088077903582</v>
      </c>
    </row>
    <row r="179" spans="1:16" ht="21" thickTop="1" x14ac:dyDescent="0.3">
      <c r="A179" s="117"/>
      <c r="B179" s="118"/>
      <c r="C179" s="118"/>
      <c r="D179" s="88"/>
      <c r="E179" s="89"/>
      <c r="F179" s="90"/>
      <c r="G179" s="91"/>
      <c r="H179" s="92">
        <f t="shared" si="78"/>
        <v>0</v>
      </c>
      <c r="I179" s="89"/>
      <c r="J179" s="90"/>
      <c r="K179" s="91"/>
      <c r="L179" s="92"/>
      <c r="M179" s="93"/>
      <c r="N179" s="94"/>
      <c r="O179" s="95"/>
      <c r="P179" s="96"/>
    </row>
    <row r="180" spans="1:16" ht="20.25" x14ac:dyDescent="0.3">
      <c r="A180" s="100" t="s">
        <v>82</v>
      </c>
      <c r="B180" s="101" t="s">
        <v>83</v>
      </c>
      <c r="C180" s="101">
        <v>6112</v>
      </c>
      <c r="D180" s="33" t="s">
        <v>94</v>
      </c>
      <c r="E180" s="34">
        <v>108881</v>
      </c>
      <c r="F180" s="35">
        <v>116337</v>
      </c>
      <c r="G180" s="36">
        <v>103839</v>
      </c>
      <c r="H180" s="37">
        <f t="shared" si="78"/>
        <v>89.257072126666486</v>
      </c>
      <c r="I180" s="34"/>
      <c r="J180" s="35"/>
      <c r="K180" s="36"/>
      <c r="L180" s="37"/>
      <c r="M180" s="34">
        <f t="shared" ref="M180:O183" si="99">+E180+I180</f>
        <v>108881</v>
      </c>
      <c r="N180" s="35">
        <f t="shared" si="99"/>
        <v>116337</v>
      </c>
      <c r="O180" s="35">
        <f t="shared" si="99"/>
        <v>103839</v>
      </c>
      <c r="P180" s="37">
        <f>+O180/N180*100</f>
        <v>89.257072126666486</v>
      </c>
    </row>
    <row r="181" spans="1:16" ht="20.25" x14ac:dyDescent="0.3">
      <c r="A181" s="100" t="s">
        <v>82</v>
      </c>
      <c r="B181" s="101" t="s">
        <v>83</v>
      </c>
      <c r="C181" s="101">
        <v>6115</v>
      </c>
      <c r="D181" s="33" t="s">
        <v>210</v>
      </c>
      <c r="E181" s="34"/>
      <c r="F181" s="35">
        <v>11385</v>
      </c>
      <c r="G181" s="36">
        <v>11714</v>
      </c>
      <c r="H181" s="37">
        <f t="shared" si="78"/>
        <v>102.88976723759333</v>
      </c>
      <c r="I181" s="34"/>
      <c r="J181" s="35"/>
      <c r="K181" s="36"/>
      <c r="L181" s="37"/>
      <c r="M181" s="29">
        <f t="shared" si="99"/>
        <v>0</v>
      </c>
      <c r="N181" s="30">
        <f t="shared" si="99"/>
        <v>11385</v>
      </c>
      <c r="O181" s="31">
        <f t="shared" si="99"/>
        <v>11714</v>
      </c>
      <c r="P181" s="37">
        <f t="shared" ref="P181:P182" si="100">+O181/N181*100</f>
        <v>102.88976723759333</v>
      </c>
    </row>
    <row r="182" spans="1:16" ht="20.25" x14ac:dyDescent="0.3">
      <c r="A182" s="100" t="s">
        <v>82</v>
      </c>
      <c r="B182" s="101" t="s">
        <v>83</v>
      </c>
      <c r="C182" s="101">
        <v>6117</v>
      </c>
      <c r="D182" s="33" t="s">
        <v>195</v>
      </c>
      <c r="E182" s="34"/>
      <c r="F182" s="35">
        <v>10385</v>
      </c>
      <c r="G182" s="36">
        <v>9626</v>
      </c>
      <c r="H182" s="37">
        <f t="shared" si="78"/>
        <v>92.691381800674037</v>
      </c>
      <c r="I182" s="34"/>
      <c r="J182" s="35"/>
      <c r="K182" s="36"/>
      <c r="L182" s="37"/>
      <c r="M182" s="29">
        <f t="shared" si="99"/>
        <v>0</v>
      </c>
      <c r="N182" s="30">
        <f t="shared" si="99"/>
        <v>10385</v>
      </c>
      <c r="O182" s="31">
        <f t="shared" si="99"/>
        <v>9626</v>
      </c>
      <c r="P182" s="37">
        <f t="shared" si="100"/>
        <v>92.691381800674037</v>
      </c>
    </row>
    <row r="183" spans="1:16" ht="20.25" x14ac:dyDescent="0.3">
      <c r="A183" s="100">
        <v>6</v>
      </c>
      <c r="B183" s="101">
        <v>61</v>
      </c>
      <c r="C183" s="101">
        <v>6171</v>
      </c>
      <c r="D183" s="33" t="s">
        <v>89</v>
      </c>
      <c r="E183" s="38">
        <f>1382577-317</f>
        <v>1382260</v>
      </c>
      <c r="F183" s="39">
        <f>1426448-441</f>
        <v>1426007</v>
      </c>
      <c r="G183" s="40">
        <f>1328121-441</f>
        <v>1327680</v>
      </c>
      <c r="H183" s="37">
        <f>IF(F183&lt;=0,0,G183/F183*100)</f>
        <v>93.104732304960635</v>
      </c>
      <c r="I183" s="34">
        <v>85397</v>
      </c>
      <c r="J183" s="35">
        <v>126529</v>
      </c>
      <c r="K183" s="36">
        <v>69002</v>
      </c>
      <c r="L183" s="37">
        <f>+K183/J183*100</f>
        <v>54.534533585186004</v>
      </c>
      <c r="M183" s="38">
        <f t="shared" si="99"/>
        <v>1467657</v>
      </c>
      <c r="N183" s="39">
        <f t="shared" si="99"/>
        <v>1552536</v>
      </c>
      <c r="O183" s="40">
        <f t="shared" si="99"/>
        <v>1396682</v>
      </c>
      <c r="P183" s="37">
        <f>+O183/N183*100</f>
        <v>89.961327788856423</v>
      </c>
    </row>
    <row r="184" spans="1:16" ht="20.25" x14ac:dyDescent="0.3">
      <c r="A184" s="102">
        <v>6</v>
      </c>
      <c r="B184" s="103">
        <v>61</v>
      </c>
      <c r="C184" s="104"/>
      <c r="D184" s="41" t="s">
        <v>99</v>
      </c>
      <c r="E184" s="42">
        <f>SUM(E180:E183)</f>
        <v>1491141</v>
      </c>
      <c r="F184" s="43">
        <f>SUM(F180:F183)</f>
        <v>1564114</v>
      </c>
      <c r="G184" s="44">
        <f>SUM(G180:G183)</f>
        <v>1452859</v>
      </c>
      <c r="H184" s="45">
        <f t="shared" si="78"/>
        <v>92.887027416160208</v>
      </c>
      <c r="I184" s="42">
        <f>SUM(I180:I183)</f>
        <v>85397</v>
      </c>
      <c r="J184" s="43">
        <f>SUM(J180:J183)</f>
        <v>126529</v>
      </c>
      <c r="K184" s="44">
        <f>SUM(K180:K183)</f>
        <v>69002</v>
      </c>
      <c r="L184" s="45">
        <f>IF(J184&lt;=0,0,K184/J184*100)</f>
        <v>54.534533585186004</v>
      </c>
      <c r="M184" s="42">
        <f>SUM(M180:M183)</f>
        <v>1576538</v>
      </c>
      <c r="N184" s="43">
        <f>SUM(N180:N183)</f>
        <v>1690643</v>
      </c>
      <c r="O184" s="44">
        <f>SUM(O180:O183)</f>
        <v>1521861</v>
      </c>
      <c r="P184" s="45">
        <f>+O184/N184*100</f>
        <v>90.016697788947752</v>
      </c>
    </row>
    <row r="185" spans="1:16" ht="20.25" x14ac:dyDescent="0.3">
      <c r="A185" s="100"/>
      <c r="B185" s="111"/>
      <c r="C185" s="101"/>
      <c r="D185" s="33"/>
      <c r="E185" s="69"/>
      <c r="F185" s="70"/>
      <c r="G185" s="71"/>
      <c r="H185" s="72">
        <f t="shared" si="78"/>
        <v>0</v>
      </c>
      <c r="I185" s="69"/>
      <c r="J185" s="70"/>
      <c r="K185" s="71"/>
      <c r="L185" s="72"/>
      <c r="M185" s="73"/>
      <c r="N185" s="74"/>
      <c r="O185" s="75"/>
      <c r="P185" s="72"/>
    </row>
    <row r="186" spans="1:16" ht="20.25" x14ac:dyDescent="0.3">
      <c r="A186" s="100" t="s">
        <v>82</v>
      </c>
      <c r="B186" s="101" t="s">
        <v>84</v>
      </c>
      <c r="C186" s="101">
        <v>6211</v>
      </c>
      <c r="D186" s="33" t="s">
        <v>51</v>
      </c>
      <c r="E186" s="34">
        <v>6062</v>
      </c>
      <c r="F186" s="35">
        <v>5993</v>
      </c>
      <c r="G186" s="36">
        <v>4803</v>
      </c>
      <c r="H186" s="37">
        <f t="shared" si="78"/>
        <v>80.143500750876015</v>
      </c>
      <c r="I186" s="34">
        <v>1500</v>
      </c>
      <c r="J186" s="35">
        <v>1069</v>
      </c>
      <c r="K186" s="36">
        <v>219</v>
      </c>
      <c r="L186" s="37">
        <f>+K186/J186*100</f>
        <v>20.48643592142189</v>
      </c>
      <c r="M186" s="38">
        <f t="shared" ref="M186:O188" si="101">+E186+I186</f>
        <v>7562</v>
      </c>
      <c r="N186" s="39">
        <f t="shared" si="101"/>
        <v>7062</v>
      </c>
      <c r="O186" s="40">
        <f t="shared" si="101"/>
        <v>5022</v>
      </c>
      <c r="P186" s="37">
        <f>+O186/N186*100</f>
        <v>71.112999150382322</v>
      </c>
    </row>
    <row r="187" spans="1:16" ht="20.25" x14ac:dyDescent="0.3">
      <c r="A187" s="100" t="s">
        <v>82</v>
      </c>
      <c r="B187" s="101" t="s">
        <v>84</v>
      </c>
      <c r="C187" s="101">
        <v>6221</v>
      </c>
      <c r="D187" s="33" t="s">
        <v>124</v>
      </c>
      <c r="E187" s="34">
        <v>9</v>
      </c>
      <c r="F187" s="35">
        <v>9</v>
      </c>
      <c r="G187" s="36">
        <v>9</v>
      </c>
      <c r="H187" s="37">
        <f t="shared" si="78"/>
        <v>100</v>
      </c>
      <c r="I187" s="34"/>
      <c r="J187" s="35"/>
      <c r="K187" s="36"/>
      <c r="L187" s="37"/>
      <c r="M187" s="29">
        <f t="shared" si="101"/>
        <v>9</v>
      </c>
      <c r="N187" s="30">
        <f t="shared" si="101"/>
        <v>9</v>
      </c>
      <c r="O187" s="31">
        <f t="shared" si="101"/>
        <v>9</v>
      </c>
      <c r="P187" s="37">
        <f>+O187/N187*100</f>
        <v>100</v>
      </c>
    </row>
    <row r="188" spans="1:16" ht="20.25" x14ac:dyDescent="0.3">
      <c r="A188" s="100" t="s">
        <v>82</v>
      </c>
      <c r="B188" s="101" t="s">
        <v>84</v>
      </c>
      <c r="C188" s="101">
        <v>6223</v>
      </c>
      <c r="D188" s="33" t="s">
        <v>175</v>
      </c>
      <c r="E188" s="34">
        <v>8510</v>
      </c>
      <c r="F188" s="35">
        <v>8741</v>
      </c>
      <c r="G188" s="36">
        <v>7834</v>
      </c>
      <c r="H188" s="37">
        <f t="shared" si="78"/>
        <v>89.623612858940632</v>
      </c>
      <c r="I188" s="34"/>
      <c r="J188" s="35"/>
      <c r="K188" s="36"/>
      <c r="L188" s="37"/>
      <c r="M188" s="38">
        <f t="shared" si="101"/>
        <v>8510</v>
      </c>
      <c r="N188" s="39">
        <f t="shared" si="101"/>
        <v>8741</v>
      </c>
      <c r="O188" s="40">
        <f t="shared" si="101"/>
        <v>7834</v>
      </c>
      <c r="P188" s="37">
        <f>+O188/N188*100</f>
        <v>89.623612858940632</v>
      </c>
    </row>
    <row r="189" spans="1:16" ht="20.25" x14ac:dyDescent="0.3">
      <c r="A189" s="102">
        <v>6</v>
      </c>
      <c r="B189" s="103">
        <v>62</v>
      </c>
      <c r="C189" s="104"/>
      <c r="D189" s="41" t="s">
        <v>52</v>
      </c>
      <c r="E189" s="42">
        <f>SUM(E186:E188)</f>
        <v>14581</v>
      </c>
      <c r="F189" s="43">
        <f>SUM(F186:F188)</f>
        <v>14743</v>
      </c>
      <c r="G189" s="44">
        <f>SUM(G186:G188)</f>
        <v>12646</v>
      </c>
      <c r="H189" s="45">
        <f t="shared" si="78"/>
        <v>85.776300617242086</v>
      </c>
      <c r="I189" s="42">
        <f>SUM(I186:I188)</f>
        <v>1500</v>
      </c>
      <c r="J189" s="43">
        <f>SUM(J186:J188)</f>
        <v>1069</v>
      </c>
      <c r="K189" s="44">
        <f>SUM(K186:K188)</f>
        <v>219</v>
      </c>
      <c r="L189" s="45">
        <f>IF(J189&lt;=0,0,K189/J189*100)</f>
        <v>20.48643592142189</v>
      </c>
      <c r="M189" s="42">
        <f>SUM(M186:M188)</f>
        <v>16081</v>
      </c>
      <c r="N189" s="43">
        <f>SUM(N186:N188)</f>
        <v>15812</v>
      </c>
      <c r="O189" s="44">
        <f>SUM(O186:O188)</f>
        <v>12865</v>
      </c>
      <c r="P189" s="45">
        <f>+O189/N189*100</f>
        <v>81.36225651403997</v>
      </c>
    </row>
    <row r="190" spans="1:16" ht="20.25" x14ac:dyDescent="0.3">
      <c r="A190" s="100"/>
      <c r="B190" s="111"/>
      <c r="C190" s="101"/>
      <c r="D190" s="33"/>
      <c r="E190" s="69"/>
      <c r="F190" s="70"/>
      <c r="G190" s="71"/>
      <c r="H190" s="72">
        <f t="shared" si="78"/>
        <v>0</v>
      </c>
      <c r="I190" s="69"/>
      <c r="J190" s="70"/>
      <c r="K190" s="71"/>
      <c r="L190" s="72"/>
      <c r="M190" s="73"/>
      <c r="N190" s="74"/>
      <c r="O190" s="75"/>
      <c r="P190" s="72"/>
    </row>
    <row r="191" spans="1:16" ht="20.25" x14ac:dyDescent="0.3">
      <c r="A191" s="100" t="s">
        <v>82</v>
      </c>
      <c r="B191" s="101" t="s">
        <v>85</v>
      </c>
      <c r="C191" s="101">
        <v>6310</v>
      </c>
      <c r="D191" s="33" t="s">
        <v>53</v>
      </c>
      <c r="E191" s="34">
        <v>227151</v>
      </c>
      <c r="F191" s="35">
        <v>234358</v>
      </c>
      <c r="G191" s="36">
        <v>83241</v>
      </c>
      <c r="H191" s="37">
        <f t="shared" si="78"/>
        <v>35.518736292339071</v>
      </c>
      <c r="I191" s="34"/>
      <c r="J191" s="35"/>
      <c r="K191" s="36"/>
      <c r="L191" s="37"/>
      <c r="M191" s="38">
        <f t="shared" ref="M191:O193" si="102">+E191+I191</f>
        <v>227151</v>
      </c>
      <c r="N191" s="30">
        <f t="shared" si="102"/>
        <v>234358</v>
      </c>
      <c r="O191" s="31">
        <f t="shared" si="102"/>
        <v>83241</v>
      </c>
      <c r="P191" s="37">
        <f>+O191/N191*100</f>
        <v>35.518736292339071</v>
      </c>
    </row>
    <row r="192" spans="1:16" ht="20.25" x14ac:dyDescent="0.3">
      <c r="A192" s="100" t="s">
        <v>82</v>
      </c>
      <c r="B192" s="101" t="s">
        <v>85</v>
      </c>
      <c r="C192" s="101">
        <v>6320</v>
      </c>
      <c r="D192" s="33" t="s">
        <v>122</v>
      </c>
      <c r="E192" s="34">
        <v>2012</v>
      </c>
      <c r="F192" s="35">
        <v>2036</v>
      </c>
      <c r="G192" s="36">
        <v>1200</v>
      </c>
      <c r="H192" s="37">
        <f t="shared" si="78"/>
        <v>58.939096267190571</v>
      </c>
      <c r="I192" s="34"/>
      <c r="J192" s="35"/>
      <c r="K192" s="36"/>
      <c r="L192" s="37"/>
      <c r="M192" s="38">
        <f t="shared" si="102"/>
        <v>2012</v>
      </c>
      <c r="N192" s="39">
        <f t="shared" si="102"/>
        <v>2036</v>
      </c>
      <c r="O192" s="40">
        <f t="shared" si="102"/>
        <v>1200</v>
      </c>
      <c r="P192" s="37">
        <f>+O192/N192*100</f>
        <v>58.939096267190571</v>
      </c>
    </row>
    <row r="193" spans="1:16" ht="20.25" x14ac:dyDescent="0.3">
      <c r="A193" s="100" t="s">
        <v>82</v>
      </c>
      <c r="B193" s="101" t="s">
        <v>85</v>
      </c>
      <c r="C193" s="101">
        <v>6399</v>
      </c>
      <c r="D193" s="33" t="s">
        <v>118</v>
      </c>
      <c r="E193" s="34">
        <v>363142</v>
      </c>
      <c r="F193" s="35">
        <v>225600</v>
      </c>
      <c r="G193" s="36">
        <v>234797</v>
      </c>
      <c r="H193" s="37">
        <f t="shared" si="78"/>
        <v>104.07668439716311</v>
      </c>
      <c r="I193" s="34"/>
      <c r="J193" s="35">
        <v>15</v>
      </c>
      <c r="K193" s="36">
        <v>15</v>
      </c>
      <c r="L193" s="37">
        <f>+K193/J193*100</f>
        <v>100</v>
      </c>
      <c r="M193" s="29">
        <f t="shared" si="102"/>
        <v>363142</v>
      </c>
      <c r="N193" s="30">
        <f t="shared" si="102"/>
        <v>225615</v>
      </c>
      <c r="O193" s="31">
        <f t="shared" si="102"/>
        <v>234812</v>
      </c>
      <c r="P193" s="37">
        <f>+O193/N193*100</f>
        <v>104.07641335904086</v>
      </c>
    </row>
    <row r="194" spans="1:16" ht="20.25" x14ac:dyDescent="0.3">
      <c r="A194" s="102">
        <v>6</v>
      </c>
      <c r="B194" s="103">
        <v>63</v>
      </c>
      <c r="C194" s="104"/>
      <c r="D194" s="41" t="s">
        <v>54</v>
      </c>
      <c r="E194" s="42">
        <f>SUM(E191:E193)</f>
        <v>592305</v>
      </c>
      <c r="F194" s="43">
        <f>SUM(F191:F193)</f>
        <v>461994</v>
      </c>
      <c r="G194" s="44">
        <f>SUM(G191:G193)</f>
        <v>319238</v>
      </c>
      <c r="H194" s="45">
        <f t="shared" si="78"/>
        <v>69.100031602142025</v>
      </c>
      <c r="I194" s="42">
        <f>SUM(I191:I193)</f>
        <v>0</v>
      </c>
      <c r="J194" s="43">
        <f>SUM(J191:J193)</f>
        <v>15</v>
      </c>
      <c r="K194" s="44">
        <f>SUM(K191:K193)</f>
        <v>15</v>
      </c>
      <c r="L194" s="45">
        <f>IF(J194&lt;=0,0,K194/J194*100)</f>
        <v>100</v>
      </c>
      <c r="M194" s="42">
        <f>SUM(M191:M193)</f>
        <v>592305</v>
      </c>
      <c r="N194" s="43">
        <f>SUM(N191:N193)</f>
        <v>462009</v>
      </c>
      <c r="O194" s="44">
        <f>SUM(O191:O193)</f>
        <v>319253</v>
      </c>
      <c r="P194" s="45">
        <f>+O194/N194*100</f>
        <v>69.101034828325851</v>
      </c>
    </row>
    <row r="195" spans="1:16" ht="20.25" x14ac:dyDescent="0.3">
      <c r="A195" s="100"/>
      <c r="B195" s="111"/>
      <c r="C195" s="101"/>
      <c r="D195" s="33"/>
      <c r="E195" s="69"/>
      <c r="F195" s="70"/>
      <c r="G195" s="71"/>
      <c r="H195" s="72">
        <f t="shared" si="78"/>
        <v>0</v>
      </c>
      <c r="I195" s="69"/>
      <c r="J195" s="70"/>
      <c r="K195" s="71"/>
      <c r="L195" s="72"/>
      <c r="M195" s="73"/>
      <c r="N195" s="74"/>
      <c r="O195" s="75"/>
      <c r="P195" s="72"/>
    </row>
    <row r="196" spans="1:16" ht="20.25" x14ac:dyDescent="0.3">
      <c r="A196" s="100">
        <v>6</v>
      </c>
      <c r="B196" s="101">
        <v>64</v>
      </c>
      <c r="C196" s="101">
        <v>6402</v>
      </c>
      <c r="D196" s="33" t="s">
        <v>95</v>
      </c>
      <c r="E196" s="73"/>
      <c r="F196" s="39">
        <f>122426-117873-3672</f>
        <v>881</v>
      </c>
      <c r="G196" s="40">
        <f>122425-117873-3672</f>
        <v>880</v>
      </c>
      <c r="H196" s="37">
        <f t="shared" si="78"/>
        <v>99.886492622020427</v>
      </c>
      <c r="I196" s="69"/>
      <c r="J196" s="35"/>
      <c r="K196" s="36"/>
      <c r="L196" s="37"/>
      <c r="M196" s="29">
        <f t="shared" ref="M196" si="103">+E196+I196</f>
        <v>0</v>
      </c>
      <c r="N196" s="30">
        <f t="shared" ref="N196" si="104">+F196+J196</f>
        <v>881</v>
      </c>
      <c r="O196" s="31">
        <f t="shared" ref="O196" si="105">+G196+K196</f>
        <v>880</v>
      </c>
      <c r="P196" s="37">
        <f>+O196/N196*100</f>
        <v>99.886492622020427</v>
      </c>
    </row>
    <row r="197" spans="1:16" ht="20.25" x14ac:dyDescent="0.3">
      <c r="A197" s="100" t="s">
        <v>82</v>
      </c>
      <c r="B197" s="101" t="s">
        <v>86</v>
      </c>
      <c r="C197" s="101">
        <v>6409</v>
      </c>
      <c r="D197" s="33" t="s">
        <v>119</v>
      </c>
      <c r="E197" s="38">
        <f>1063864-1027931</f>
        <v>35933</v>
      </c>
      <c r="F197" s="39">
        <f>1255455-1113174</f>
        <v>142281</v>
      </c>
      <c r="G197" s="40">
        <f>1113143-1113057</f>
        <v>86</v>
      </c>
      <c r="H197" s="37">
        <f t="shared" si="78"/>
        <v>6.0443769723294044E-2</v>
      </c>
      <c r="I197" s="38">
        <v>4706</v>
      </c>
      <c r="J197" s="39">
        <f>327172-313416-4900</f>
        <v>8856</v>
      </c>
      <c r="K197" s="40">
        <f>316776-311876-4900</f>
        <v>0</v>
      </c>
      <c r="L197" s="37">
        <f>+K197/J197*100</f>
        <v>0</v>
      </c>
      <c r="M197" s="38">
        <f t="shared" ref="M197:O197" si="106">+E197+I197</f>
        <v>40639</v>
      </c>
      <c r="N197" s="39">
        <f t="shared" si="106"/>
        <v>151137</v>
      </c>
      <c r="O197" s="40">
        <f t="shared" si="106"/>
        <v>86</v>
      </c>
      <c r="P197" s="37">
        <f>+O197/N197*100</f>
        <v>5.6902016051661744E-2</v>
      </c>
    </row>
    <row r="198" spans="1:16" ht="20.25" x14ac:dyDescent="0.3">
      <c r="A198" s="102">
        <v>6</v>
      </c>
      <c r="B198" s="103">
        <v>64</v>
      </c>
      <c r="C198" s="104"/>
      <c r="D198" s="41" t="s">
        <v>55</v>
      </c>
      <c r="E198" s="42">
        <f>SUM(E196:E197)</f>
        <v>35933</v>
      </c>
      <c r="F198" s="43">
        <f>SUM(F196:F197)</f>
        <v>143162</v>
      </c>
      <c r="G198" s="44">
        <f>SUM(G196:G197)</f>
        <v>966</v>
      </c>
      <c r="H198" s="45">
        <f t="shared" si="78"/>
        <v>0.67476006202763306</v>
      </c>
      <c r="I198" s="42">
        <f>SUM(I196:I197)</f>
        <v>4706</v>
      </c>
      <c r="J198" s="43">
        <f>SUM(J196:J197)</f>
        <v>8856</v>
      </c>
      <c r="K198" s="44">
        <f>SUM(K196:K197)</f>
        <v>0</v>
      </c>
      <c r="L198" s="45">
        <f>IF(J198&lt;=0,0,K198/J198*100)</f>
        <v>0</v>
      </c>
      <c r="M198" s="42">
        <f>SUM(M196:M197)</f>
        <v>40639</v>
      </c>
      <c r="N198" s="43">
        <f>SUM(N196:N197)</f>
        <v>152018</v>
      </c>
      <c r="O198" s="44">
        <f>SUM(O196:O197)</f>
        <v>966</v>
      </c>
      <c r="P198" s="45">
        <f>+O198/N198*100</f>
        <v>0.63545106500545989</v>
      </c>
    </row>
    <row r="199" spans="1:16" ht="21" thickBot="1" x14ac:dyDescent="0.35">
      <c r="A199" s="105"/>
      <c r="B199" s="106"/>
      <c r="C199" s="107"/>
      <c r="D199" s="46"/>
      <c r="E199" s="47"/>
      <c r="F199" s="48"/>
      <c r="G199" s="49"/>
      <c r="H199" s="50">
        <f t="shared" si="78"/>
        <v>0</v>
      </c>
      <c r="I199" s="47"/>
      <c r="J199" s="48"/>
      <c r="K199" s="49"/>
      <c r="L199" s="50"/>
      <c r="M199" s="51"/>
      <c r="N199" s="52"/>
      <c r="O199" s="53"/>
      <c r="P199" s="50"/>
    </row>
    <row r="200" spans="1:16" ht="21.75" thickTop="1" thickBot="1" x14ac:dyDescent="0.35">
      <c r="A200" s="108">
        <v>6</v>
      </c>
      <c r="B200" s="109"/>
      <c r="C200" s="109"/>
      <c r="D200" s="54" t="s">
        <v>56</v>
      </c>
      <c r="E200" s="55">
        <f>+E184+E189+E194+E198</f>
        <v>2133960</v>
      </c>
      <c r="F200" s="56">
        <f>+F184+F189+F194+F198</f>
        <v>2184013</v>
      </c>
      <c r="G200" s="57">
        <f>+G184+G189+G194+G198</f>
        <v>1785709</v>
      </c>
      <c r="H200" s="58">
        <f t="shared" si="78"/>
        <v>81.76274591772119</v>
      </c>
      <c r="I200" s="55">
        <f>+I184+I189+I194+I198</f>
        <v>91603</v>
      </c>
      <c r="J200" s="56">
        <f>+J184+J189+J194+J198</f>
        <v>136469</v>
      </c>
      <c r="K200" s="57">
        <f>+K184+K189+K194+K198</f>
        <v>69236</v>
      </c>
      <c r="L200" s="58">
        <f>+K200/J200*100</f>
        <v>50.733866299306072</v>
      </c>
      <c r="M200" s="59">
        <f>+M184+M189+M194+M198</f>
        <v>2225563</v>
      </c>
      <c r="N200" s="60">
        <f>+N184+N189+N194+N198</f>
        <v>2320482</v>
      </c>
      <c r="O200" s="61">
        <f>+O184+O189+O194+O198</f>
        <v>1854945</v>
      </c>
      <c r="P200" s="86">
        <f>+O200/N200*100</f>
        <v>79.937918070469834</v>
      </c>
    </row>
    <row r="201" spans="1:16" ht="18.75" customHeight="1" thickTop="1" thickBot="1" x14ac:dyDescent="0.35">
      <c r="A201" s="119"/>
      <c r="B201" s="118"/>
      <c r="C201" s="118"/>
      <c r="D201" s="97"/>
      <c r="E201" s="89"/>
      <c r="F201" s="90"/>
      <c r="G201" s="91"/>
      <c r="H201" s="92">
        <f t="shared" si="78"/>
        <v>0</v>
      </c>
      <c r="I201" s="93"/>
      <c r="J201" s="94"/>
      <c r="K201" s="95"/>
      <c r="L201" s="96"/>
      <c r="M201" s="93"/>
      <c r="N201" s="94"/>
      <c r="O201" s="95"/>
      <c r="P201" s="96"/>
    </row>
    <row r="202" spans="1:16" ht="24.75" customHeight="1" thickBot="1" x14ac:dyDescent="0.35">
      <c r="A202" s="149"/>
      <c r="B202" s="150"/>
      <c r="C202" s="150"/>
      <c r="D202" s="151" t="s">
        <v>211</v>
      </c>
      <c r="E202" s="152">
        <f>E11+E38+E126+E160+E178+E200</f>
        <v>8444541</v>
      </c>
      <c r="F202" s="153">
        <f>F11+F38+F126+F160+F178+F200</f>
        <v>9120457</v>
      </c>
      <c r="G202" s="185">
        <f>G11+G38+G126+G160+G178+G200</f>
        <v>8290186</v>
      </c>
      <c r="H202" s="154">
        <f t="shared" si="78"/>
        <v>90.896607483594295</v>
      </c>
      <c r="I202" s="155">
        <f>I11+I38+I126+I160+I178+I200</f>
        <v>3291345</v>
      </c>
      <c r="J202" s="153">
        <f>J11+J38+J126+J160+J178+J200</f>
        <v>4225946</v>
      </c>
      <c r="K202" s="156">
        <f>K11+K38+K126+K160+K178+K200</f>
        <v>2946533</v>
      </c>
      <c r="L202" s="154">
        <f>+K202/J202*100</f>
        <v>69.724814278270472</v>
      </c>
      <c r="M202" s="155">
        <f>M11+M38+M126+M160+M178+M200</f>
        <v>11735886</v>
      </c>
      <c r="N202" s="153">
        <f>N11+N38+N126+N160+N178+N200</f>
        <v>13346403</v>
      </c>
      <c r="O202" s="156">
        <f>O11+O38+O126+O160+O178+O200</f>
        <v>11236719</v>
      </c>
      <c r="P202" s="154">
        <f>+O202/N202*100</f>
        <v>84.192864549347107</v>
      </c>
    </row>
    <row r="203" spans="1:16" x14ac:dyDescent="0.2">
      <c r="A203" s="13"/>
      <c r="B203" s="13"/>
      <c r="C203" s="14"/>
      <c r="D203" s="15"/>
      <c r="E203" s="21"/>
      <c r="F203" s="21"/>
      <c r="G203" s="21"/>
      <c r="H203" s="18"/>
      <c r="I203" s="21"/>
      <c r="J203" s="18"/>
      <c r="K203" s="21"/>
      <c r="L203" s="18"/>
      <c r="M203" s="21"/>
      <c r="N203" s="21"/>
      <c r="O203" s="21"/>
      <c r="P203" s="22"/>
    </row>
    <row r="204" spans="1:16" ht="18.75" x14ac:dyDescent="0.3">
      <c r="A204" s="13"/>
      <c r="B204" s="13"/>
      <c r="C204" s="14"/>
      <c r="D204" s="15"/>
      <c r="E204" s="16"/>
      <c r="F204" s="16"/>
      <c r="G204" s="192"/>
      <c r="H204" s="13"/>
      <c r="I204" s="16"/>
      <c r="J204" s="16"/>
      <c r="K204" s="16"/>
      <c r="L204" s="13"/>
      <c r="M204" s="16"/>
      <c r="N204" s="16"/>
      <c r="O204" s="16"/>
      <c r="P204" s="13"/>
    </row>
    <row r="205" spans="1:16" ht="18.75" x14ac:dyDescent="0.3">
      <c r="A205" s="13"/>
      <c r="B205" s="13"/>
      <c r="C205" s="14"/>
      <c r="D205" s="15"/>
      <c r="E205" s="16"/>
      <c r="F205" s="16"/>
      <c r="G205" s="192"/>
      <c r="H205" s="13"/>
      <c r="I205" s="13"/>
      <c r="J205" s="16"/>
      <c r="K205" s="16"/>
      <c r="L205" s="13"/>
      <c r="M205" s="16"/>
      <c r="N205" s="16"/>
      <c r="O205" s="16"/>
      <c r="P205" s="13"/>
    </row>
    <row r="206" spans="1:16" x14ac:dyDescent="0.2">
      <c r="A206" s="13"/>
      <c r="B206" s="13"/>
      <c r="C206" s="14"/>
      <c r="D206" s="15"/>
      <c r="E206" s="16"/>
      <c r="F206" s="16"/>
      <c r="G206" s="16"/>
      <c r="H206" s="13"/>
      <c r="I206" s="13"/>
      <c r="J206" s="16"/>
      <c r="K206" s="202"/>
      <c r="L206" s="13"/>
      <c r="M206" s="16"/>
      <c r="N206" s="16"/>
      <c r="O206" s="16"/>
      <c r="P206" s="13"/>
    </row>
    <row r="207" spans="1:16" x14ac:dyDescent="0.2">
      <c r="A207" s="13"/>
      <c r="B207" s="13"/>
      <c r="C207" s="14"/>
      <c r="D207" s="15"/>
      <c r="E207" s="16"/>
      <c r="F207" s="13"/>
      <c r="G207" s="13"/>
      <c r="H207" s="13"/>
      <c r="I207" s="16"/>
      <c r="J207" s="16"/>
      <c r="K207" s="13"/>
      <c r="L207" s="13"/>
      <c r="M207" s="16"/>
      <c r="N207" s="16"/>
      <c r="O207" s="16"/>
      <c r="P207" s="13"/>
    </row>
    <row r="208" spans="1:16" x14ac:dyDescent="0.2">
      <c r="A208" s="13"/>
      <c r="B208" s="13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6"/>
      <c r="N208" s="16"/>
      <c r="O208" s="16"/>
      <c r="P208" s="13"/>
    </row>
    <row r="209" spans="1:16" x14ac:dyDescent="0.2">
      <c r="A209" s="13"/>
      <c r="B209" s="13"/>
      <c r="C209" s="14"/>
      <c r="D209" s="15"/>
      <c r="E209" s="16"/>
      <c r="F209" s="16"/>
      <c r="G209" s="13"/>
      <c r="H209" s="13"/>
      <c r="I209" s="13"/>
      <c r="J209" s="13"/>
      <c r="K209" s="13"/>
      <c r="L209" s="13"/>
      <c r="M209" s="16"/>
      <c r="N209" s="16"/>
      <c r="O209" s="16"/>
      <c r="P209" s="13"/>
    </row>
    <row r="210" spans="1:16" x14ac:dyDescent="0.2">
      <c r="A210" s="13"/>
      <c r="B210" s="13"/>
      <c r="C210" s="14"/>
      <c r="D210" s="15"/>
      <c r="E210" s="16"/>
      <c r="F210" s="13"/>
      <c r="G210" s="13"/>
      <c r="H210" s="13"/>
      <c r="I210" s="16"/>
      <c r="J210" s="13"/>
      <c r="K210" s="16"/>
      <c r="L210" s="13"/>
      <c r="M210" s="16"/>
      <c r="N210" s="16"/>
      <c r="O210" s="16"/>
      <c r="P210" s="13"/>
    </row>
    <row r="211" spans="1:16" x14ac:dyDescent="0.2">
      <c r="A211" s="13"/>
      <c r="B211" s="13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6"/>
      <c r="N211" s="16"/>
      <c r="O211" s="16"/>
      <c r="P211" s="13"/>
    </row>
    <row r="212" spans="1:16" x14ac:dyDescent="0.2">
      <c r="A212" s="13"/>
      <c r="B212" s="13"/>
      <c r="C212" s="14"/>
      <c r="D212" s="15"/>
      <c r="E212" s="16"/>
      <c r="F212" s="16"/>
      <c r="G212" s="13"/>
      <c r="H212" s="13"/>
      <c r="I212" s="13"/>
      <c r="J212" s="13"/>
      <c r="K212" s="13"/>
      <c r="L212" s="13"/>
      <c r="M212" s="16"/>
      <c r="N212" s="16"/>
      <c r="O212" s="16"/>
      <c r="P212" s="13"/>
    </row>
    <row r="213" spans="1:16" x14ac:dyDescent="0.2">
      <c r="A213" s="13"/>
      <c r="B213" s="13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6"/>
      <c r="N213" s="16"/>
      <c r="O213" s="16"/>
      <c r="P213" s="13"/>
    </row>
    <row r="214" spans="1:16" x14ac:dyDescent="0.2">
      <c r="A214" s="13"/>
      <c r="B214" s="13"/>
      <c r="C214" s="14"/>
      <c r="D214" s="15"/>
      <c r="E214" s="16"/>
      <c r="F214" s="13"/>
      <c r="G214" s="13"/>
      <c r="H214" s="13"/>
      <c r="I214" s="13"/>
      <c r="J214" s="16"/>
      <c r="K214" s="13"/>
      <c r="L214" s="13"/>
      <c r="M214" s="16"/>
      <c r="N214" s="16"/>
      <c r="O214" s="16"/>
      <c r="P214" s="13"/>
    </row>
    <row r="215" spans="1:16" x14ac:dyDescent="0.2">
      <c r="A215" s="13"/>
      <c r="B215" s="13"/>
      <c r="C215" s="14"/>
      <c r="D215" s="15"/>
      <c r="E215" s="16"/>
      <c r="F215" s="13"/>
      <c r="G215" s="13"/>
      <c r="H215" s="13"/>
      <c r="I215" s="13"/>
      <c r="J215" s="13"/>
      <c r="K215" s="16"/>
      <c r="L215" s="13"/>
      <c r="M215" s="16"/>
      <c r="N215" s="16"/>
      <c r="O215" s="16"/>
      <c r="P215" s="13"/>
    </row>
    <row r="216" spans="1:16" x14ac:dyDescent="0.2">
      <c r="A216" s="13"/>
      <c r="B216" s="13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6"/>
      <c r="N216" s="16"/>
      <c r="O216" s="16"/>
      <c r="P216" s="13"/>
    </row>
    <row r="217" spans="1:16" x14ac:dyDescent="0.2">
      <c r="A217" s="13"/>
      <c r="B217" s="13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6"/>
      <c r="N217" s="16"/>
      <c r="O217" s="16"/>
      <c r="P217" s="13"/>
    </row>
    <row r="218" spans="1:16" x14ac:dyDescent="0.2">
      <c r="A218" s="13"/>
      <c r="B218" s="13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6"/>
      <c r="N218" s="16"/>
      <c r="O218" s="16"/>
      <c r="P218" s="13"/>
    </row>
    <row r="219" spans="1:16" x14ac:dyDescent="0.2">
      <c r="A219" s="13"/>
      <c r="B219" s="13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6"/>
      <c r="N219" s="16"/>
      <c r="O219" s="16"/>
      <c r="P219" s="13"/>
    </row>
    <row r="220" spans="1:16" x14ac:dyDescent="0.2">
      <c r="A220" s="13"/>
      <c r="B220" s="13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6"/>
      <c r="N220" s="16"/>
      <c r="O220" s="16"/>
      <c r="P220" s="13"/>
    </row>
    <row r="221" spans="1:16" x14ac:dyDescent="0.2">
      <c r="A221" s="13"/>
      <c r="B221" s="13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6"/>
      <c r="N221" s="16"/>
      <c r="O221" s="16"/>
      <c r="P221" s="13"/>
    </row>
    <row r="222" spans="1:16" x14ac:dyDescent="0.2">
      <c r="A222" s="13"/>
      <c r="B222" s="13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6"/>
      <c r="N222" s="16"/>
      <c r="O222" s="16"/>
      <c r="P222" s="13"/>
    </row>
    <row r="223" spans="1:16" x14ac:dyDescent="0.2">
      <c r="A223" s="13"/>
      <c r="B223" s="13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6"/>
      <c r="N223" s="16"/>
      <c r="O223" s="16"/>
      <c r="P223" s="13"/>
    </row>
    <row r="224" spans="1:16" x14ac:dyDescent="0.2">
      <c r="A224" s="13"/>
      <c r="B224" s="13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6"/>
      <c r="N224" s="16"/>
      <c r="O224" s="16"/>
      <c r="P224" s="13"/>
    </row>
    <row r="225" spans="1:16" x14ac:dyDescent="0.2">
      <c r="A225" s="13"/>
      <c r="B225" s="13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6"/>
      <c r="N225" s="16"/>
      <c r="O225" s="16"/>
      <c r="P225" s="13"/>
    </row>
    <row r="226" spans="1:16" x14ac:dyDescent="0.2">
      <c r="A226" s="13"/>
      <c r="B226" s="13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6"/>
      <c r="N226" s="16"/>
      <c r="O226" s="16"/>
      <c r="P226" s="13"/>
    </row>
    <row r="227" spans="1:16" x14ac:dyDescent="0.2">
      <c r="A227" s="13"/>
      <c r="B227" s="13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6"/>
      <c r="N227" s="16"/>
      <c r="O227" s="16"/>
      <c r="P227" s="13"/>
    </row>
    <row r="228" spans="1:16" x14ac:dyDescent="0.2">
      <c r="A228" s="13"/>
      <c r="B228" s="13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6"/>
      <c r="N228" s="16"/>
      <c r="O228" s="16"/>
      <c r="P228" s="13"/>
    </row>
    <row r="229" spans="1:16" x14ac:dyDescent="0.2">
      <c r="A229" s="13"/>
      <c r="B229" s="13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6"/>
      <c r="N229" s="16"/>
      <c r="O229" s="16"/>
      <c r="P229" s="13"/>
    </row>
    <row r="230" spans="1:16" x14ac:dyDescent="0.2">
      <c r="A230" s="13"/>
      <c r="B230" s="13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6"/>
      <c r="N230" s="16"/>
      <c r="O230" s="16"/>
      <c r="P230" s="13"/>
    </row>
    <row r="231" spans="1:16" x14ac:dyDescent="0.2">
      <c r="A231" s="13"/>
      <c r="B231" s="13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6"/>
      <c r="N231" s="16"/>
      <c r="O231" s="16"/>
      <c r="P231" s="13"/>
    </row>
    <row r="232" spans="1:16" x14ac:dyDescent="0.2">
      <c r="A232" s="13"/>
      <c r="B232" s="13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6"/>
      <c r="N232" s="16"/>
      <c r="O232" s="16"/>
      <c r="P232" s="13"/>
    </row>
    <row r="233" spans="1:16" x14ac:dyDescent="0.2">
      <c r="A233" s="13"/>
      <c r="B233" s="13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6"/>
      <c r="N233" s="16"/>
      <c r="O233" s="16"/>
      <c r="P233" s="13"/>
    </row>
    <row r="234" spans="1:16" x14ac:dyDescent="0.2">
      <c r="A234" s="13"/>
      <c r="B234" s="13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6"/>
      <c r="N234" s="16"/>
      <c r="O234" s="16"/>
      <c r="P234" s="13"/>
    </row>
    <row r="235" spans="1:16" x14ac:dyDescent="0.2">
      <c r="A235" s="13"/>
      <c r="B235" s="13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6"/>
      <c r="N235" s="16"/>
      <c r="O235" s="16"/>
      <c r="P235" s="13"/>
    </row>
    <row r="236" spans="1:16" x14ac:dyDescent="0.2">
      <c r="A236" s="13"/>
      <c r="B236" s="13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6"/>
      <c r="N236" s="16"/>
      <c r="O236" s="16"/>
      <c r="P236" s="13"/>
    </row>
    <row r="237" spans="1:16" x14ac:dyDescent="0.2">
      <c r="A237" s="13"/>
      <c r="B237" s="13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6"/>
      <c r="N237" s="16"/>
      <c r="O237" s="16"/>
      <c r="P237" s="13"/>
    </row>
    <row r="238" spans="1:16" x14ac:dyDescent="0.2">
      <c r="A238" s="13"/>
      <c r="B238" s="13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6"/>
      <c r="N238" s="16"/>
      <c r="O238" s="16"/>
      <c r="P238" s="13"/>
    </row>
    <row r="239" spans="1:16" x14ac:dyDescent="0.2">
      <c r="A239" s="13"/>
      <c r="B239" s="13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6"/>
      <c r="N239" s="16"/>
      <c r="O239" s="16"/>
      <c r="P239" s="13"/>
    </row>
    <row r="240" spans="1:16" x14ac:dyDescent="0.2">
      <c r="A240" s="13"/>
      <c r="B240" s="13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6"/>
      <c r="N240" s="16"/>
      <c r="O240" s="16"/>
      <c r="P240" s="13"/>
    </row>
    <row r="241" spans="1:16" x14ac:dyDescent="0.2">
      <c r="A241" s="13"/>
      <c r="B241" s="13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6"/>
      <c r="N241" s="16"/>
      <c r="O241" s="16"/>
      <c r="P241" s="13"/>
    </row>
    <row r="242" spans="1:16" x14ac:dyDescent="0.2">
      <c r="A242" s="13"/>
      <c r="B242" s="13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6"/>
      <c r="N242" s="16"/>
      <c r="O242" s="16"/>
      <c r="P242" s="13"/>
    </row>
    <row r="243" spans="1:16" x14ac:dyDescent="0.2">
      <c r="A243" s="13"/>
      <c r="B243" s="13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6"/>
      <c r="N243" s="16"/>
      <c r="O243" s="16"/>
      <c r="P243" s="13"/>
    </row>
    <row r="244" spans="1:16" x14ac:dyDescent="0.2">
      <c r="A244" s="13"/>
      <c r="B244" s="13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6"/>
      <c r="N244" s="16"/>
      <c r="O244" s="16"/>
      <c r="P244" s="13"/>
    </row>
    <row r="245" spans="1:16" x14ac:dyDescent="0.2">
      <c r="A245" s="13"/>
      <c r="B245" s="13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6"/>
      <c r="N245" s="16"/>
      <c r="O245" s="16"/>
      <c r="P245" s="13"/>
    </row>
    <row r="246" spans="1:16" x14ac:dyDescent="0.2">
      <c r="A246" s="13"/>
      <c r="B246" s="13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6"/>
      <c r="N246" s="16"/>
      <c r="O246" s="16"/>
      <c r="P246" s="13"/>
    </row>
    <row r="247" spans="1:16" x14ac:dyDescent="0.2">
      <c r="A247" s="13"/>
      <c r="B247" s="13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6"/>
      <c r="N247" s="16"/>
      <c r="O247" s="16"/>
      <c r="P247" s="13"/>
    </row>
    <row r="248" spans="1:16" x14ac:dyDescent="0.2">
      <c r="A248" s="13"/>
      <c r="B248" s="13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6"/>
      <c r="N248" s="16"/>
      <c r="O248" s="16"/>
      <c r="P248" s="13"/>
    </row>
    <row r="249" spans="1:16" x14ac:dyDescent="0.2">
      <c r="A249" s="13"/>
      <c r="B249" s="13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6"/>
      <c r="N249" s="16"/>
      <c r="O249" s="16"/>
      <c r="P249" s="13"/>
    </row>
    <row r="250" spans="1:16" x14ac:dyDescent="0.2">
      <c r="A250" s="13"/>
      <c r="B250" s="13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6"/>
      <c r="N250" s="16"/>
      <c r="O250" s="16"/>
      <c r="P250" s="13"/>
    </row>
    <row r="251" spans="1:16" x14ac:dyDescent="0.2">
      <c r="A251" s="13"/>
      <c r="B251" s="13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6"/>
      <c r="N251" s="16"/>
      <c r="O251" s="16"/>
      <c r="P251" s="13"/>
    </row>
    <row r="252" spans="1:16" x14ac:dyDescent="0.2">
      <c r="A252" s="13"/>
      <c r="B252" s="13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6"/>
      <c r="N252" s="16"/>
      <c r="O252" s="16"/>
      <c r="P252" s="13"/>
    </row>
    <row r="253" spans="1:16" x14ac:dyDescent="0.2">
      <c r="A253" s="13"/>
      <c r="B253" s="13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6"/>
      <c r="N253" s="16"/>
      <c r="O253" s="16"/>
      <c r="P253" s="13"/>
    </row>
    <row r="254" spans="1:16" x14ac:dyDescent="0.2">
      <c r="A254" s="13"/>
      <c r="B254" s="13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6"/>
      <c r="N254" s="16"/>
      <c r="O254" s="16"/>
      <c r="P254" s="13"/>
    </row>
    <row r="255" spans="1:16" x14ac:dyDescent="0.2">
      <c r="A255" s="13"/>
      <c r="B255" s="13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6"/>
      <c r="N255" s="16"/>
      <c r="O255" s="16"/>
      <c r="P255" s="13"/>
    </row>
    <row r="256" spans="1:16" x14ac:dyDescent="0.2">
      <c r="A256" s="13"/>
      <c r="B256" s="13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6"/>
      <c r="N256" s="16"/>
      <c r="O256" s="16"/>
      <c r="P256" s="13"/>
    </row>
    <row r="257" spans="1:16" x14ac:dyDescent="0.2">
      <c r="A257" s="13"/>
      <c r="B257" s="13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6"/>
      <c r="N257" s="16"/>
      <c r="O257" s="16"/>
      <c r="P257" s="13"/>
    </row>
    <row r="258" spans="1:16" x14ac:dyDescent="0.2">
      <c r="A258" s="13"/>
      <c r="B258" s="13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6"/>
      <c r="N258" s="16"/>
      <c r="O258" s="16"/>
      <c r="P258" s="13"/>
    </row>
    <row r="259" spans="1:16" x14ac:dyDescent="0.2">
      <c r="A259" s="13"/>
      <c r="B259" s="13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6"/>
      <c r="N259" s="16"/>
      <c r="O259" s="16"/>
      <c r="P259" s="13"/>
    </row>
    <row r="260" spans="1:16" x14ac:dyDescent="0.2">
      <c r="A260" s="13"/>
      <c r="B260" s="13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6"/>
      <c r="N260" s="16"/>
      <c r="O260" s="16"/>
      <c r="P260" s="13"/>
    </row>
    <row r="261" spans="1:16" x14ac:dyDescent="0.2">
      <c r="A261" s="13"/>
      <c r="B261" s="13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6"/>
      <c r="N261" s="16"/>
      <c r="O261" s="16"/>
      <c r="P261" s="13"/>
    </row>
    <row r="262" spans="1:16" x14ac:dyDescent="0.2">
      <c r="A262" s="13"/>
      <c r="B262" s="13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6"/>
      <c r="N262" s="16"/>
      <c r="O262" s="16"/>
      <c r="P262" s="13"/>
    </row>
    <row r="263" spans="1:16" x14ac:dyDescent="0.2">
      <c r="A263" s="13"/>
      <c r="B263" s="13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6"/>
      <c r="N263" s="16"/>
      <c r="O263" s="16"/>
      <c r="P263" s="13"/>
    </row>
    <row r="264" spans="1:16" x14ac:dyDescent="0.2">
      <c r="A264" s="13"/>
      <c r="B264" s="13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6"/>
      <c r="N264" s="16"/>
      <c r="O264" s="16"/>
      <c r="P264" s="13"/>
    </row>
    <row r="265" spans="1:16" x14ac:dyDescent="0.2">
      <c r="M265" s="4"/>
      <c r="N265" s="4"/>
      <c r="O265" s="4"/>
    </row>
    <row r="266" spans="1:16" x14ac:dyDescent="0.2">
      <c r="M266" s="4"/>
      <c r="N266" s="4"/>
      <c r="O266" s="4"/>
    </row>
    <row r="267" spans="1:16" x14ac:dyDescent="0.2">
      <c r="M267" s="4"/>
      <c r="N267" s="4"/>
      <c r="O267" s="4"/>
    </row>
    <row r="268" spans="1:16" x14ac:dyDescent="0.2">
      <c r="M268" s="4"/>
      <c r="N268" s="4"/>
      <c r="O268" s="4"/>
    </row>
    <row r="269" spans="1:16" x14ac:dyDescent="0.2">
      <c r="M269" s="4"/>
      <c r="N269" s="4"/>
      <c r="O269" s="4"/>
    </row>
    <row r="270" spans="1:16" x14ac:dyDescent="0.2">
      <c r="M270" s="4"/>
      <c r="N270" s="4"/>
      <c r="O270" s="4"/>
    </row>
    <row r="271" spans="1:16" x14ac:dyDescent="0.2">
      <c r="M271" s="4"/>
      <c r="N271" s="4"/>
      <c r="O271" s="4"/>
    </row>
    <row r="272" spans="1:16" x14ac:dyDescent="0.2">
      <c r="M272" s="4"/>
      <c r="N272" s="4"/>
      <c r="O272" s="4"/>
    </row>
    <row r="273" spans="13:15" x14ac:dyDescent="0.2">
      <c r="M273" s="4"/>
      <c r="N273" s="4"/>
      <c r="O273" s="4"/>
    </row>
    <row r="274" spans="13:15" x14ac:dyDescent="0.2">
      <c r="M274" s="4"/>
      <c r="N274" s="4"/>
      <c r="O274" s="4"/>
    </row>
    <row r="275" spans="13:15" x14ac:dyDescent="0.2">
      <c r="M275" s="4"/>
      <c r="N275" s="4"/>
      <c r="O275" s="4"/>
    </row>
    <row r="276" spans="13:15" x14ac:dyDescent="0.2">
      <c r="M276" s="4"/>
      <c r="N276" s="4"/>
      <c r="O276" s="4"/>
    </row>
    <row r="277" spans="13:15" x14ac:dyDescent="0.2">
      <c r="M277" s="4"/>
      <c r="N277" s="4"/>
      <c r="O277" s="4"/>
    </row>
    <row r="278" spans="13:15" x14ac:dyDescent="0.2">
      <c r="M278" s="4"/>
      <c r="N278" s="4"/>
      <c r="O278" s="4"/>
    </row>
    <row r="279" spans="13:15" x14ac:dyDescent="0.2">
      <c r="M279" s="4"/>
      <c r="N279" s="4"/>
      <c r="O279" s="4"/>
    </row>
    <row r="280" spans="13:15" x14ac:dyDescent="0.2">
      <c r="M280" s="4"/>
      <c r="N280" s="4"/>
      <c r="O280" s="4"/>
    </row>
    <row r="281" spans="13:15" x14ac:dyDescent="0.2">
      <c r="M281" s="4"/>
      <c r="N281" s="4"/>
      <c r="O281" s="4"/>
    </row>
    <row r="282" spans="13:15" x14ac:dyDescent="0.2">
      <c r="M282" s="4"/>
      <c r="N282" s="4"/>
      <c r="O282" s="4"/>
    </row>
    <row r="283" spans="13:15" x14ac:dyDescent="0.2">
      <c r="M283" s="4"/>
      <c r="N283" s="4"/>
      <c r="O283" s="4"/>
    </row>
    <row r="284" spans="13:15" x14ac:dyDescent="0.2">
      <c r="M284" s="4"/>
      <c r="N284" s="4"/>
      <c r="O284" s="4"/>
    </row>
    <row r="285" spans="13:15" x14ac:dyDescent="0.2">
      <c r="M285" s="4"/>
      <c r="N285" s="4"/>
      <c r="O285" s="4"/>
    </row>
    <row r="286" spans="13:15" x14ac:dyDescent="0.2">
      <c r="M286" s="4"/>
      <c r="N286" s="4"/>
      <c r="O286" s="4"/>
    </row>
    <row r="287" spans="13:15" x14ac:dyDescent="0.2">
      <c r="M287" s="4"/>
      <c r="N287" s="4"/>
      <c r="O287" s="4"/>
    </row>
    <row r="288" spans="13:15" x14ac:dyDescent="0.2">
      <c r="M288" s="4"/>
      <c r="N288" s="4"/>
      <c r="O288" s="4"/>
    </row>
    <row r="289" spans="13:15" x14ac:dyDescent="0.2">
      <c r="M289" s="4"/>
      <c r="N289" s="4"/>
      <c r="O289" s="4"/>
    </row>
    <row r="290" spans="13:15" x14ac:dyDescent="0.2">
      <c r="M290" s="4"/>
      <c r="N290" s="4"/>
      <c r="O290" s="4"/>
    </row>
    <row r="291" spans="13:15" x14ac:dyDescent="0.2">
      <c r="M291" s="4"/>
      <c r="N291" s="4"/>
      <c r="O291" s="4"/>
    </row>
    <row r="292" spans="13:15" x14ac:dyDescent="0.2">
      <c r="M292" s="4"/>
      <c r="N292" s="4"/>
      <c r="O292" s="4"/>
    </row>
    <row r="293" spans="13:15" x14ac:dyDescent="0.2">
      <c r="M293" s="4"/>
      <c r="N293" s="4"/>
      <c r="O293" s="4"/>
    </row>
    <row r="294" spans="13:15" x14ac:dyDescent="0.2">
      <c r="M294" s="4"/>
      <c r="N294" s="4"/>
      <c r="O294" s="4"/>
    </row>
    <row r="295" spans="13:15" x14ac:dyDescent="0.2">
      <c r="M295" s="4"/>
      <c r="N295" s="4"/>
      <c r="O295" s="4"/>
    </row>
    <row r="296" spans="13:15" x14ac:dyDescent="0.2">
      <c r="M296" s="4"/>
      <c r="N296" s="4"/>
      <c r="O296" s="4"/>
    </row>
    <row r="297" spans="13:15" x14ac:dyDescent="0.2">
      <c r="M297" s="4"/>
      <c r="N297" s="4"/>
      <c r="O297" s="4"/>
    </row>
    <row r="298" spans="13:15" x14ac:dyDescent="0.2">
      <c r="M298" s="4"/>
      <c r="N298" s="4"/>
      <c r="O298" s="4"/>
    </row>
    <row r="299" spans="13:15" x14ac:dyDescent="0.2">
      <c r="M299" s="4"/>
      <c r="N299" s="4"/>
      <c r="O299" s="4"/>
    </row>
    <row r="300" spans="13:15" x14ac:dyDescent="0.2">
      <c r="M300" s="4"/>
      <c r="N300" s="4"/>
      <c r="O300" s="4"/>
    </row>
    <row r="301" spans="13:15" x14ac:dyDescent="0.2">
      <c r="M301" s="4"/>
      <c r="N301" s="4"/>
      <c r="O301" s="4"/>
    </row>
    <row r="302" spans="13:15" x14ac:dyDescent="0.2">
      <c r="M302" s="4"/>
      <c r="N302" s="4"/>
      <c r="O302" s="4"/>
    </row>
    <row r="303" spans="13:15" x14ac:dyDescent="0.2">
      <c r="M303" s="4"/>
      <c r="N303" s="4"/>
      <c r="O303" s="4"/>
    </row>
    <row r="304" spans="13:15" x14ac:dyDescent="0.2">
      <c r="M304" s="4"/>
      <c r="N304" s="4"/>
      <c r="O304" s="4"/>
    </row>
    <row r="305" spans="13:15" x14ac:dyDescent="0.2">
      <c r="M305" s="4"/>
      <c r="N305" s="4"/>
      <c r="O305" s="4"/>
    </row>
    <row r="306" spans="13:15" x14ac:dyDescent="0.2">
      <c r="M306" s="4"/>
      <c r="N306" s="4"/>
      <c r="O306" s="4"/>
    </row>
    <row r="307" spans="13:15" x14ac:dyDescent="0.2">
      <c r="M307" s="4"/>
      <c r="N307" s="4"/>
      <c r="O307" s="4"/>
    </row>
    <row r="308" spans="13:15" x14ac:dyDescent="0.2">
      <c r="M308" s="4"/>
      <c r="N308" s="4"/>
      <c r="O308" s="4"/>
    </row>
    <row r="309" spans="13:15" x14ac:dyDescent="0.2">
      <c r="M309" s="4"/>
      <c r="N309" s="4"/>
      <c r="O309" s="4"/>
    </row>
    <row r="310" spans="13:15" x14ac:dyDescent="0.2">
      <c r="M310" s="4"/>
      <c r="N310" s="4"/>
      <c r="O310" s="4"/>
    </row>
    <row r="311" spans="13:15" x14ac:dyDescent="0.2">
      <c r="M311" s="4"/>
      <c r="N311" s="4"/>
      <c r="O311" s="4"/>
    </row>
    <row r="312" spans="13:15" x14ac:dyDescent="0.2">
      <c r="M312" s="4"/>
      <c r="N312" s="4"/>
      <c r="O312" s="4"/>
    </row>
    <row r="313" spans="13:15" x14ac:dyDescent="0.2">
      <c r="M313" s="4"/>
      <c r="N313" s="4"/>
      <c r="O313" s="4"/>
    </row>
    <row r="314" spans="13:15" x14ac:dyDescent="0.2">
      <c r="M314" s="4"/>
      <c r="N314" s="4"/>
      <c r="O314" s="4"/>
    </row>
    <row r="315" spans="13:15" x14ac:dyDescent="0.2">
      <c r="M315" s="4"/>
      <c r="N315" s="4"/>
      <c r="O315" s="4"/>
    </row>
    <row r="316" spans="13:15" x14ac:dyDescent="0.2">
      <c r="M316" s="4"/>
      <c r="N316" s="4"/>
      <c r="O316" s="4"/>
    </row>
    <row r="317" spans="13:15" x14ac:dyDescent="0.2">
      <c r="M317" s="4"/>
      <c r="N317" s="4"/>
      <c r="O317" s="4"/>
    </row>
    <row r="318" spans="13:15" x14ac:dyDescent="0.2">
      <c r="M318" s="4"/>
      <c r="N318" s="4"/>
      <c r="O318" s="4"/>
    </row>
    <row r="319" spans="13:15" x14ac:dyDescent="0.2">
      <c r="M319" s="4"/>
      <c r="N319" s="4"/>
      <c r="O319" s="4"/>
    </row>
    <row r="320" spans="13:15" x14ac:dyDescent="0.2">
      <c r="M320" s="4"/>
      <c r="N320" s="4"/>
      <c r="O320" s="4"/>
    </row>
    <row r="321" spans="13:15" x14ac:dyDescent="0.2">
      <c r="M321" s="4"/>
      <c r="N321" s="4"/>
      <c r="O321" s="4"/>
    </row>
    <row r="322" spans="13:15" x14ac:dyDescent="0.2">
      <c r="M322" s="4"/>
      <c r="N322" s="4"/>
      <c r="O322" s="4"/>
    </row>
    <row r="323" spans="13:15" x14ac:dyDescent="0.2">
      <c r="M323" s="4"/>
      <c r="N323" s="4"/>
      <c r="O323" s="4"/>
    </row>
    <row r="324" spans="13:15" x14ac:dyDescent="0.2">
      <c r="M324" s="4"/>
      <c r="N324" s="4"/>
      <c r="O324" s="4"/>
    </row>
    <row r="325" spans="13:15" x14ac:dyDescent="0.2">
      <c r="M325" s="4"/>
      <c r="N325" s="4"/>
      <c r="O325" s="4"/>
    </row>
    <row r="326" spans="13:15" x14ac:dyDescent="0.2">
      <c r="M326" s="4"/>
      <c r="N326" s="4"/>
      <c r="O326" s="4"/>
    </row>
    <row r="327" spans="13:15" x14ac:dyDescent="0.2">
      <c r="M327" s="4"/>
      <c r="N327" s="4"/>
      <c r="O327" s="4"/>
    </row>
    <row r="328" spans="13:15" x14ac:dyDescent="0.2">
      <c r="M328" s="4"/>
      <c r="N328" s="4"/>
      <c r="O328" s="4"/>
    </row>
    <row r="329" spans="13:15" x14ac:dyDescent="0.2">
      <c r="M329" s="4"/>
      <c r="N329" s="4"/>
      <c r="O329" s="4"/>
    </row>
    <row r="330" spans="13:15" x14ac:dyDescent="0.2">
      <c r="M330" s="4"/>
      <c r="N330" s="4"/>
      <c r="O330" s="4"/>
    </row>
    <row r="331" spans="13:15" x14ac:dyDescent="0.2">
      <c r="M331" s="4"/>
      <c r="N331" s="4"/>
      <c r="O331" s="4"/>
    </row>
    <row r="332" spans="13:15" x14ac:dyDescent="0.2">
      <c r="M332" s="4"/>
      <c r="N332" s="4"/>
      <c r="O332" s="4"/>
    </row>
    <row r="333" spans="13:15" x14ac:dyDescent="0.2">
      <c r="M333" s="4"/>
      <c r="N333" s="4"/>
      <c r="O333" s="4"/>
    </row>
    <row r="334" spans="13:15" x14ac:dyDescent="0.2">
      <c r="M334" s="4"/>
      <c r="N334" s="4"/>
      <c r="O334" s="4"/>
    </row>
    <row r="335" spans="13:15" x14ac:dyDescent="0.2">
      <c r="M335" s="4"/>
      <c r="N335" s="4"/>
      <c r="O335" s="4"/>
    </row>
    <row r="336" spans="13:15" x14ac:dyDescent="0.2">
      <c r="M336" s="4"/>
      <c r="N336" s="4"/>
      <c r="O336" s="4"/>
    </row>
    <row r="337" spans="13:15" x14ac:dyDescent="0.2">
      <c r="M337" s="4"/>
      <c r="N337" s="4"/>
      <c r="O337" s="4"/>
    </row>
    <row r="338" spans="13:15" x14ac:dyDescent="0.2">
      <c r="M338" s="4"/>
      <c r="N338" s="4"/>
      <c r="O338" s="4"/>
    </row>
    <row r="339" spans="13:15" x14ac:dyDescent="0.2">
      <c r="M339" s="4"/>
      <c r="N339" s="4"/>
      <c r="O339" s="4"/>
    </row>
    <row r="340" spans="13:15" x14ac:dyDescent="0.2">
      <c r="M340" s="4"/>
      <c r="N340" s="4"/>
      <c r="O340" s="4"/>
    </row>
    <row r="341" spans="13:15" x14ac:dyDescent="0.2">
      <c r="M341" s="4"/>
      <c r="N341" s="4"/>
      <c r="O341" s="4"/>
    </row>
    <row r="342" spans="13:15" x14ac:dyDescent="0.2">
      <c r="M342" s="4"/>
      <c r="N342" s="4"/>
      <c r="O342" s="4"/>
    </row>
    <row r="343" spans="13:15" x14ac:dyDescent="0.2">
      <c r="M343" s="4"/>
      <c r="N343" s="4"/>
      <c r="O343" s="4"/>
    </row>
    <row r="344" spans="13:15" x14ac:dyDescent="0.2">
      <c r="M344" s="4"/>
      <c r="N344" s="4"/>
      <c r="O344" s="4"/>
    </row>
  </sheetData>
  <phoneticPr fontId="0" type="noConversion"/>
  <printOptions horizontalCentered="1"/>
  <pageMargins left="0.55118110236220474" right="0.59055118110236227" top="0.94488188976377963" bottom="0.47244094488188981" header="0.51181102362204722" footer="0.31496062992125984"/>
  <pageSetup paperSize="9" scale="47" fitToHeight="4" orientation="landscape" r:id="rId1"/>
  <headerFooter alignWithMargins="0">
    <oddHeader xml:space="preserve">&amp;C&amp;"Times New Roman CE,Tučné"&amp;20&amp;UČerpání rozpočtu běžných a kapitálových výdajů statutárního města Brna k 31. 12. 2014 (v tis. Kč)&amp;"Times New Roman CE,Obyčejné"&amp;10&amp;U
&amp;16rekapitulace dle skupin a oddílů 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26c80ca-c64a-4e2b-8fdc-4ca129da90da">3</Rok>
    <_dlc_DocId xmlns="fc3156d0-6477-4e59-85db-677a3ac3ddef">K6F56YJ4D42X-540-494</_dlc_DocId>
    <Pln_x011b_n_x00ed__x0020_rozpo_x010d_tu xmlns="626c80ca-c64a-4e2b-8fdc-4ca129da90da">4</Pln_x011b_n_x00ed__x0020_rozpo_x010d_tu>
    <_dlc_DocIdUrl xmlns="fc3156d0-6477-4e59-85db-677a3ac3ddef">
      <Url>http://project.brno.cz/ORF/RI/_layouts/DocIdRedir.aspx?ID=K6F56YJ4D42X-540-494</Url>
      <Description>K6F56YJ4D42X-540-494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BC6CA5-5307-40D9-9FE2-4BF65A19B97E}">
  <ds:schemaRefs>
    <ds:schemaRef ds:uri="http://schemas.microsoft.com/office/2006/metadata/properties"/>
    <ds:schemaRef ds:uri="http://schemas.microsoft.com/office/infopath/2007/PartnerControls"/>
    <ds:schemaRef ds:uri="626c80ca-c64a-4e2b-8fdc-4ca129da90da"/>
    <ds:schemaRef ds:uri="fc3156d0-6477-4e59-85db-677a3ac3ddef"/>
  </ds:schemaRefs>
</ds:datastoreItem>
</file>

<file path=customXml/itemProps2.xml><?xml version="1.0" encoding="utf-8"?>
<ds:datastoreItem xmlns:ds="http://schemas.openxmlformats.org/officeDocument/2006/customXml" ds:itemID="{EC9B76DC-90D0-4B92-853B-D5248457F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A8A58-8B02-4045-BEDD-65F443A16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F452F70-C9F7-4238-9A80-1571B4ED3E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celkem</vt:lpstr>
      <vt:lpstr>BV a KV mB</vt:lpstr>
      <vt:lpstr>'BV a KV mB'!Názvy_tisku</vt:lpstr>
      <vt:lpstr>'rekapitulace celkem'!Názvy_tisku</vt:lpstr>
      <vt:lpstr>'BV a KV mB'!Oblast_tisku</vt:lpstr>
      <vt:lpstr>'rekapitulace celkem'!Oblast_tisku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2015-05-25T07:55:49Z</cp:lastPrinted>
  <dcterms:created xsi:type="dcterms:W3CDTF">2000-07-31T08:33:51Z</dcterms:created>
  <dcterms:modified xsi:type="dcterms:W3CDTF">2015-05-25T07:55:52Z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87c98aae-43c1-4f90-8c38-46b925fe88e6</vt:lpwstr>
  </property>
  <property fmtid="{D5CDD505-2E9C-101B-9397-08002B2CF9AE}" pid="3" name="ContentTypeId">
    <vt:lpwstr>0x010100C27D4E3435A3B64688955AA93779053B</vt:lpwstr>
  </property>
</Properties>
</file>