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9585" yWindow="-15" windowWidth="9570" windowHeight="11640" tabRatio="602"/>
  </bookViews>
  <sheets>
    <sheet name="Příjmy" sheetId="25" r:id="rId1"/>
    <sheet name="D a T" sheetId="24" r:id="rId2"/>
    <sheet name="N a K" sheetId="26" r:id="rId3"/>
  </sheets>
  <definedNames>
    <definedName name="_xlnm._FilterDatabase" localSheetId="0" hidden="1">Příjmy!#REF!</definedName>
    <definedName name="_xlnm._FilterDatabase">#REF!</definedName>
    <definedName name="_xlnm.Print_Titles" localSheetId="1">'D a T'!$5:$6</definedName>
    <definedName name="_xlnm.Print_Titles" localSheetId="2">'N a K'!$1:$5</definedName>
    <definedName name="_xlnm.Print_Area" localSheetId="1">'D a T'!$A$1:$H$64</definedName>
    <definedName name="_xlnm.Print_Area" localSheetId="2">'N a K'!$A$1:$P$142</definedName>
    <definedName name="_xlnm.Print_Area" localSheetId="0">Příjmy!$A$1:$N$37</definedName>
  </definedNames>
  <calcPr calcId="152511"/>
</workbook>
</file>

<file path=xl/calcChain.xml><?xml version="1.0" encoding="utf-8"?>
<calcChain xmlns="http://schemas.openxmlformats.org/spreadsheetml/2006/main">
  <c r="N25" i="25" l="1"/>
  <c r="F25" i="25"/>
  <c r="J31" i="25"/>
  <c r="L140" i="26"/>
  <c r="L126" i="26"/>
  <c r="L125" i="26"/>
  <c r="H101" i="26"/>
  <c r="H95" i="26"/>
  <c r="H94" i="26"/>
  <c r="H27" i="26"/>
  <c r="H137" i="26"/>
  <c r="G136" i="26"/>
  <c r="O57" i="26"/>
  <c r="H81" i="26"/>
  <c r="H41" i="26"/>
  <c r="N41" i="26"/>
  <c r="O41" i="26"/>
  <c r="G7" i="26" l="1"/>
  <c r="F7" i="26"/>
  <c r="L78" i="26"/>
  <c r="H33" i="24" l="1"/>
  <c r="H58" i="24" l="1"/>
  <c r="G12" i="24"/>
  <c r="O137" i="26"/>
  <c r="N137" i="26"/>
  <c r="M137" i="26"/>
  <c r="M136" i="26"/>
  <c r="O129" i="26"/>
  <c r="N129" i="26"/>
  <c r="M129" i="26"/>
  <c r="O133" i="26"/>
  <c r="N133" i="26"/>
  <c r="M133" i="26"/>
  <c r="O125" i="26"/>
  <c r="N125" i="26"/>
  <c r="M125" i="26"/>
  <c r="O117" i="26"/>
  <c r="N117" i="26"/>
  <c r="M117" i="26"/>
  <c r="O114" i="26"/>
  <c r="N114" i="26"/>
  <c r="M114" i="26"/>
  <c r="O104" i="26"/>
  <c r="P104" i="26" s="1"/>
  <c r="N104" i="26"/>
  <c r="M104" i="26"/>
  <c r="O100" i="26"/>
  <c r="N100" i="26"/>
  <c r="M100" i="26"/>
  <c r="O99" i="26"/>
  <c r="N99" i="26"/>
  <c r="M99" i="26"/>
  <c r="O94" i="26"/>
  <c r="N94" i="26"/>
  <c r="M94" i="26"/>
  <c r="O88" i="26"/>
  <c r="N88" i="26"/>
  <c r="M88" i="26"/>
  <c r="O81" i="26"/>
  <c r="N81" i="26"/>
  <c r="M81" i="26"/>
  <c r="O78" i="26"/>
  <c r="N78" i="26"/>
  <c r="M78" i="26"/>
  <c r="O72" i="26"/>
  <c r="N72" i="26"/>
  <c r="M72" i="26"/>
  <c r="O66" i="26"/>
  <c r="N66" i="26"/>
  <c r="M66" i="26"/>
  <c r="M46" i="26"/>
  <c r="N46" i="26"/>
  <c r="O46" i="26"/>
  <c r="O42" i="26"/>
  <c r="N42" i="26"/>
  <c r="M42" i="26"/>
  <c r="O33" i="26"/>
  <c r="N33" i="26"/>
  <c r="P33" i="26" s="1"/>
  <c r="M33" i="26"/>
  <c r="O32" i="26"/>
  <c r="N32" i="26"/>
  <c r="M32" i="26"/>
  <c r="O27" i="26"/>
  <c r="N27" i="26"/>
  <c r="M27" i="26"/>
  <c r="O12" i="26"/>
  <c r="N12" i="26"/>
  <c r="M12" i="26"/>
  <c r="P99" i="26" l="1"/>
  <c r="P12" i="26"/>
  <c r="P42" i="26"/>
  <c r="O136" i="26"/>
  <c r="K130" i="26"/>
  <c r="J130" i="26"/>
  <c r="I130" i="26"/>
  <c r="F130" i="26"/>
  <c r="G130" i="26"/>
  <c r="E130" i="26"/>
  <c r="H104" i="26"/>
  <c r="H33" i="26"/>
  <c r="F136" i="26" l="1"/>
  <c r="N136" i="26" s="1"/>
  <c r="H99" i="26"/>
  <c r="K101" i="26"/>
  <c r="J101" i="26"/>
  <c r="I101" i="26"/>
  <c r="G101" i="26"/>
  <c r="E101" i="26"/>
  <c r="C26" i="25" s="1"/>
  <c r="F101" i="26"/>
  <c r="D26" i="25" s="1"/>
  <c r="O13" i="26"/>
  <c r="N13" i="26"/>
  <c r="M13" i="26"/>
  <c r="H13" i="26"/>
  <c r="E7" i="26"/>
  <c r="E60" i="24"/>
  <c r="E12" i="24"/>
  <c r="P13" i="26" l="1"/>
  <c r="H46" i="26"/>
  <c r="K126" i="26"/>
  <c r="O19" i="26"/>
  <c r="I47" i="26"/>
  <c r="G19" i="25" s="1"/>
  <c r="J47" i="26"/>
  <c r="K47" i="26"/>
  <c r="F47" i="26"/>
  <c r="G47" i="26"/>
  <c r="E47" i="26"/>
  <c r="H59" i="24"/>
  <c r="K95" i="26"/>
  <c r="J95" i="26"/>
  <c r="I95" i="26"/>
  <c r="N95" i="26"/>
  <c r="L25" i="25" s="1"/>
  <c r="N71" i="26"/>
  <c r="O51" i="26"/>
  <c r="O47" i="26"/>
  <c r="O49" i="26"/>
  <c r="O18" i="26"/>
  <c r="K115" i="26"/>
  <c r="J115" i="26"/>
  <c r="I115" i="26"/>
  <c r="F115" i="26"/>
  <c r="G115" i="26"/>
  <c r="E115" i="26"/>
  <c r="G25" i="25"/>
  <c r="G95" i="26"/>
  <c r="E25" i="25" s="1"/>
  <c r="F95" i="26"/>
  <c r="D25" i="25" s="1"/>
  <c r="E95" i="26"/>
  <c r="C25" i="25" s="1"/>
  <c r="H59" i="26"/>
  <c r="M47" i="26"/>
  <c r="H21" i="26"/>
  <c r="L89" i="26"/>
  <c r="P114" i="26"/>
  <c r="M115" i="26"/>
  <c r="O109" i="26"/>
  <c r="N109" i="26"/>
  <c r="M109" i="26"/>
  <c r="O101" i="26"/>
  <c r="N101" i="26"/>
  <c r="L26" i="25" s="1"/>
  <c r="M101" i="26"/>
  <c r="O90" i="26"/>
  <c r="N90" i="26"/>
  <c r="M90" i="26"/>
  <c r="O89" i="26"/>
  <c r="N89" i="26"/>
  <c r="M89" i="26"/>
  <c r="O86" i="26"/>
  <c r="N86" i="26"/>
  <c r="M86" i="26"/>
  <c r="O59" i="26"/>
  <c r="N59" i="26"/>
  <c r="M59" i="26"/>
  <c r="O43" i="26"/>
  <c r="N43" i="26"/>
  <c r="M43" i="26"/>
  <c r="O30" i="26"/>
  <c r="N30" i="26"/>
  <c r="M30" i="26"/>
  <c r="O24" i="26"/>
  <c r="N24" i="26"/>
  <c r="M24" i="26"/>
  <c r="O21" i="26"/>
  <c r="N21" i="26"/>
  <c r="M21" i="26"/>
  <c r="O103" i="26"/>
  <c r="N103" i="26"/>
  <c r="M103" i="26"/>
  <c r="H103" i="26"/>
  <c r="H51" i="24"/>
  <c r="H46" i="24"/>
  <c r="I34" i="25"/>
  <c r="H34" i="25"/>
  <c r="I33" i="25"/>
  <c r="H33" i="25"/>
  <c r="I32" i="25"/>
  <c r="H32" i="25"/>
  <c r="I26" i="25"/>
  <c r="H18" i="25"/>
  <c r="I16" i="25"/>
  <c r="H16" i="25"/>
  <c r="H15" i="25"/>
  <c r="I14" i="25"/>
  <c r="H14" i="25"/>
  <c r="O128" i="26"/>
  <c r="O130" i="26" s="1"/>
  <c r="N128" i="26"/>
  <c r="N130" i="26" s="1"/>
  <c r="O120" i="26"/>
  <c r="N120" i="26"/>
  <c r="O56" i="26"/>
  <c r="N56" i="26"/>
  <c r="O34" i="26"/>
  <c r="N34" i="26"/>
  <c r="O20" i="26"/>
  <c r="N20" i="26"/>
  <c r="P101" i="26" l="1"/>
  <c r="H47" i="26"/>
  <c r="P21" i="26"/>
  <c r="M95" i="26"/>
  <c r="K25" i="25" s="1"/>
  <c r="O95" i="26"/>
  <c r="M25" i="25" s="1"/>
  <c r="P46" i="26"/>
  <c r="P86" i="26"/>
  <c r="P89" i="26"/>
  <c r="N47" i="26"/>
  <c r="P47" i="26" s="1"/>
  <c r="P27" i="26"/>
  <c r="P66" i="26"/>
  <c r="P117" i="26"/>
  <c r="N115" i="26"/>
  <c r="P43" i="26"/>
  <c r="P59" i="26"/>
  <c r="P90" i="26"/>
  <c r="P109" i="26"/>
  <c r="O115" i="26"/>
  <c r="P103" i="26"/>
  <c r="P120" i="26"/>
  <c r="P20" i="26"/>
  <c r="P34" i="26"/>
  <c r="P128" i="26"/>
  <c r="P56" i="26"/>
  <c r="H20" i="26" l="1"/>
  <c r="K118" i="26"/>
  <c r="I29" i="25" s="1"/>
  <c r="J118" i="26"/>
  <c r="H29" i="25" s="1"/>
  <c r="J29" i="25" s="1"/>
  <c r="I118" i="26"/>
  <c r="G29" i="25" s="1"/>
  <c r="F118" i="26"/>
  <c r="H118" i="26" s="1"/>
  <c r="G118" i="26"/>
  <c r="E118" i="26"/>
  <c r="C29" i="25" s="1"/>
  <c r="H109" i="26"/>
  <c r="H86" i="26"/>
  <c r="O71" i="26"/>
  <c r="M71" i="26"/>
  <c r="H71" i="26"/>
  <c r="N49" i="26"/>
  <c r="P49" i="26" s="1"/>
  <c r="N50" i="26"/>
  <c r="N52" i="26"/>
  <c r="N53" i="26"/>
  <c r="N54" i="26"/>
  <c r="N55" i="26"/>
  <c r="N58" i="26"/>
  <c r="N60" i="26"/>
  <c r="N61" i="26"/>
  <c r="N64" i="26"/>
  <c r="N65" i="26"/>
  <c r="N67" i="26"/>
  <c r="N75" i="26"/>
  <c r="N76" i="26"/>
  <c r="N79" i="26"/>
  <c r="N82" i="26"/>
  <c r="N83" i="26"/>
  <c r="K92" i="26"/>
  <c r="I25" i="25" s="1"/>
  <c r="J92" i="26"/>
  <c r="F62" i="26"/>
  <c r="D20" i="25" s="1"/>
  <c r="F68" i="26"/>
  <c r="D21" i="25" s="1"/>
  <c r="F73" i="26"/>
  <c r="F84" i="26"/>
  <c r="D23" i="25" s="1"/>
  <c r="F92" i="26"/>
  <c r="D24" i="25" s="1"/>
  <c r="G73" i="26"/>
  <c r="E22" i="25" s="1"/>
  <c r="G92" i="26"/>
  <c r="E24" i="25" s="1"/>
  <c r="E73" i="26"/>
  <c r="C22" i="25" s="1"/>
  <c r="E92" i="26"/>
  <c r="H43" i="26"/>
  <c r="H52" i="24"/>
  <c r="H32" i="24"/>
  <c r="O91" i="26"/>
  <c r="N91" i="26"/>
  <c r="M91" i="26"/>
  <c r="O80" i="26"/>
  <c r="N80" i="26"/>
  <c r="M80" i="26"/>
  <c r="O31" i="26"/>
  <c r="N31" i="26"/>
  <c r="M31" i="26"/>
  <c r="H80" i="26"/>
  <c r="K29" i="26"/>
  <c r="I17" i="25" s="1"/>
  <c r="J29" i="26"/>
  <c r="H17" i="25" s="1"/>
  <c r="N26" i="26"/>
  <c r="O26" i="26"/>
  <c r="N28" i="26"/>
  <c r="O28" i="26"/>
  <c r="P28" i="26" s="1"/>
  <c r="I121" i="26"/>
  <c r="G30" i="25" s="1"/>
  <c r="N19" i="26"/>
  <c r="M19" i="26"/>
  <c r="M20" i="26"/>
  <c r="O126" i="26"/>
  <c r="M31" i="25" s="1"/>
  <c r="N126" i="26"/>
  <c r="I31" i="25"/>
  <c r="J126" i="26"/>
  <c r="I126" i="26"/>
  <c r="F126" i="26"/>
  <c r="D31" i="25" s="1"/>
  <c r="G126" i="26"/>
  <c r="E31" i="25" s="1"/>
  <c r="E126" i="26"/>
  <c r="C31" i="25" s="1"/>
  <c r="K35" i="26"/>
  <c r="H22" i="24"/>
  <c r="N18" i="26"/>
  <c r="O25" i="26"/>
  <c r="N25" i="26"/>
  <c r="H31" i="26"/>
  <c r="K121" i="26"/>
  <c r="I30" i="25" s="1"/>
  <c r="J121" i="26"/>
  <c r="H49" i="24"/>
  <c r="O67" i="26"/>
  <c r="P67" i="26" s="1"/>
  <c r="O132" i="26"/>
  <c r="O134" i="26" s="1"/>
  <c r="M33" i="25" s="1"/>
  <c r="N132" i="26"/>
  <c r="O118" i="26"/>
  <c r="N118" i="26"/>
  <c r="O77" i="26"/>
  <c r="N77" i="26"/>
  <c r="N51" i="26"/>
  <c r="P51" i="26" s="1"/>
  <c r="O40" i="26"/>
  <c r="N40" i="26"/>
  <c r="O11" i="26"/>
  <c r="N11" i="26"/>
  <c r="O70" i="26"/>
  <c r="G62" i="26"/>
  <c r="G44" i="26"/>
  <c r="G68" i="26"/>
  <c r="G84" i="26"/>
  <c r="E23" i="25" s="1"/>
  <c r="G121" i="26"/>
  <c r="E30" i="25" s="1"/>
  <c r="G29" i="26"/>
  <c r="E17" i="25" s="1"/>
  <c r="G23" i="26"/>
  <c r="G35" i="26"/>
  <c r="E18" i="25" s="1"/>
  <c r="G14" i="26"/>
  <c r="G16" i="26" s="1"/>
  <c r="G134" i="26"/>
  <c r="E33" i="25" s="1"/>
  <c r="G138" i="26"/>
  <c r="E34" i="25" s="1"/>
  <c r="G110" i="26"/>
  <c r="E27" i="25" s="1"/>
  <c r="M26" i="25"/>
  <c r="N26" i="25" s="1"/>
  <c r="L32" i="25"/>
  <c r="M128" i="26"/>
  <c r="M130" i="26" s="1"/>
  <c r="D32" i="25"/>
  <c r="H66" i="26"/>
  <c r="F29" i="26"/>
  <c r="D17" i="25" s="1"/>
  <c r="K68" i="26"/>
  <c r="I21" i="25" s="1"/>
  <c r="J68" i="26"/>
  <c r="L76" i="26"/>
  <c r="M132" i="26"/>
  <c r="O108" i="26"/>
  <c r="N108" i="26"/>
  <c r="M108" i="26"/>
  <c r="O107" i="26"/>
  <c r="N107" i="26"/>
  <c r="M107" i="26"/>
  <c r="O106" i="26"/>
  <c r="N106" i="26"/>
  <c r="M106" i="26"/>
  <c r="O105" i="26"/>
  <c r="N105" i="26"/>
  <c r="M105" i="26"/>
  <c r="N70" i="26"/>
  <c r="N73" i="26" s="1"/>
  <c r="L22" i="25" s="1"/>
  <c r="M70" i="26"/>
  <c r="M67" i="26"/>
  <c r="O64" i="26"/>
  <c r="P64" i="26" s="1"/>
  <c r="M64" i="26"/>
  <c r="M28" i="26"/>
  <c r="H42" i="26"/>
  <c r="K28" i="25"/>
  <c r="I28" i="25"/>
  <c r="H28" i="25"/>
  <c r="H115" i="26"/>
  <c r="H67" i="26"/>
  <c r="M26" i="26"/>
  <c r="H26" i="26"/>
  <c r="H91" i="26"/>
  <c r="H53" i="24"/>
  <c r="O39" i="26"/>
  <c r="N39" i="26"/>
  <c r="M39" i="26"/>
  <c r="M40" i="26"/>
  <c r="F44" i="26"/>
  <c r="E44" i="26"/>
  <c r="N87" i="26"/>
  <c r="O50" i="26"/>
  <c r="O52" i="26"/>
  <c r="O53" i="26"/>
  <c r="O54" i="26"/>
  <c r="O10" i="26"/>
  <c r="M18" i="26"/>
  <c r="H18" i="26"/>
  <c r="O55" i="26"/>
  <c r="O58" i="26"/>
  <c r="O60" i="26"/>
  <c r="O61" i="26"/>
  <c r="O65" i="26"/>
  <c r="O75" i="26"/>
  <c r="O76" i="26"/>
  <c r="O79" i="26"/>
  <c r="O82" i="26"/>
  <c r="O83" i="26"/>
  <c r="O87" i="26"/>
  <c r="M87" i="26"/>
  <c r="M65" i="26"/>
  <c r="M49" i="26"/>
  <c r="M50" i="26"/>
  <c r="M51" i="26"/>
  <c r="M52" i="26"/>
  <c r="M53" i="26"/>
  <c r="M54" i="26"/>
  <c r="M55" i="26"/>
  <c r="M56" i="26"/>
  <c r="M58" i="26"/>
  <c r="M60" i="26"/>
  <c r="M61" i="26"/>
  <c r="M75" i="26"/>
  <c r="M76" i="26"/>
  <c r="M77" i="26"/>
  <c r="M79" i="26"/>
  <c r="M82" i="26"/>
  <c r="M83" i="26"/>
  <c r="E68" i="26"/>
  <c r="C21" i="25" s="1"/>
  <c r="E62" i="26"/>
  <c r="C20" i="25" s="1"/>
  <c r="E84" i="26"/>
  <c r="C23" i="25" s="1"/>
  <c r="K44" i="26"/>
  <c r="J44" i="26"/>
  <c r="J110" i="26"/>
  <c r="K110" i="26"/>
  <c r="I27" i="25" s="1"/>
  <c r="H51" i="26"/>
  <c r="G60" i="24"/>
  <c r="F60" i="24"/>
  <c r="G24" i="25"/>
  <c r="E14" i="26"/>
  <c r="E16" i="26" s="1"/>
  <c r="M9" i="26"/>
  <c r="M10" i="26"/>
  <c r="M11" i="26"/>
  <c r="F14" i="26"/>
  <c r="F16" i="26" s="1"/>
  <c r="N9" i="26"/>
  <c r="N10" i="26"/>
  <c r="O9" i="26"/>
  <c r="H56" i="24"/>
  <c r="H108" i="26"/>
  <c r="E29" i="26"/>
  <c r="C17" i="25" s="1"/>
  <c r="I29" i="26"/>
  <c r="I37" i="26" s="1"/>
  <c r="M25" i="26"/>
  <c r="H21" i="24"/>
  <c r="E54" i="24"/>
  <c r="E62" i="24" s="1"/>
  <c r="C7" i="25" s="1"/>
  <c r="G54" i="24"/>
  <c r="F54" i="24"/>
  <c r="H31" i="24"/>
  <c r="H57" i="24"/>
  <c r="F13" i="24"/>
  <c r="F16" i="24"/>
  <c r="F35" i="24"/>
  <c r="F38" i="24"/>
  <c r="G13" i="24"/>
  <c r="G16" i="24"/>
  <c r="G35" i="24"/>
  <c r="H35" i="24" s="1"/>
  <c r="G38" i="24"/>
  <c r="E13" i="24"/>
  <c r="E16" i="24"/>
  <c r="E35" i="24"/>
  <c r="E38" i="24"/>
  <c r="H30" i="24"/>
  <c r="H34" i="24"/>
  <c r="H44" i="24"/>
  <c r="H45" i="24"/>
  <c r="H47" i="24"/>
  <c r="H48" i="24"/>
  <c r="H50" i="24"/>
  <c r="H15" i="24"/>
  <c r="H10" i="24"/>
  <c r="H43" i="24"/>
  <c r="H42" i="24"/>
  <c r="H37" i="24"/>
  <c r="H29" i="24"/>
  <c r="H28" i="24"/>
  <c r="H27" i="24"/>
  <c r="H26" i="24"/>
  <c r="H25" i="24"/>
  <c r="H24" i="24"/>
  <c r="H23" i="24"/>
  <c r="H20" i="24"/>
  <c r="H19" i="24"/>
  <c r="H12" i="24"/>
  <c r="H11" i="24"/>
  <c r="H9" i="24"/>
  <c r="H8" i="24"/>
  <c r="I110" i="26"/>
  <c r="I112" i="26" s="1"/>
  <c r="F110" i="26"/>
  <c r="F112" i="26" s="1"/>
  <c r="E110" i="26"/>
  <c r="E112" i="26" s="1"/>
  <c r="I62" i="26"/>
  <c r="K62" i="26"/>
  <c r="I20" i="25" s="1"/>
  <c r="J62" i="26"/>
  <c r="M120" i="26"/>
  <c r="M121" i="26" s="1"/>
  <c r="K30" i="25" s="1"/>
  <c r="H40" i="26"/>
  <c r="H34" i="26"/>
  <c r="H128" i="26"/>
  <c r="E121" i="26"/>
  <c r="I68" i="26"/>
  <c r="O121" i="26"/>
  <c r="M30" i="25" s="1"/>
  <c r="N121" i="26"/>
  <c r="F121" i="26"/>
  <c r="D30" i="25" s="1"/>
  <c r="H120" i="26"/>
  <c r="K73" i="26"/>
  <c r="I22" i="25" s="1"/>
  <c r="J73" i="26"/>
  <c r="H22" i="25" s="1"/>
  <c r="K14" i="26"/>
  <c r="M118" i="26"/>
  <c r="M138" i="26"/>
  <c r="K34" i="25" s="1"/>
  <c r="M7" i="26"/>
  <c r="K14" i="25" s="1"/>
  <c r="M22" i="26"/>
  <c r="M34" i="26"/>
  <c r="I84" i="26"/>
  <c r="G23" i="25" s="1"/>
  <c r="I140" i="26"/>
  <c r="E23" i="26"/>
  <c r="C16" i="25" s="1"/>
  <c r="E35" i="26"/>
  <c r="C18" i="25" s="1"/>
  <c r="E134" i="26"/>
  <c r="C33" i="25" s="1"/>
  <c r="E138" i="26"/>
  <c r="H106" i="26"/>
  <c r="H64" i="26"/>
  <c r="H25" i="26"/>
  <c r="O22" i="26"/>
  <c r="N22" i="26"/>
  <c r="H132" i="26"/>
  <c r="K140" i="26"/>
  <c r="F23" i="26"/>
  <c r="H107" i="26"/>
  <c r="H76" i="26"/>
  <c r="H77" i="26"/>
  <c r="H79" i="26"/>
  <c r="H82" i="26"/>
  <c r="H83" i="26"/>
  <c r="H61" i="26"/>
  <c r="H54" i="26"/>
  <c r="H22" i="26"/>
  <c r="H136" i="26"/>
  <c r="H114" i="26"/>
  <c r="H49" i="26"/>
  <c r="H50" i="26"/>
  <c r="H52" i="26"/>
  <c r="H53" i="26"/>
  <c r="H7" i="26"/>
  <c r="F35" i="26"/>
  <c r="D18" i="25" s="1"/>
  <c r="O7" i="26"/>
  <c r="M14" i="25" s="1"/>
  <c r="N138" i="26"/>
  <c r="L34" i="25" s="1"/>
  <c r="N7" i="26"/>
  <c r="K84" i="26"/>
  <c r="I23" i="25" s="1"/>
  <c r="J84" i="26"/>
  <c r="H23" i="25" s="1"/>
  <c r="F134" i="26"/>
  <c r="D33" i="25" s="1"/>
  <c r="F138" i="26"/>
  <c r="D34" i="25" s="1"/>
  <c r="P125" i="26"/>
  <c r="L117" i="26"/>
  <c r="L82" i="26"/>
  <c r="L75" i="26"/>
  <c r="H125" i="26"/>
  <c r="H117" i="26"/>
  <c r="H105" i="26"/>
  <c r="H90" i="26"/>
  <c r="H89" i="26"/>
  <c r="H87" i="26"/>
  <c r="H75" i="26"/>
  <c r="H70" i="26"/>
  <c r="H65" i="26"/>
  <c r="H60" i="26"/>
  <c r="H58" i="26"/>
  <c r="H56" i="26"/>
  <c r="H55" i="26"/>
  <c r="H39" i="26"/>
  <c r="H28" i="26"/>
  <c r="H19" i="26"/>
  <c r="H10" i="26"/>
  <c r="H11" i="26"/>
  <c r="H12" i="26"/>
  <c r="H9" i="26"/>
  <c r="M32" i="25"/>
  <c r="G21" i="25"/>
  <c r="G27" i="25"/>
  <c r="E26" i="25"/>
  <c r="F26" i="25" s="1"/>
  <c r="C14" i="25"/>
  <c r="C24" i="25"/>
  <c r="C28" i="25"/>
  <c r="C32" i="25"/>
  <c r="G31" i="25"/>
  <c r="D14" i="25"/>
  <c r="D22" i="25"/>
  <c r="D28" i="25"/>
  <c r="D29" i="25"/>
  <c r="E14" i="25"/>
  <c r="E16" i="25"/>
  <c r="E21" i="25"/>
  <c r="E28" i="25"/>
  <c r="E29" i="25"/>
  <c r="M28" i="25"/>
  <c r="L28" i="25"/>
  <c r="P53" i="26" l="1"/>
  <c r="P9" i="26"/>
  <c r="E123" i="26"/>
  <c r="P61" i="26"/>
  <c r="H23" i="26"/>
  <c r="P11" i="26"/>
  <c r="H92" i="26"/>
  <c r="P76" i="26"/>
  <c r="P25" i="26"/>
  <c r="L118" i="26"/>
  <c r="P79" i="26"/>
  <c r="E15" i="25"/>
  <c r="H110" i="26"/>
  <c r="M23" i="26"/>
  <c r="K16" i="25" s="1"/>
  <c r="P83" i="26"/>
  <c r="P75" i="26"/>
  <c r="P58" i="26"/>
  <c r="H68" i="26"/>
  <c r="N29" i="26"/>
  <c r="L17" i="25" s="1"/>
  <c r="N28" i="25"/>
  <c r="P55" i="26"/>
  <c r="P50" i="26"/>
  <c r="N62" i="26"/>
  <c r="L20" i="25" s="1"/>
  <c r="J37" i="26"/>
  <c r="H31" i="25"/>
  <c r="H27" i="25"/>
  <c r="H21" i="25"/>
  <c r="H20" i="25"/>
  <c r="O29" i="26"/>
  <c r="M17" i="25" s="1"/>
  <c r="H73" i="26"/>
  <c r="P19" i="26"/>
  <c r="J112" i="26"/>
  <c r="H60" i="24"/>
  <c r="H19" i="25"/>
  <c r="F97" i="26"/>
  <c r="D19" i="25"/>
  <c r="I19" i="25"/>
  <c r="I35" i="25" s="1"/>
  <c r="K97" i="26"/>
  <c r="E97" i="26"/>
  <c r="C19" i="25"/>
  <c r="E19" i="25"/>
  <c r="G97" i="26"/>
  <c r="H24" i="25"/>
  <c r="H25" i="25"/>
  <c r="I97" i="26"/>
  <c r="H62" i="26"/>
  <c r="I24" i="25"/>
  <c r="J24" i="25" s="1"/>
  <c r="L92" i="26"/>
  <c r="G62" i="24"/>
  <c r="E7" i="25" s="1"/>
  <c r="G40" i="24"/>
  <c r="E4" i="25" s="1"/>
  <c r="H13" i="24"/>
  <c r="N110" i="26"/>
  <c r="N112" i="26" s="1"/>
  <c r="H134" i="26"/>
  <c r="H126" i="26"/>
  <c r="P115" i="26"/>
  <c r="P105" i="26"/>
  <c r="G20" i="25"/>
  <c r="G35" i="25" s="1"/>
  <c r="C6" i="25" s="1"/>
  <c r="H44" i="26"/>
  <c r="H84" i="26"/>
  <c r="F28" i="25"/>
  <c r="F34" i="25"/>
  <c r="C15" i="25"/>
  <c r="E20" i="25"/>
  <c r="F20" i="25" s="1"/>
  <c r="P70" i="26"/>
  <c r="N23" i="26"/>
  <c r="P54" i="26"/>
  <c r="P52" i="26"/>
  <c r="P80" i="26"/>
  <c r="F140" i="26"/>
  <c r="P7" i="26"/>
  <c r="E140" i="26"/>
  <c r="P91" i="26"/>
  <c r="P10" i="26"/>
  <c r="H35" i="26"/>
  <c r="H29" i="26"/>
  <c r="P132" i="26"/>
  <c r="P39" i="26"/>
  <c r="F18" i="25"/>
  <c r="D27" i="25"/>
  <c r="K123" i="26"/>
  <c r="N134" i="26"/>
  <c r="L33" i="25" s="1"/>
  <c r="N33" i="25" s="1"/>
  <c r="N35" i="26"/>
  <c r="L18" i="25" s="1"/>
  <c r="J140" i="26"/>
  <c r="I123" i="26"/>
  <c r="I142" i="26" s="1"/>
  <c r="M68" i="26"/>
  <c r="K21" i="25" s="1"/>
  <c r="P87" i="26"/>
  <c r="P82" i="26"/>
  <c r="O68" i="26"/>
  <c r="M21" i="25" s="1"/>
  <c r="P60" i="26"/>
  <c r="N44" i="26"/>
  <c r="F22" i="25"/>
  <c r="P26" i="26"/>
  <c r="P31" i="26"/>
  <c r="F123" i="26"/>
  <c r="O110" i="26"/>
  <c r="P106" i="26"/>
  <c r="P107" i="26"/>
  <c r="P108" i="26"/>
  <c r="M134" i="26"/>
  <c r="K33" i="25" s="1"/>
  <c r="P130" i="26"/>
  <c r="H130" i="26"/>
  <c r="P40" i="26"/>
  <c r="P77" i="26"/>
  <c r="P18" i="26"/>
  <c r="O35" i="26"/>
  <c r="M18" i="25" s="1"/>
  <c r="M110" i="26"/>
  <c r="K27" i="25" s="1"/>
  <c r="M44" i="26"/>
  <c r="F30" i="25"/>
  <c r="D15" i="25"/>
  <c r="L14" i="25"/>
  <c r="N14" i="25" s="1"/>
  <c r="D16" i="25"/>
  <c r="F16" i="25" s="1"/>
  <c r="C34" i="25"/>
  <c r="C27" i="25"/>
  <c r="C30" i="25"/>
  <c r="E32" i="25"/>
  <c r="H14" i="26"/>
  <c r="P65" i="26"/>
  <c r="J123" i="26"/>
  <c r="O23" i="26"/>
  <c r="M16" i="25" s="1"/>
  <c r="M35" i="26"/>
  <c r="K18" i="25" s="1"/>
  <c r="H121" i="26"/>
  <c r="M29" i="26"/>
  <c r="K17" i="25" s="1"/>
  <c r="O14" i="26"/>
  <c r="O16" i="26" s="1"/>
  <c r="O44" i="26"/>
  <c r="M73" i="26"/>
  <c r="K22" i="25" s="1"/>
  <c r="K32" i="25"/>
  <c r="G112" i="26"/>
  <c r="H112" i="26" s="1"/>
  <c r="O73" i="26"/>
  <c r="P73" i="26" s="1"/>
  <c r="P71" i="26"/>
  <c r="P136" i="26"/>
  <c r="E37" i="26"/>
  <c r="F62" i="24"/>
  <c r="D7" i="25" s="1"/>
  <c r="H30" i="25"/>
  <c r="K37" i="26"/>
  <c r="I18" i="25"/>
  <c r="N14" i="26"/>
  <c r="N16" i="26" s="1"/>
  <c r="K16" i="26"/>
  <c r="I15" i="25"/>
  <c r="F31" i="25"/>
  <c r="F24" i="25"/>
  <c r="F17" i="25"/>
  <c r="F14" i="25"/>
  <c r="M14" i="26"/>
  <c r="K15" i="25" s="1"/>
  <c r="J23" i="25"/>
  <c r="F37" i="26"/>
  <c r="H38" i="24"/>
  <c r="F40" i="24"/>
  <c r="M62" i="26"/>
  <c r="K20" i="25" s="1"/>
  <c r="M126" i="26"/>
  <c r="K31" i="25" s="1"/>
  <c r="E40" i="24"/>
  <c r="C4" i="25" s="1"/>
  <c r="M84" i="26"/>
  <c r="K23" i="25" s="1"/>
  <c r="F33" i="25"/>
  <c r="F29" i="25"/>
  <c r="F27" i="25"/>
  <c r="F23" i="25"/>
  <c r="F21" i="25"/>
  <c r="L84" i="26"/>
  <c r="N84" i="26"/>
  <c r="L23" i="25" s="1"/>
  <c r="M92" i="26"/>
  <c r="K24" i="25" s="1"/>
  <c r="H16" i="26"/>
  <c r="N92" i="26"/>
  <c r="L24" i="25" s="1"/>
  <c r="N68" i="26"/>
  <c r="G140" i="26"/>
  <c r="F32" i="25"/>
  <c r="N32" i="25"/>
  <c r="G123" i="26"/>
  <c r="O92" i="26"/>
  <c r="M24" i="25" s="1"/>
  <c r="O62" i="26"/>
  <c r="G37" i="26"/>
  <c r="M15" i="25"/>
  <c r="O84" i="26"/>
  <c r="M23" i="25" s="1"/>
  <c r="M123" i="26"/>
  <c r="K29" i="25"/>
  <c r="P121" i="26"/>
  <c r="L30" i="25"/>
  <c r="N30" i="25" s="1"/>
  <c r="M22" i="25"/>
  <c r="N22" i="25" s="1"/>
  <c r="N123" i="26"/>
  <c r="L29" i="25"/>
  <c r="P126" i="26"/>
  <c r="L31" i="25"/>
  <c r="N31" i="25" s="1"/>
  <c r="O138" i="26"/>
  <c r="O123" i="26"/>
  <c r="M29" i="25"/>
  <c r="P118" i="26"/>
  <c r="H138" i="26"/>
  <c r="P22" i="26"/>
  <c r="H54" i="24"/>
  <c r="H16" i="24"/>
  <c r="K112" i="26"/>
  <c r="M112" i="26" l="1"/>
  <c r="L123" i="26"/>
  <c r="F15" i="25"/>
  <c r="H123" i="26"/>
  <c r="N29" i="25"/>
  <c r="N18" i="25"/>
  <c r="E35" i="25"/>
  <c r="E5" i="25" s="1"/>
  <c r="P44" i="26"/>
  <c r="F142" i="26"/>
  <c r="P29" i="26"/>
  <c r="N37" i="26"/>
  <c r="N17" i="25"/>
  <c r="L16" i="25"/>
  <c r="N16" i="25" s="1"/>
  <c r="N23" i="25"/>
  <c r="H40" i="24"/>
  <c r="D4" i="25"/>
  <c r="F4" i="25" s="1"/>
  <c r="P23" i="26"/>
  <c r="P134" i="26"/>
  <c r="F7" i="25"/>
  <c r="M37" i="26"/>
  <c r="H140" i="26"/>
  <c r="M16" i="26"/>
  <c r="P35" i="26"/>
  <c r="O37" i="26"/>
  <c r="N140" i="26"/>
  <c r="P68" i="26"/>
  <c r="L27" i="25"/>
  <c r="E142" i="26"/>
  <c r="C35" i="25"/>
  <c r="C5" i="25" s="1"/>
  <c r="C9" i="25" s="1"/>
  <c r="P14" i="26"/>
  <c r="F19" i="25"/>
  <c r="H97" i="26"/>
  <c r="H37" i="26"/>
  <c r="H35" i="25"/>
  <c r="D6" i="25" s="1"/>
  <c r="N24" i="25"/>
  <c r="P92" i="26"/>
  <c r="P110" i="26"/>
  <c r="M19" i="25"/>
  <c r="O97" i="26"/>
  <c r="M97" i="26"/>
  <c r="K19" i="25"/>
  <c r="K35" i="25" s="1"/>
  <c r="N97" i="26"/>
  <c r="L19" i="25"/>
  <c r="J97" i="26"/>
  <c r="J142" i="26" s="1"/>
  <c r="M27" i="25"/>
  <c r="O112" i="26"/>
  <c r="P112" i="26" s="1"/>
  <c r="M20" i="25"/>
  <c r="N20" i="25" s="1"/>
  <c r="M140" i="26"/>
  <c r="G142" i="26"/>
  <c r="H142" i="26" s="1"/>
  <c r="P84" i="26"/>
  <c r="P62" i="26"/>
  <c r="L15" i="25"/>
  <c r="N15" i="25" s="1"/>
  <c r="P16" i="26"/>
  <c r="P123" i="26"/>
  <c r="L21" i="25"/>
  <c r="N21" i="25" s="1"/>
  <c r="H62" i="24"/>
  <c r="D35" i="25"/>
  <c r="E6" i="25"/>
  <c r="P138" i="26"/>
  <c r="M34" i="25"/>
  <c r="N34" i="25" s="1"/>
  <c r="O140" i="26"/>
  <c r="K142" i="26"/>
  <c r="P37" i="26" l="1"/>
  <c r="M142" i="26"/>
  <c r="N142" i="26"/>
  <c r="J35" i="25"/>
  <c r="N27" i="25"/>
  <c r="N19" i="25"/>
  <c r="L142" i="26"/>
  <c r="L97" i="26"/>
  <c r="P97" i="26"/>
  <c r="L35" i="25"/>
  <c r="D5" i="25"/>
  <c r="F35" i="25"/>
  <c r="O142" i="26"/>
  <c r="P140" i="26"/>
  <c r="F6" i="25"/>
  <c r="E9" i="25"/>
  <c r="M35" i="25"/>
  <c r="P142" i="26" l="1"/>
  <c r="N35" i="25"/>
  <c r="F5" i="25"/>
  <c r="D9" i="25"/>
  <c r="F9" i="25" s="1"/>
</calcChain>
</file>

<file path=xl/comments1.xml><?xml version="1.0" encoding="utf-8"?>
<comments xmlns="http://schemas.openxmlformats.org/spreadsheetml/2006/main">
  <authors>
    <author>Jiri Trnecka</author>
  </authors>
  <commentList>
    <comment ref="G55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33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<sst xmlns="http://schemas.openxmlformats.org/spreadsheetml/2006/main" count="260" uniqueCount="223">
  <si>
    <t>Správní poplatky</t>
  </si>
  <si>
    <t>třída</t>
  </si>
  <si>
    <t>položka</t>
  </si>
  <si>
    <t>pení</t>
  </si>
  <si>
    <t>Daň z příjmů fyzických osob ze samostatné výdělečné činnosti</t>
  </si>
  <si>
    <t>Daň z příjmů právnických osob</t>
  </si>
  <si>
    <t>Poplatek ze psů</t>
  </si>
  <si>
    <t>Poplatek za užívání veřejného prostranství</t>
  </si>
  <si>
    <t>Poplatek ze vstupného</t>
  </si>
  <si>
    <t>TŘÍDA</t>
  </si>
  <si>
    <t xml:space="preserve">KAPITÁLOVÉ PŘÍJMY </t>
  </si>
  <si>
    <t xml:space="preserve">C E L K E M </t>
  </si>
  <si>
    <t>ODDÍL</t>
  </si>
  <si>
    <t>NÁZEV ODDÍLU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</si>
  <si>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</si>
  <si>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</si>
  <si>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</si>
  <si>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</si>
  <si>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</si>
  <si>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</si>
  <si>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</si>
  <si>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</si>
  <si>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 xml:space="preserve"> Vzdělávání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</si>
  <si>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</si>
  <si>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</si>
  <si>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</si>
  <si>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</si>
  <si>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</si>
  <si>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</si>
  <si>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</si>
  <si>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</si>
  <si>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</si>
  <si>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</si>
  <si>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</si>
  <si>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52</t>
  </si>
  <si>
    <t>53</t>
  </si>
  <si>
    <t xml:space="preserve"> Bezpečnost a veřejný pořádek</t>
  </si>
  <si>
    <t>61</t>
  </si>
  <si>
    <t>62</t>
  </si>
  <si>
    <t>63</t>
  </si>
  <si>
    <t xml:space="preserve"> Finanční operace</t>
  </si>
  <si>
    <t>64</t>
  </si>
  <si>
    <t>Členěno dle skupin a oddílů rozpočtové skladby</t>
  </si>
  <si>
    <t>§</t>
  </si>
  <si>
    <t>pina</t>
  </si>
  <si>
    <t>Podnikání a restrukturalizace v zemědělství</t>
  </si>
  <si>
    <t>Silnice</t>
  </si>
  <si>
    <t>Předškolní zařízení</t>
  </si>
  <si>
    <t>Základní školy</t>
  </si>
  <si>
    <t>Zachování a obnova kulturních památek</t>
  </si>
  <si>
    <t>Zájmová činnost v kultuře</t>
  </si>
  <si>
    <t xml:space="preserve">Bytové hospodářství </t>
  </si>
  <si>
    <t>Pohřebnictví</t>
  </si>
  <si>
    <t>Sběr a svoz komunálních odpadů</t>
  </si>
  <si>
    <t>Péče o vzhled obcí a veřejnou zeleň</t>
  </si>
  <si>
    <t>Ostatní činnosti k ochraně přírody a krajiny</t>
  </si>
  <si>
    <t>Bezpečnost a veřejný pořádek</t>
  </si>
  <si>
    <t>Činnost místní správy</t>
  </si>
  <si>
    <t>Archivní činnost</t>
  </si>
  <si>
    <t>Obecné příjmy a výdaje z finančních operací</t>
  </si>
  <si>
    <t>Finanční operace</t>
  </si>
  <si>
    <t xml:space="preserve"> Požární ochrana a integrovaný záchranný systém</t>
  </si>
  <si>
    <t xml:space="preserve">Všeobecná ambulantní péče </t>
  </si>
  <si>
    <t>Zemědělství a lesní hospodářství</t>
  </si>
  <si>
    <t>Průmysl, stavebnictví, obchod a služby</t>
  </si>
  <si>
    <t>Vodní hospodářství</t>
  </si>
  <si>
    <t>Vzdělávání</t>
  </si>
  <si>
    <t>Tělovýchova a zájmová činnost</t>
  </si>
  <si>
    <t>Zdravotnictví</t>
  </si>
  <si>
    <t>Ochrana životního prostředí</t>
  </si>
  <si>
    <t>Služby pro obyvatelstvo</t>
  </si>
  <si>
    <t>Bezpečnost státu a právní ochrana</t>
  </si>
  <si>
    <t>Ostatní činnosti</t>
  </si>
  <si>
    <t>Všeobecná veřejná správa a služby</t>
  </si>
  <si>
    <t>Daně z příjmů</t>
  </si>
  <si>
    <t>Majetkové daně</t>
  </si>
  <si>
    <t xml:space="preserve"> Průmyslová a ostatní odvětví hospodářství</t>
  </si>
  <si>
    <t xml:space="preserve"> Sociální věci a politika zaměstnanosti</t>
  </si>
  <si>
    <t>sesku-</t>
  </si>
  <si>
    <t>název položky</t>
  </si>
  <si>
    <t>sku-</t>
  </si>
  <si>
    <t>oddíl</t>
  </si>
  <si>
    <t>název paragrafu</t>
  </si>
  <si>
    <t xml:space="preserve">DAŇOVÉ PŘÍJMY                                </t>
  </si>
  <si>
    <t>Požární ochrana a integrovaný záchranný systém</t>
  </si>
  <si>
    <t>NÁZEV TŘÍDY</t>
  </si>
  <si>
    <t xml:space="preserve"> % S/UR</t>
  </si>
  <si>
    <t xml:space="preserve">NEDAŇOVÉ PŘÍJMY         </t>
  </si>
  <si>
    <t>nedaňové příjmy</t>
  </si>
  <si>
    <t>kapitálové příjmy</t>
  </si>
  <si>
    <t>nedaňové a kapitálové příjmy celkem</t>
  </si>
  <si>
    <t xml:space="preserve"> Přijaté splátky půjček                          </t>
  </si>
  <si>
    <t xml:space="preserve"> Ostatní činnosti       </t>
  </si>
  <si>
    <t xml:space="preserve">Přijaté splátky půjček                              </t>
  </si>
  <si>
    <t xml:space="preserve">Ostatní činnosti j.n.         </t>
  </si>
  <si>
    <t>Nedaňové a kapitálové příjmy celkem</t>
  </si>
  <si>
    <t>Finanční vypořádání minulých let</t>
  </si>
  <si>
    <t>Daň z přidané hodnoty</t>
  </si>
  <si>
    <t>Požární ochrana - dobrovolná část</t>
  </si>
  <si>
    <t>Divadelní činnost</t>
  </si>
  <si>
    <t>Činnosti knihovnické</t>
  </si>
  <si>
    <t>Činnosti muzeí a galerií</t>
  </si>
  <si>
    <t>Sběr a zpracování druhotných surovin</t>
  </si>
  <si>
    <t>Pěstební činnost</t>
  </si>
  <si>
    <t>Dávky a podpory v sociálním zabezpečení</t>
  </si>
  <si>
    <t>Bydlení, komunální služby a územní rozvoj</t>
  </si>
  <si>
    <t xml:space="preserve"> Dávky a podpory v sociálním zabezpečení</t>
  </si>
  <si>
    <t>Daň z příjmů právnických osob za obce</t>
  </si>
  <si>
    <t>Převody z ostatních vlastních fondů</t>
  </si>
  <si>
    <t>Výstavní činnosti v kultuře</t>
  </si>
  <si>
    <t>Nebytové hospodářství</t>
  </si>
  <si>
    <t>Státní správa a územní samospráva</t>
  </si>
  <si>
    <t xml:space="preserve"> Státní správa a územní samospráva</t>
  </si>
  <si>
    <t xml:space="preserve"> Jiné veřejné služby a činnosti</t>
  </si>
  <si>
    <t xml:space="preserve"> Civilní připravenost na krizové stavy</t>
  </si>
  <si>
    <t>Jiné veřejné služby a činnosti</t>
  </si>
  <si>
    <t>Civilní připravenost na krizové stavy</t>
  </si>
  <si>
    <t>Hudební činnost</t>
  </si>
  <si>
    <t>Soc. péče a pomoc v soc. zabezpečení a pol. zam.</t>
  </si>
  <si>
    <t>Ostatní záležitosti kultury, církví a sděl. prostředků</t>
  </si>
  <si>
    <t>Daň z příjmů fyzických osob z kapitálových výnosů</t>
  </si>
  <si>
    <t>Daň z příjmů fyzických osob ze závislé činnosti a funkčních požitků</t>
  </si>
  <si>
    <t>Daně ze zboží a služeb v tuzemsku</t>
  </si>
  <si>
    <t>Poplatky za znečišťování ovzduší</t>
  </si>
  <si>
    <t>Odvody za odnětí půdy ze zemědělského půdního fondu</t>
  </si>
  <si>
    <t>Poplatky za odnětí pozemků plnění funkcí lesa</t>
  </si>
  <si>
    <t>Poplatek za lázeňský nebo rekreační pobyt</t>
  </si>
  <si>
    <t>Poplatek z ubytovací kapacity</t>
  </si>
  <si>
    <t>Poplatek za povolení k vjezdu do vybraných míst</t>
  </si>
  <si>
    <t>Převody z vlastních fondů hospodářské (podnikatelské) činnosti</t>
  </si>
  <si>
    <t>Ostatní zemědělská a potravinářská činnost a rozvoj</t>
  </si>
  <si>
    <t>Ostatní správa v průmyslu, stavebnictví, obch. a službách</t>
  </si>
  <si>
    <t>Ostatní záležitosti pozemních komunikací</t>
  </si>
  <si>
    <t>Ostatní záležitosti vodního hospodářství</t>
  </si>
  <si>
    <t>Filmová tvorba, distribuce, kina</t>
  </si>
  <si>
    <t>Ostatní záležitosti kultury</t>
  </si>
  <si>
    <t>Ostatní záležitosti sdělovacích prostředků</t>
  </si>
  <si>
    <t>Ostatní tělovýchovná činnost</t>
  </si>
  <si>
    <t>Ostatní programy rozvoje bydlení a bytové hospodářství</t>
  </si>
  <si>
    <t>Komunální služby a územní rozvoj j. n.</t>
  </si>
  <si>
    <t>Ostatní záležitosti bydlení, kom. služeb a územního rozvoje</t>
  </si>
  <si>
    <t>Využívání a zneškodňování komunálních odpadů</t>
  </si>
  <si>
    <t>Ostatní finanční operace</t>
  </si>
  <si>
    <r>
      <t>Členěno dle položek rozpočtové skladby</t>
    </r>
    <r>
      <rPr>
        <vertAlign val="superscript"/>
        <sz val="18"/>
        <rFont val="Times New Roman CE"/>
        <family val="1"/>
        <charset val="238"/>
      </rPr>
      <t xml:space="preserve"> 1)</t>
    </r>
  </si>
  <si>
    <t>Daňové příjmy celkem</t>
  </si>
  <si>
    <t>Ozdravování hosp. zvířat, zvláštní veterinární péče</t>
  </si>
  <si>
    <t>Podpora ostatních produkčních činností</t>
  </si>
  <si>
    <t>Využití volného času dětí a mládeže</t>
  </si>
  <si>
    <t>Sportovní zařízení v majetku obce</t>
  </si>
  <si>
    <t>Územní rozvoj</t>
  </si>
  <si>
    <t>Odvádění a čištění odpadních vod j.n.</t>
  </si>
  <si>
    <t>-</t>
  </si>
  <si>
    <t>Pozn.: Na daňové příjmy, přijaté transfery a splátky půjček se nevztahuje funkční členění (tj. členění na oddíly) rozpočtové skladby.</t>
  </si>
  <si>
    <t>Neinvestiční přijaté transfery z Všeobecné pokladní správy SR</t>
  </si>
  <si>
    <t>Neinvestiční přijaté transfery ze SR v rámci souhrnného dotačního vztahu</t>
  </si>
  <si>
    <t>Neinvestiční přijaté transfery ze státních fondů</t>
  </si>
  <si>
    <t>Ostatní neinvestiční přijaté transfery ze státního rozpočtu</t>
  </si>
  <si>
    <t>Neinvestiční přijaté transfery od krajů</t>
  </si>
  <si>
    <t>Ostatní investiční přijaté transfery ze státního rozpočtu</t>
  </si>
  <si>
    <t>Investiční přijaté transfery</t>
  </si>
  <si>
    <t>Neinvestiční přijaté transfery</t>
  </si>
  <si>
    <t>Přijaté transfery celkem</t>
  </si>
  <si>
    <t>Ostatní poplatky a odvody v oblasti životního prostředí</t>
  </si>
  <si>
    <t>Příjmy za zkoušky z odborné způsobilosti od žadatelů o řidičská oprávnění</t>
  </si>
  <si>
    <t>Daně a poplatky z vybraných činností a služeb</t>
  </si>
  <si>
    <t>Ostatní odvody z vybraných činností a služeb</t>
  </si>
  <si>
    <t>Vnitřní obchod</t>
  </si>
  <si>
    <t>Soc. pomoc osobám v nouzi a soc. nepřizpůsobivým</t>
  </si>
  <si>
    <t>Osobní asistence, pečovatelská služba</t>
  </si>
  <si>
    <t>Denní stacionáře a centra denních služeb</t>
  </si>
  <si>
    <t xml:space="preserve">PŘIJATÉ TRANSFERY            </t>
  </si>
  <si>
    <t>Neinvestiční přijaté transfery od obcí z jiného okresu či kraje</t>
  </si>
  <si>
    <t>Ekologická výchova a osvěta</t>
  </si>
  <si>
    <t>Ostatní služby a činnosti v oblasti sociální péče</t>
  </si>
  <si>
    <t>Ostatní služby a činnosti v oblasti sociální prevence</t>
  </si>
  <si>
    <t>Investiční přijaté transfery ze státních fondů</t>
  </si>
  <si>
    <t>Investiční přijaté transfery od krajů</t>
  </si>
  <si>
    <t>Neinvestiční přijaté transfery od regionálních rad</t>
  </si>
  <si>
    <t>Neinvestiční přijaté transfery od mezinárodních institucí</t>
  </si>
  <si>
    <t>Investiční přijaté transfery od regionálních rad</t>
  </si>
  <si>
    <t>Ostatní dráhy</t>
  </si>
  <si>
    <t>Ostatní dávky sociální pomoci</t>
  </si>
  <si>
    <t>Ost. záležitosti předškolní výchovy a základního vzdělávání</t>
  </si>
  <si>
    <t>Ostatní zájmová činnost a rekreace</t>
  </si>
  <si>
    <t>Ostatní neinvestiční přijaté transfery od rozpočtů ústřední úrovně</t>
  </si>
  <si>
    <t>Odvádění a čištění odpadních vod a nakládání s kaly</t>
  </si>
  <si>
    <t xml:space="preserve"> Sociální péče a pomoc a spol. činnosti v soc. zabez. a pol. zam.</t>
  </si>
  <si>
    <r>
      <t xml:space="preserve">1) </t>
    </r>
    <r>
      <rPr>
        <sz val="16"/>
        <rFont val="Times New Roman CE"/>
        <family val="1"/>
        <charset val="238"/>
      </rPr>
      <t>Na daňové příjmy a přijaté transfery se nevztahuje funkční členění (tj. členění na oddíly) rozpočtové skladby</t>
    </r>
  </si>
  <si>
    <t>Poplatek za provoz systému - komunální odpad</t>
  </si>
  <si>
    <t>Odvod z loterií apod. her kromě z výherních hracích přístrojů</t>
  </si>
  <si>
    <t>Odvod z výherních hracích přístrojů</t>
  </si>
  <si>
    <t>Cestovní ruch</t>
  </si>
  <si>
    <t>Provoz veřejné silniční dopravy</t>
  </si>
  <si>
    <t>Ostatní ústavní péče</t>
  </si>
  <si>
    <t>Výstavba a údržba místních inženýrských sítí</t>
  </si>
  <si>
    <t>Ochrana obyvatelstva</t>
  </si>
  <si>
    <t>Neinvestiční přijaté transfery od cizích států</t>
  </si>
  <si>
    <t>Zařízení výchov. poradenství a preventivně výchovné péče</t>
  </si>
  <si>
    <t>Ochrana druhů a stanovišť</t>
  </si>
  <si>
    <t>31 a 32</t>
  </si>
  <si>
    <t>Ostatní výzkum a vývoj</t>
  </si>
  <si>
    <t xml:space="preserve"> Ostatní výzkum a vývoj</t>
  </si>
  <si>
    <t>Ostatní služby</t>
  </si>
  <si>
    <t>Ostatní záležitosti vzdělávání</t>
  </si>
  <si>
    <t>Mezinárodní spolupráce v kultuře, církví a sděl. prostředků</t>
  </si>
  <si>
    <t>Lékárenská služba</t>
  </si>
  <si>
    <t>SR 2014</t>
  </si>
  <si>
    <t>Daň z nemovitých věcí</t>
  </si>
  <si>
    <t>Zrušené místní poplatky</t>
  </si>
  <si>
    <t>Domovy pro osoby se zdr. postižením a domovy se zvl. režimem</t>
  </si>
  <si>
    <t>Úpravy drobných vodních toků</t>
  </si>
  <si>
    <t>Domovy pro seniory</t>
  </si>
  <si>
    <t>Příspěvek na živobytí</t>
  </si>
  <si>
    <t>Veřejné osvětlení</t>
  </si>
  <si>
    <t>Doprava</t>
  </si>
  <si>
    <t>Mezinárodní spolupráce j.n.</t>
  </si>
  <si>
    <t>PŘÍJMY STATUTÁRNÍHO MĚSTA BRNA k 31. 12. 2014 - rekapitulace podle druhů příjmů a podle oddílů</t>
  </si>
  <si>
    <t>UR k 31.12.2014</t>
  </si>
  <si>
    <t>Sk k 31.12.2014</t>
  </si>
  <si>
    <t>Plnění rozpočtu daňových příjmů a přijatých transferů statutárním městem Brnem k 31. 12. 2014 (v tis. Kč)</t>
  </si>
  <si>
    <t>Plnění rozpočtu nedaňových a kapitálových příjmů statutárního města Brna k 31. 12. 2014 (v tis. Kč)</t>
  </si>
  <si>
    <t>Speciální základní školy</t>
  </si>
  <si>
    <t xml:space="preserve">Pořízení, zachování a obnova kulturních hodnot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</si>
</sst>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"/>
    <numFmt numFmtId="165" formatCode="#,##0.0"/>
  </numFmts>
  <fonts count="17" x14ac:knownFonts="1">
    <font>
      <sz val="12"/>
      <name val="Arial CE"/>
      <charset val="238"/>
    </font>
    <font>
      <sz val="10"/>
      <name val="Courier"/>
      <family val="3"/>
    </font>
    <font>
      <sz val="12"/>
      <name val="Arial CE"/>
      <charset val="238"/>
    </font>
    <font>
      <b/>
      <u/>
      <sz val="16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18"/>
      <name val="Times New Roman CE"/>
      <family val="1"/>
      <charset val="238"/>
    </font>
    <font>
      <vertAlign val="superscript"/>
      <sz val="18"/>
      <name val="Times New Roman CE"/>
      <family val="1"/>
      <charset val="238"/>
    </font>
    <font>
      <vertAlign val="superscript"/>
      <sz val="16"/>
      <name val="Times New Roman CE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4" fillId="0" borderId="0"/>
  </cellStyleXfs>
  <cellXfs count="34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3" fontId="7" fillId="0" borderId="7" xfId="0" applyNumberFormat="1" applyFont="1" applyFill="1" applyBorder="1"/>
    <xf numFmtId="3" fontId="7" fillId="0" borderId="9" xfId="0" applyNumberFormat="1" applyFont="1" applyBorder="1"/>
    <xf numFmtId="0" fontId="5" fillId="0" borderId="10" xfId="0" applyFont="1" applyBorder="1"/>
    <xf numFmtId="0" fontId="4" fillId="0" borderId="11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5" fillId="0" borderId="13" xfId="0" applyFont="1" applyBorder="1"/>
    <xf numFmtId="0" fontId="6" fillId="0" borderId="14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7" fillId="0" borderId="9" xfId="0" applyFont="1" applyBorder="1"/>
    <xf numFmtId="164" fontId="8" fillId="0" borderId="16" xfId="0" applyNumberFormat="1" applyFont="1" applyBorder="1" applyAlignment="1" applyProtection="1">
      <alignment horizontal="right"/>
    </xf>
    <xf numFmtId="164" fontId="8" fillId="0" borderId="17" xfId="0" applyNumberFormat="1" applyFont="1" applyBorder="1" applyAlignment="1" applyProtection="1">
      <alignment horizontal="right"/>
    </xf>
    <xf numFmtId="0" fontId="5" fillId="2" borderId="9" xfId="0" applyNumberFormat="1" applyFont="1" applyFill="1" applyBorder="1"/>
    <xf numFmtId="0" fontId="5" fillId="2" borderId="9" xfId="0" applyFont="1" applyFill="1" applyBorder="1"/>
    <xf numFmtId="164" fontId="9" fillId="2" borderId="16" xfId="0" applyNumberFormat="1" applyFont="1" applyFill="1" applyBorder="1" applyAlignment="1" applyProtection="1">
      <alignment horizontal="right"/>
    </xf>
    <xf numFmtId="0" fontId="7" fillId="0" borderId="18" xfId="0" applyFont="1" applyBorder="1"/>
    <xf numFmtId="164" fontId="8" fillId="0" borderId="19" xfId="0" applyNumberFormat="1" applyFont="1" applyBorder="1" applyAlignment="1" applyProtection="1">
      <alignment horizontal="right"/>
    </xf>
    <xf numFmtId="164" fontId="8" fillId="0" borderId="20" xfId="0" applyNumberFormat="1" applyFont="1" applyBorder="1" applyAlignment="1" applyProtection="1">
      <alignment horizontal="right"/>
    </xf>
    <xf numFmtId="0" fontId="7" fillId="0" borderId="18" xfId="0" applyFont="1" applyBorder="1" applyAlignment="1">
      <alignment horizontal="right"/>
    </xf>
    <xf numFmtId="0" fontId="7" fillId="2" borderId="9" xfId="0" applyFont="1" applyFill="1" applyBorder="1"/>
    <xf numFmtId="164" fontId="9" fillId="2" borderId="19" xfId="0" applyNumberFormat="1" applyFont="1" applyFill="1" applyBorder="1" applyAlignment="1" applyProtection="1">
      <alignment horizontal="right"/>
    </xf>
    <xf numFmtId="164" fontId="9" fillId="0" borderId="21" xfId="0" applyNumberFormat="1" applyFont="1" applyBorder="1" applyAlignment="1" applyProtection="1">
      <alignment horizontal="right"/>
    </xf>
    <xf numFmtId="0" fontId="7" fillId="0" borderId="0" xfId="0" applyFont="1" applyBorder="1"/>
    <xf numFmtId="164" fontId="8" fillId="0" borderId="0" xfId="0" applyNumberFormat="1" applyFont="1" applyFill="1" applyBorder="1" applyAlignment="1" applyProtection="1">
      <alignment horizontal="right"/>
    </xf>
    <xf numFmtId="0" fontId="7" fillId="0" borderId="15" xfId="0" applyFont="1" applyBorder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164" fontId="4" fillId="0" borderId="0" xfId="0" applyNumberFormat="1" applyFont="1" applyFill="1" applyBorder="1" applyProtection="1"/>
    <xf numFmtId="0" fontId="4" fillId="0" borderId="0" xfId="0" applyFont="1" applyFill="1" applyBorder="1"/>
    <xf numFmtId="0" fontId="4" fillId="0" borderId="0" xfId="0" applyFont="1" applyFill="1"/>
    <xf numFmtId="0" fontId="10" fillId="0" borderId="0" xfId="0" applyFont="1" applyAlignment="1">
      <alignment horizontal="centerContinuous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/>
    </xf>
    <xf numFmtId="0" fontId="6" fillId="0" borderId="24" xfId="2" applyFont="1" applyBorder="1" applyAlignment="1">
      <alignment horizontal="centerContinuous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/>
    </xf>
    <xf numFmtId="0" fontId="9" fillId="0" borderId="30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5" fillId="0" borderId="33" xfId="0" applyNumberFormat="1" applyFont="1" applyBorder="1"/>
    <xf numFmtId="0" fontId="7" fillId="0" borderId="34" xfId="0" applyFont="1" applyBorder="1"/>
    <xf numFmtId="164" fontId="9" fillId="0" borderId="35" xfId="0" applyNumberFormat="1" applyFont="1" applyBorder="1" applyAlignment="1" applyProtection="1">
      <alignment horizontal="right"/>
    </xf>
    <xf numFmtId="164" fontId="9" fillId="0" borderId="36" xfId="0" applyNumberFormat="1" applyFont="1" applyBorder="1" applyAlignment="1" applyProtection="1">
      <alignment horizontal="right"/>
    </xf>
    <xf numFmtId="165" fontId="9" fillId="0" borderId="37" xfId="0" applyNumberFormat="1" applyFont="1" applyBorder="1" applyAlignment="1" applyProtection="1">
      <alignment horizontal="right"/>
    </xf>
    <xf numFmtId="0" fontId="5" fillId="0" borderId="7" xfId="0" applyNumberFormat="1" applyFont="1" applyFill="1" applyBorder="1"/>
    <xf numFmtId="0" fontId="7" fillId="0" borderId="9" xfId="0" applyFont="1" applyFill="1" applyBorder="1"/>
    <xf numFmtId="164" fontId="9" fillId="0" borderId="30" xfId="0" applyNumberFormat="1" applyFont="1" applyFill="1" applyBorder="1" applyAlignment="1" applyProtection="1">
      <alignment horizontal="right"/>
    </xf>
    <xf numFmtId="164" fontId="9" fillId="0" borderId="16" xfId="0" applyNumberFormat="1" applyFont="1" applyFill="1" applyBorder="1" applyAlignment="1" applyProtection="1">
      <alignment horizontal="right"/>
    </xf>
    <xf numFmtId="164" fontId="9" fillId="0" borderId="31" xfId="0" applyNumberFormat="1" applyFont="1" applyFill="1" applyBorder="1" applyAlignment="1" applyProtection="1">
      <alignment horizontal="right"/>
    </xf>
    <xf numFmtId="165" fontId="9" fillId="0" borderId="32" xfId="0" applyNumberFormat="1" applyFont="1" applyFill="1" applyBorder="1" applyAlignment="1" applyProtection="1">
      <alignment horizontal="right"/>
    </xf>
    <xf numFmtId="164" fontId="8" fillId="0" borderId="16" xfId="0" applyNumberFormat="1" applyFont="1" applyFill="1" applyBorder="1" applyAlignment="1" applyProtection="1">
      <alignment horizontal="right"/>
    </xf>
    <xf numFmtId="164" fontId="8" fillId="0" borderId="30" xfId="0" applyNumberFormat="1" applyFont="1" applyBorder="1" applyAlignment="1" applyProtection="1">
      <alignment horizontal="right"/>
    </xf>
    <xf numFmtId="164" fontId="8" fillId="0" borderId="31" xfId="0" applyNumberFormat="1" applyFont="1" applyBorder="1" applyAlignment="1" applyProtection="1">
      <alignment horizontal="right"/>
    </xf>
    <xf numFmtId="165" fontId="8" fillId="0" borderId="32" xfId="0" applyNumberFormat="1" applyFont="1" applyBorder="1" applyAlignment="1" applyProtection="1">
      <alignment horizontal="right"/>
    </xf>
    <xf numFmtId="164" fontId="9" fillId="2" borderId="30" xfId="0" applyNumberFormat="1" applyFont="1" applyFill="1" applyBorder="1" applyAlignment="1" applyProtection="1">
      <alignment horizontal="right"/>
    </xf>
    <xf numFmtId="164" fontId="9" fillId="2" borderId="31" xfId="0" applyNumberFormat="1" applyFont="1" applyFill="1" applyBorder="1" applyAlignment="1" applyProtection="1">
      <alignment horizontal="right"/>
    </xf>
    <xf numFmtId="165" fontId="9" fillId="2" borderId="32" xfId="0" applyNumberFormat="1" applyFont="1" applyFill="1" applyBorder="1" applyAlignment="1" applyProtection="1">
      <alignment horizontal="right"/>
    </xf>
    <xf numFmtId="0" fontId="5" fillId="0" borderId="38" xfId="0" applyNumberFormat="1" applyFont="1" applyBorder="1"/>
    <xf numFmtId="164" fontId="8" fillId="0" borderId="39" xfId="0" applyNumberFormat="1" applyFont="1" applyBorder="1" applyAlignment="1" applyProtection="1">
      <alignment horizontal="right"/>
    </xf>
    <xf numFmtId="164" fontId="8" fillId="0" borderId="40" xfId="0" applyNumberFormat="1" applyFont="1" applyBorder="1" applyAlignment="1" applyProtection="1">
      <alignment horizontal="right"/>
    </xf>
    <xf numFmtId="164" fontId="8" fillId="0" borderId="41" xfId="0" applyNumberFormat="1" applyFont="1" applyBorder="1" applyAlignment="1" applyProtection="1">
      <alignment horizontal="right"/>
    </xf>
    <xf numFmtId="165" fontId="8" fillId="0" borderId="42" xfId="0" applyNumberFormat="1" applyFont="1" applyBorder="1" applyAlignment="1" applyProtection="1">
      <alignment horizontal="right"/>
    </xf>
    <xf numFmtId="0" fontId="5" fillId="0" borderId="3" xfId="0" applyNumberFormat="1" applyFont="1" applyBorder="1"/>
    <xf numFmtId="0" fontId="7" fillId="0" borderId="3" xfId="0" applyNumberFormat="1" applyFont="1" applyBorder="1"/>
    <xf numFmtId="164" fontId="8" fillId="0" borderId="43" xfId="0" applyNumberFormat="1" applyFont="1" applyBorder="1" applyAlignment="1" applyProtection="1">
      <alignment horizontal="right"/>
    </xf>
    <xf numFmtId="164" fontId="8" fillId="0" borderId="44" xfId="0" applyNumberFormat="1" applyFont="1" applyBorder="1" applyAlignment="1" applyProtection="1">
      <alignment horizontal="right"/>
    </xf>
    <xf numFmtId="165" fontId="8" fillId="0" borderId="45" xfId="0" applyNumberFormat="1" applyFont="1" applyBorder="1" applyAlignment="1" applyProtection="1">
      <alignment horizontal="right"/>
    </xf>
    <xf numFmtId="0" fontId="5" fillId="2" borderId="7" xfId="0" applyFont="1" applyFill="1" applyBorder="1"/>
    <xf numFmtId="164" fontId="9" fillId="2" borderId="43" xfId="0" applyNumberFormat="1" applyFont="1" applyFill="1" applyBorder="1" applyAlignment="1" applyProtection="1">
      <alignment horizontal="right"/>
    </xf>
    <xf numFmtId="164" fontId="9" fillId="2" borderId="44" xfId="0" applyNumberFormat="1" applyFont="1" applyFill="1" applyBorder="1" applyAlignment="1" applyProtection="1">
      <alignment horizontal="right"/>
    </xf>
    <xf numFmtId="165" fontId="9" fillId="2" borderId="45" xfId="0" applyNumberFormat="1" applyFont="1" applyFill="1" applyBorder="1" applyAlignment="1" applyProtection="1">
      <alignment horizontal="right"/>
    </xf>
    <xf numFmtId="0" fontId="5" fillId="0" borderId="7" xfId="0" applyFont="1" applyBorder="1"/>
    <xf numFmtId="0" fontId="5" fillId="0" borderId="33" xfId="0" applyFont="1" applyBorder="1"/>
    <xf numFmtId="0" fontId="5" fillId="0" borderId="3" xfId="0" applyFont="1" applyBorder="1"/>
    <xf numFmtId="0" fontId="5" fillId="0" borderId="38" xfId="0" applyFont="1" applyBorder="1"/>
    <xf numFmtId="164" fontId="8" fillId="0" borderId="46" xfId="0" applyNumberFormat="1" applyFont="1" applyBorder="1" applyAlignment="1" applyProtection="1">
      <alignment horizontal="right"/>
    </xf>
    <xf numFmtId="164" fontId="8" fillId="0" borderId="47" xfId="0" applyNumberFormat="1" applyFont="1" applyBorder="1" applyAlignment="1" applyProtection="1">
      <alignment horizontal="right"/>
    </xf>
    <xf numFmtId="164" fontId="8" fillId="0" borderId="48" xfId="0" applyNumberFormat="1" applyFont="1" applyBorder="1" applyAlignment="1" applyProtection="1">
      <alignment horizontal="right"/>
    </xf>
    <xf numFmtId="165" fontId="8" fillId="0" borderId="49" xfId="0" applyNumberFormat="1" applyFont="1" applyBorder="1" applyAlignment="1" applyProtection="1">
      <alignment horizontal="right"/>
    </xf>
    <xf numFmtId="164" fontId="8" fillId="0" borderId="50" xfId="0" applyNumberFormat="1" applyFont="1" applyBorder="1" applyAlignment="1" applyProtection="1">
      <alignment horizontal="right"/>
    </xf>
    <xf numFmtId="164" fontId="8" fillId="0" borderId="51" xfId="0" applyNumberFormat="1" applyFont="1" applyBorder="1" applyAlignment="1" applyProtection="1">
      <alignment horizontal="right"/>
    </xf>
    <xf numFmtId="164" fontId="8" fillId="0" borderId="52" xfId="0" applyNumberFormat="1" applyFont="1" applyBorder="1" applyAlignment="1" applyProtection="1">
      <alignment horizontal="right"/>
    </xf>
    <xf numFmtId="165" fontId="8" fillId="0" borderId="53" xfId="0" applyNumberFormat="1" applyFont="1" applyBorder="1" applyAlignment="1" applyProtection="1">
      <alignment horizontal="right"/>
    </xf>
    <xf numFmtId="164" fontId="9" fillId="2" borderId="50" xfId="0" applyNumberFormat="1" applyFont="1" applyFill="1" applyBorder="1" applyAlignment="1" applyProtection="1">
      <alignment horizontal="right"/>
    </xf>
    <xf numFmtId="164" fontId="9" fillId="2" borderId="51" xfId="0" applyNumberFormat="1" applyFont="1" applyFill="1" applyBorder="1" applyAlignment="1" applyProtection="1">
      <alignment horizontal="right"/>
    </xf>
    <xf numFmtId="164" fontId="9" fillId="2" borderId="52" xfId="0" applyNumberFormat="1" applyFont="1" applyFill="1" applyBorder="1" applyAlignment="1" applyProtection="1">
      <alignment horizontal="right"/>
    </xf>
    <xf numFmtId="165" fontId="9" fillId="2" borderId="53" xfId="0" applyNumberFormat="1" applyFont="1" applyFill="1" applyBorder="1" applyAlignment="1" applyProtection="1">
      <alignment horizontal="right"/>
    </xf>
    <xf numFmtId="0" fontId="5" fillId="2" borderId="15" xfId="0" applyFont="1" applyFill="1" applyBorder="1"/>
    <xf numFmtId="0" fontId="7" fillId="2" borderId="15" xfId="0" applyFont="1" applyFill="1" applyBorder="1"/>
    <xf numFmtId="165" fontId="4" fillId="0" borderId="0" xfId="0" applyNumberFormat="1" applyFont="1"/>
    <xf numFmtId="164" fontId="4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7" fillId="0" borderId="38" xfId="0" applyNumberFormat="1" applyFont="1" applyBorder="1"/>
    <xf numFmtId="0" fontId="5" fillId="0" borderId="54" xfId="0" applyFont="1" applyBorder="1" applyAlignment="1" applyProtection="1">
      <alignment horizontal="center"/>
    </xf>
    <xf numFmtId="164" fontId="8" fillId="0" borderId="55" xfId="0" applyNumberFormat="1" applyFont="1" applyBorder="1" applyAlignment="1" applyProtection="1">
      <alignment horizontal="right"/>
    </xf>
    <xf numFmtId="164" fontId="8" fillId="0" borderId="56" xfId="0" applyNumberFormat="1" applyFont="1" applyBorder="1" applyAlignment="1" applyProtection="1">
      <alignment horizontal="right"/>
    </xf>
    <xf numFmtId="165" fontId="8" fillId="0" borderId="54" xfId="0" applyNumberFormat="1" applyFont="1" applyBorder="1" applyAlignment="1" applyProtection="1">
      <alignment horizontal="right"/>
    </xf>
    <xf numFmtId="165" fontId="8" fillId="0" borderId="57" xfId="0" applyNumberFormat="1" applyFont="1" applyBorder="1" applyAlignment="1" applyProtection="1">
      <alignment horizontal="right"/>
    </xf>
    <xf numFmtId="0" fontId="5" fillId="0" borderId="9" xfId="0" applyFont="1" applyFill="1" applyBorder="1"/>
    <xf numFmtId="0" fontId="5" fillId="0" borderId="58" xfId="0" applyFont="1" applyFill="1" applyBorder="1"/>
    <xf numFmtId="0" fontId="5" fillId="0" borderId="18" xfId="0" applyFont="1" applyFill="1" applyBorder="1"/>
    <xf numFmtId="0" fontId="7" fillId="0" borderId="18" xfId="0" applyFont="1" applyFill="1" applyBorder="1"/>
    <xf numFmtId="164" fontId="9" fillId="0" borderId="59" xfId="0" applyNumberFormat="1" applyFont="1" applyFill="1" applyBorder="1" applyAlignment="1" applyProtection="1">
      <alignment horizontal="right"/>
    </xf>
    <xf numFmtId="164" fontId="9" fillId="0" borderId="60" xfId="0" applyNumberFormat="1" applyFont="1" applyFill="1" applyBorder="1" applyAlignment="1" applyProtection="1">
      <alignment horizontal="right"/>
    </xf>
    <xf numFmtId="165" fontId="9" fillId="0" borderId="61" xfId="0" applyNumberFormat="1" applyFont="1" applyFill="1" applyBorder="1" applyAlignment="1" applyProtection="1">
      <alignment horizontal="right"/>
    </xf>
    <xf numFmtId="164" fontId="9" fillId="0" borderId="62" xfId="0" applyNumberFormat="1" applyFont="1" applyFill="1" applyBorder="1" applyAlignment="1" applyProtection="1">
      <alignment horizontal="right"/>
    </xf>
    <xf numFmtId="164" fontId="9" fillId="0" borderId="21" xfId="0" applyNumberFormat="1" applyFont="1" applyFill="1" applyBorder="1" applyAlignment="1" applyProtection="1">
      <alignment horizontal="right"/>
    </xf>
    <xf numFmtId="164" fontId="9" fillId="0" borderId="34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horizontal="center"/>
    </xf>
    <xf numFmtId="164" fontId="9" fillId="0" borderId="63" xfId="0" applyNumberFormat="1" applyFont="1" applyFill="1" applyBorder="1" applyAlignment="1" applyProtection="1">
      <alignment horizontal="right"/>
    </xf>
    <xf numFmtId="164" fontId="9" fillId="0" borderId="64" xfId="0" applyNumberFormat="1" applyFont="1" applyBorder="1" applyAlignment="1" applyProtection="1">
      <alignment horizontal="right"/>
    </xf>
    <xf numFmtId="0" fontId="5" fillId="0" borderId="65" xfId="0" applyFont="1" applyFill="1" applyBorder="1"/>
    <xf numFmtId="165" fontId="8" fillId="0" borderId="66" xfId="0" applyNumberFormat="1" applyFont="1" applyFill="1" applyBorder="1" applyAlignment="1" applyProtection="1">
      <alignment horizontal="right"/>
    </xf>
    <xf numFmtId="165" fontId="8" fillId="0" borderId="67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165" fontId="4" fillId="0" borderId="0" xfId="0" applyNumberFormat="1" applyFont="1" applyFill="1"/>
    <xf numFmtId="164" fontId="8" fillId="0" borderId="0" xfId="0" applyNumberFormat="1" applyFont="1" applyFill="1" applyProtection="1"/>
    <xf numFmtId="165" fontId="7" fillId="0" borderId="68" xfId="0" applyNumberFormat="1" applyFont="1" applyBorder="1"/>
    <xf numFmtId="165" fontId="7" fillId="0" borderId="53" xfId="0" applyNumberFormat="1" applyFont="1" applyBorder="1"/>
    <xf numFmtId="0" fontId="11" fillId="0" borderId="0" xfId="0" applyFont="1" applyAlignment="1">
      <alignment horizontal="centerContinuous"/>
    </xf>
    <xf numFmtId="0" fontId="5" fillId="0" borderId="69" xfId="0" applyFont="1" applyFill="1" applyBorder="1"/>
    <xf numFmtId="0" fontId="5" fillId="0" borderId="9" xfId="0" applyNumberFormat="1" applyFont="1" applyFill="1" applyBorder="1"/>
    <xf numFmtId="165" fontId="9" fillId="0" borderId="54" xfId="0" applyNumberFormat="1" applyFont="1" applyFill="1" applyBorder="1" applyAlignment="1" applyProtection="1">
      <alignment horizontal="right"/>
    </xf>
    <xf numFmtId="164" fontId="9" fillId="0" borderId="43" xfId="0" applyNumberFormat="1" applyFont="1" applyFill="1" applyBorder="1" applyAlignment="1" applyProtection="1">
      <alignment horizontal="right"/>
    </xf>
    <xf numFmtId="165" fontId="9" fillId="0" borderId="57" xfId="0" applyNumberFormat="1" applyFont="1" applyFill="1" applyBorder="1" applyAlignment="1" applyProtection="1">
      <alignment horizontal="right"/>
    </xf>
    <xf numFmtId="0" fontId="7" fillId="0" borderId="7" xfId="0" applyFont="1" applyFill="1" applyBorder="1"/>
    <xf numFmtId="164" fontId="8" fillId="0" borderId="30" xfId="0" applyNumberFormat="1" applyFont="1" applyFill="1" applyBorder="1" applyAlignment="1" applyProtection="1">
      <alignment horizontal="right"/>
    </xf>
    <xf numFmtId="164" fontId="8" fillId="0" borderId="17" xfId="0" applyNumberFormat="1" applyFont="1" applyFill="1" applyBorder="1" applyAlignment="1" applyProtection="1">
      <alignment horizontal="right"/>
    </xf>
    <xf numFmtId="165" fontId="8" fillId="0" borderId="54" xfId="0" applyNumberFormat="1" applyFont="1" applyFill="1" applyBorder="1" applyAlignment="1" applyProtection="1">
      <alignment horizontal="right"/>
    </xf>
    <xf numFmtId="164" fontId="8" fillId="0" borderId="55" xfId="0" applyNumberFormat="1" applyFont="1" applyFill="1" applyBorder="1" applyAlignment="1" applyProtection="1">
      <alignment horizontal="right"/>
    </xf>
    <xf numFmtId="0" fontId="7" fillId="0" borderId="70" xfId="0" applyFont="1" applyFill="1" applyBorder="1"/>
    <xf numFmtId="164" fontId="9" fillId="0" borderId="46" xfId="0" applyNumberFormat="1" applyFont="1" applyFill="1" applyBorder="1" applyAlignment="1" applyProtection="1">
      <alignment horizontal="right"/>
    </xf>
    <xf numFmtId="165" fontId="9" fillId="0" borderId="71" xfId="0" applyNumberFormat="1" applyFont="1" applyFill="1" applyBorder="1" applyAlignment="1" applyProtection="1">
      <alignment horizontal="right"/>
    </xf>
    <xf numFmtId="0" fontId="5" fillId="0" borderId="3" xfId="0" applyFont="1" applyFill="1" applyBorder="1"/>
    <xf numFmtId="0" fontId="7" fillId="0" borderId="15" xfId="0" applyFont="1" applyFill="1" applyBorder="1"/>
    <xf numFmtId="0" fontId="7" fillId="0" borderId="72" xfId="0" applyFont="1" applyFill="1" applyBorder="1"/>
    <xf numFmtId="0" fontId="5" fillId="0" borderId="7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Protection="1"/>
    <xf numFmtId="164" fontId="9" fillId="0" borderId="0" xfId="0" applyNumberFormat="1" applyFont="1" applyFill="1" applyBorder="1" applyAlignment="1" applyProtection="1">
      <alignment horizontal="right"/>
    </xf>
    <xf numFmtId="0" fontId="9" fillId="0" borderId="74" xfId="0" applyFont="1" applyBorder="1" applyProtection="1"/>
    <xf numFmtId="0" fontId="8" fillId="0" borderId="75" xfId="0" applyFont="1" applyFill="1" applyBorder="1" applyProtection="1"/>
    <xf numFmtId="0" fontId="8" fillId="0" borderId="75" xfId="0" applyFont="1" applyBorder="1" applyProtection="1"/>
    <xf numFmtId="0" fontId="9" fillId="2" borderId="75" xfId="0" applyFont="1" applyFill="1" applyBorder="1" applyProtection="1"/>
    <xf numFmtId="0" fontId="8" fillId="0" borderId="76" xfId="0" applyFont="1" applyBorder="1" applyProtection="1"/>
    <xf numFmtId="0" fontId="8" fillId="0" borderId="29" xfId="0" applyFont="1" applyBorder="1" applyProtection="1"/>
    <xf numFmtId="0" fontId="8" fillId="0" borderId="75" xfId="0" applyFont="1" applyBorder="1" applyAlignment="1" applyProtection="1">
      <alignment horizontal="left"/>
    </xf>
    <xf numFmtId="0" fontId="9" fillId="2" borderId="75" xfId="0" applyFont="1" applyFill="1" applyBorder="1" applyAlignment="1" applyProtection="1">
      <alignment horizontal="left"/>
    </xf>
    <xf numFmtId="0" fontId="9" fillId="2" borderId="53" xfId="0" applyFont="1" applyFill="1" applyBorder="1"/>
    <xf numFmtId="0" fontId="8" fillId="0" borderId="66" xfId="0" applyFont="1" applyBorder="1" applyProtection="1"/>
    <xf numFmtId="0" fontId="8" fillId="0" borderId="66" xfId="0" applyFont="1" applyBorder="1" applyAlignment="1" applyProtection="1">
      <alignment horizontal="left"/>
    </xf>
    <xf numFmtId="0" fontId="9" fillId="2" borderId="66" xfId="0" applyFont="1" applyFill="1" applyBorder="1" applyAlignment="1" applyProtection="1">
      <alignment horizontal="left"/>
    </xf>
    <xf numFmtId="0" fontId="9" fillId="2" borderId="29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/>
    </xf>
    <xf numFmtId="0" fontId="9" fillId="0" borderId="75" xfId="0" applyFont="1" applyFill="1" applyBorder="1" applyProtection="1"/>
    <xf numFmtId="0" fontId="9" fillId="0" borderId="75" xfId="0" applyFont="1" applyFill="1" applyBorder="1" applyAlignment="1" applyProtection="1">
      <alignment horizontal="left"/>
    </xf>
    <xf numFmtId="0" fontId="9" fillId="0" borderId="49" xfId="0" applyFont="1" applyFill="1" applyBorder="1" applyAlignment="1" applyProtection="1">
      <alignment horizontal="left"/>
    </xf>
    <xf numFmtId="0" fontId="9" fillId="0" borderId="77" xfId="0" applyFont="1" applyFill="1" applyBorder="1" applyAlignment="1" applyProtection="1">
      <alignment horizontal="left"/>
    </xf>
    <xf numFmtId="0" fontId="9" fillId="0" borderId="37" xfId="0" applyFont="1" applyBorder="1" applyProtection="1"/>
    <xf numFmtId="0" fontId="9" fillId="0" borderId="78" xfId="0" applyFont="1" applyFill="1" applyBorder="1" applyProtection="1"/>
    <xf numFmtId="0" fontId="8" fillId="0" borderId="29" xfId="0" applyFont="1" applyFill="1" applyBorder="1" applyProtection="1"/>
    <xf numFmtId="0" fontId="9" fillId="0" borderId="37" xfId="0" applyFont="1" applyFill="1" applyBorder="1" applyProtection="1"/>
    <xf numFmtId="165" fontId="8" fillId="0" borderId="79" xfId="0" applyNumberFormat="1" applyFont="1" applyFill="1" applyBorder="1" applyAlignment="1" applyProtection="1">
      <alignment horizontal="right"/>
    </xf>
    <xf numFmtId="165" fontId="9" fillId="0" borderId="66" xfId="0" applyNumberFormat="1" applyFont="1" applyFill="1" applyBorder="1" applyAlignment="1" applyProtection="1">
      <alignment horizontal="right"/>
    </xf>
    <xf numFmtId="165" fontId="9" fillId="0" borderId="80" xfId="0" applyNumberFormat="1" applyFont="1" applyFill="1" applyBorder="1" applyAlignment="1" applyProtection="1">
      <alignment horizontal="right"/>
    </xf>
    <xf numFmtId="3" fontId="7" fillId="0" borderId="3" xfId="0" applyNumberFormat="1" applyFont="1" applyBorder="1"/>
    <xf numFmtId="3" fontId="7" fillId="0" borderId="15" xfId="0" applyNumberFormat="1" applyFont="1" applyBorder="1"/>
    <xf numFmtId="165" fontId="7" fillId="0" borderId="81" xfId="0" applyNumberFormat="1" applyFont="1" applyBorder="1"/>
    <xf numFmtId="0" fontId="5" fillId="0" borderId="1" xfId="0" applyFont="1" applyBorder="1"/>
    <xf numFmtId="0" fontId="5" fillId="0" borderId="11" xfId="0" applyFont="1" applyBorder="1"/>
    <xf numFmtId="3" fontId="0" fillId="0" borderId="0" xfId="0" applyNumberFormat="1"/>
    <xf numFmtId="0" fontId="5" fillId="0" borderId="23" xfId="0" applyFont="1" applyBorder="1" applyAlignment="1">
      <alignment horizontal="center"/>
    </xf>
    <xf numFmtId="0" fontId="5" fillId="0" borderId="26" xfId="0" applyFont="1" applyBorder="1"/>
    <xf numFmtId="0" fontId="4" fillId="0" borderId="23" xfId="0" applyFont="1" applyBorder="1" applyAlignment="1">
      <alignment horizontal="centerContinuous"/>
    </xf>
    <xf numFmtId="0" fontId="7" fillId="0" borderId="7" xfId="0" applyFont="1" applyBorder="1" applyAlignment="1">
      <alignment horizontal="left"/>
    </xf>
    <xf numFmtId="3" fontId="7" fillId="0" borderId="82" xfId="0" applyNumberFormat="1" applyFont="1" applyBorder="1"/>
    <xf numFmtId="3" fontId="7" fillId="0" borderId="83" xfId="0" applyNumberFormat="1" applyFont="1" applyBorder="1"/>
    <xf numFmtId="0" fontId="8" fillId="0" borderId="81" xfId="0" applyFont="1" applyBorder="1"/>
    <xf numFmtId="0" fontId="8" fillId="0" borderId="53" xfId="0" applyFont="1" applyBorder="1"/>
    <xf numFmtId="3" fontId="7" fillId="0" borderId="7" xfId="0" applyNumberFormat="1" applyFont="1" applyBorder="1"/>
    <xf numFmtId="0" fontId="6" fillId="0" borderId="10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7" fillId="0" borderId="84" xfId="0" applyFont="1" applyBorder="1"/>
    <xf numFmtId="164" fontId="8" fillId="0" borderId="84" xfId="0" applyNumberFormat="1" applyFont="1" applyBorder="1" applyAlignment="1" applyProtection="1">
      <alignment horizontal="right"/>
    </xf>
    <xf numFmtId="164" fontId="8" fillId="0" borderId="85" xfId="0" applyNumberFormat="1" applyFont="1" applyBorder="1" applyAlignment="1" applyProtection="1">
      <alignment horizontal="right"/>
    </xf>
    <xf numFmtId="0" fontId="8" fillId="0" borderId="86" xfId="0" applyFont="1" applyBorder="1" applyProtection="1"/>
    <xf numFmtId="0" fontId="9" fillId="0" borderId="87" xfId="0" applyFont="1" applyBorder="1" applyAlignment="1" applyProtection="1">
      <alignment horizontal="center"/>
    </xf>
    <xf numFmtId="0" fontId="9" fillId="0" borderId="88" xfId="0" applyFont="1" applyBorder="1" applyAlignment="1" applyProtection="1">
      <alignment horizontal="center"/>
    </xf>
    <xf numFmtId="165" fontId="9" fillId="0" borderId="89" xfId="0" applyNumberFormat="1" applyFont="1" applyBorder="1" applyAlignment="1" applyProtection="1">
      <alignment horizontal="right"/>
    </xf>
    <xf numFmtId="165" fontId="9" fillId="2" borderId="54" xfId="0" applyNumberFormat="1" applyFont="1" applyFill="1" applyBorder="1" applyAlignment="1" applyProtection="1">
      <alignment horizontal="right"/>
    </xf>
    <xf numFmtId="165" fontId="8" fillId="0" borderId="90" xfId="0" applyNumberFormat="1" applyFont="1" applyBorder="1" applyAlignment="1" applyProtection="1">
      <alignment horizontal="right"/>
    </xf>
    <xf numFmtId="165" fontId="9" fillId="2" borderId="57" xfId="0" applyNumberFormat="1" applyFont="1" applyFill="1" applyBorder="1" applyAlignment="1" applyProtection="1">
      <alignment horizontal="right"/>
    </xf>
    <xf numFmtId="165" fontId="8" fillId="0" borderId="71" xfId="0" applyNumberFormat="1" applyFont="1" applyBorder="1" applyAlignment="1" applyProtection="1">
      <alignment horizontal="right"/>
    </xf>
    <xf numFmtId="165" fontId="8" fillId="0" borderId="91" xfId="0" applyNumberFormat="1" applyFont="1" applyBorder="1" applyAlignment="1" applyProtection="1">
      <alignment horizontal="right"/>
    </xf>
    <xf numFmtId="165" fontId="9" fillId="2" borderId="91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/>
    <xf numFmtId="0" fontId="5" fillId="0" borderId="18" xfId="0" applyFont="1" applyBorder="1"/>
    <xf numFmtId="0" fontId="9" fillId="0" borderId="76" xfId="0" applyFont="1" applyBorder="1" applyProtection="1"/>
    <xf numFmtId="164" fontId="9" fillId="0" borderId="30" xfId="0" applyNumberFormat="1" applyFont="1" applyBorder="1" applyAlignment="1" applyProtection="1">
      <alignment horizontal="right"/>
    </xf>
    <xf numFmtId="164" fontId="9" fillId="0" borderId="16" xfId="0" applyNumberFormat="1" applyFont="1" applyBorder="1" applyAlignment="1" applyProtection="1">
      <alignment horizontal="right"/>
    </xf>
    <xf numFmtId="164" fontId="9" fillId="0" borderId="17" xfId="0" applyNumberFormat="1" applyFont="1" applyBorder="1" applyAlignment="1" applyProtection="1">
      <alignment horizontal="right"/>
    </xf>
    <xf numFmtId="164" fontId="8" fillId="0" borderId="92" xfId="0" applyNumberFormat="1" applyFont="1" applyBorder="1" applyAlignment="1" applyProtection="1">
      <alignment horizontal="right"/>
    </xf>
    <xf numFmtId="0" fontId="8" fillId="0" borderId="66" xfId="0" applyFont="1" applyFill="1" applyBorder="1"/>
    <xf numFmtId="164" fontId="8" fillId="0" borderId="39" xfId="0" applyNumberFormat="1" applyFont="1" applyFill="1" applyBorder="1" applyAlignment="1" applyProtection="1">
      <alignment horizontal="right"/>
    </xf>
    <xf numFmtId="164" fontId="8" fillId="0" borderId="31" xfId="0" applyNumberFormat="1" applyFont="1" applyFill="1" applyBorder="1" applyAlignment="1" applyProtection="1">
      <alignment horizontal="right"/>
    </xf>
    <xf numFmtId="0" fontId="7" fillId="0" borderId="3" xfId="0" applyFont="1" applyFill="1" applyBorder="1"/>
    <xf numFmtId="0" fontId="8" fillId="0" borderId="79" xfId="0" applyFont="1" applyFill="1" applyBorder="1"/>
    <xf numFmtId="164" fontId="8" fillId="0" borderId="50" xfId="0" applyNumberFormat="1" applyFont="1" applyFill="1" applyBorder="1" applyAlignment="1" applyProtection="1">
      <alignment horizontal="right"/>
    </xf>
    <xf numFmtId="164" fontId="8" fillId="0" borderId="51" xfId="0" applyNumberFormat="1" applyFont="1" applyFill="1" applyBorder="1" applyAlignment="1" applyProtection="1">
      <alignment horizontal="right"/>
    </xf>
    <xf numFmtId="164" fontId="8" fillId="0" borderId="52" xfId="0" applyNumberFormat="1" applyFont="1" applyFill="1" applyBorder="1" applyAlignment="1" applyProtection="1">
      <alignment horizontal="right"/>
    </xf>
    <xf numFmtId="165" fontId="8" fillId="0" borderId="53" xfId="0" applyNumberFormat="1" applyFont="1" applyFill="1" applyBorder="1" applyAlignment="1" applyProtection="1">
      <alignment horizontal="right"/>
    </xf>
    <xf numFmtId="0" fontId="5" fillId="2" borderId="3" xfId="0" applyFont="1" applyFill="1" applyBorder="1"/>
    <xf numFmtId="0" fontId="9" fillId="2" borderId="29" xfId="0" applyFont="1" applyFill="1" applyBorder="1" applyProtection="1"/>
    <xf numFmtId="165" fontId="8" fillId="0" borderId="45" xfId="0" applyNumberFormat="1" applyFont="1" applyFill="1" applyBorder="1" applyAlignment="1" applyProtection="1">
      <alignment horizontal="right"/>
    </xf>
    <xf numFmtId="0" fontId="5" fillId="0" borderId="7" xfId="0" applyFont="1" applyFill="1" applyBorder="1"/>
    <xf numFmtId="164" fontId="8" fillId="0" borderId="93" xfId="0" applyNumberFormat="1" applyFont="1" applyBorder="1" applyAlignment="1" applyProtection="1">
      <alignment horizontal="right"/>
    </xf>
    <xf numFmtId="164" fontId="9" fillId="0" borderId="94" xfId="0" applyNumberFormat="1" applyFont="1" applyFill="1" applyBorder="1" applyAlignment="1" applyProtection="1">
      <alignment horizontal="right"/>
    </xf>
    <xf numFmtId="164" fontId="9" fillId="0" borderId="95" xfId="0" applyNumberFormat="1" applyFont="1" applyFill="1" applyBorder="1" applyAlignment="1" applyProtection="1">
      <alignment horizontal="right"/>
    </xf>
    <xf numFmtId="164" fontId="8" fillId="0" borderId="9" xfId="0" applyNumberFormat="1" applyFont="1" applyBorder="1" applyAlignment="1" applyProtection="1">
      <alignment horizontal="right"/>
    </xf>
    <xf numFmtId="0" fontId="7" fillId="0" borderId="96" xfId="0" applyFont="1" applyBorder="1"/>
    <xf numFmtId="0" fontId="5" fillId="0" borderId="97" xfId="0" applyFont="1" applyFill="1" applyBorder="1"/>
    <xf numFmtId="0" fontId="5" fillId="0" borderId="98" xfId="0" applyFont="1" applyFill="1" applyBorder="1"/>
    <xf numFmtId="164" fontId="8" fillId="0" borderId="86" xfId="0" applyNumberFormat="1" applyFont="1" applyFill="1" applyBorder="1" applyAlignment="1" applyProtection="1">
      <alignment horizontal="right"/>
    </xf>
    <xf numFmtId="164" fontId="8" fillId="0" borderId="99" xfId="0" applyNumberFormat="1" applyFont="1" applyFill="1" applyBorder="1" applyAlignment="1" applyProtection="1">
      <alignment horizontal="right"/>
    </xf>
    <xf numFmtId="0" fontId="5" fillId="0" borderId="97" xfId="0" applyFont="1" applyBorder="1"/>
    <xf numFmtId="0" fontId="7" fillId="0" borderId="100" xfId="0" applyFont="1" applyBorder="1"/>
    <xf numFmtId="0" fontId="8" fillId="0" borderId="101" xfId="0" applyFont="1" applyBorder="1" applyProtection="1"/>
    <xf numFmtId="0" fontId="4" fillId="2" borderId="24" xfId="0" applyFont="1" applyFill="1" applyBorder="1"/>
    <xf numFmtId="0" fontId="7" fillId="2" borderId="2" xfId="0" applyFont="1" applyFill="1" applyBorder="1"/>
    <xf numFmtId="0" fontId="9" fillId="2" borderId="28" xfId="0" applyFont="1" applyFill="1" applyBorder="1"/>
    <xf numFmtId="164" fontId="9" fillId="2" borderId="102" xfId="0" applyNumberFormat="1" applyFont="1" applyFill="1" applyBorder="1" applyAlignment="1" applyProtection="1">
      <alignment horizontal="right"/>
    </xf>
    <xf numFmtId="164" fontId="9" fillId="2" borderId="103" xfId="0" applyNumberFormat="1" applyFont="1" applyFill="1" applyBorder="1" applyAlignment="1" applyProtection="1">
      <alignment horizontal="right"/>
    </xf>
    <xf numFmtId="165" fontId="9" fillId="2" borderId="28" xfId="0" applyNumberFormat="1" applyFont="1" applyFill="1" applyBorder="1" applyAlignment="1" applyProtection="1">
      <alignment horizontal="right"/>
    </xf>
    <xf numFmtId="165" fontId="9" fillId="2" borderId="104" xfId="0" applyNumberFormat="1" applyFont="1" applyFill="1" applyBorder="1" applyAlignment="1" applyProtection="1">
      <alignment horizontal="right"/>
    </xf>
    <xf numFmtId="0" fontId="7" fillId="0" borderId="38" xfId="0" applyFont="1" applyBorder="1"/>
    <xf numFmtId="0" fontId="8" fillId="0" borderId="77" xfId="0" applyFont="1" applyBorder="1"/>
    <xf numFmtId="3" fontId="7" fillId="0" borderId="38" xfId="0" applyNumberFormat="1" applyFont="1" applyBorder="1"/>
    <xf numFmtId="3" fontId="7" fillId="0" borderId="18" xfId="0" applyNumberFormat="1" applyFont="1" applyBorder="1"/>
    <xf numFmtId="165" fontId="7" fillId="0" borderId="77" xfId="0" applyNumberFormat="1" applyFont="1" applyBorder="1"/>
    <xf numFmtId="3" fontId="7" fillId="0" borderId="105" xfId="0" applyNumberFormat="1" applyFont="1" applyBorder="1"/>
    <xf numFmtId="165" fontId="7" fillId="0" borderId="42" xfId="0" applyNumberFormat="1" applyFont="1" applyBorder="1"/>
    <xf numFmtId="0" fontId="5" fillId="0" borderId="1" xfId="0" applyFont="1" applyFill="1" applyBorder="1"/>
    <xf numFmtId="0" fontId="9" fillId="0" borderId="28" xfId="0" applyFont="1" applyFill="1" applyBorder="1"/>
    <xf numFmtId="3" fontId="5" fillId="0" borderId="1" xfId="0" applyNumberFormat="1" applyFont="1" applyFill="1" applyBorder="1"/>
    <xf numFmtId="3" fontId="5" fillId="0" borderId="2" xfId="0" applyNumberFormat="1" applyFont="1" applyFill="1" applyBorder="1"/>
    <xf numFmtId="165" fontId="5" fillId="0" borderId="28" xfId="0" applyNumberFormat="1" applyFont="1" applyFill="1" applyBorder="1"/>
    <xf numFmtId="3" fontId="5" fillId="0" borderId="27" xfId="0" applyNumberFormat="1" applyFont="1" applyFill="1" applyBorder="1"/>
    <xf numFmtId="0" fontId="4" fillId="0" borderId="38" xfId="0" applyFont="1" applyBorder="1"/>
    <xf numFmtId="0" fontId="4" fillId="0" borderId="70" xfId="0" applyFont="1" applyBorder="1"/>
    <xf numFmtId="0" fontId="4" fillId="0" borderId="1" xfId="0" applyFont="1" applyBorder="1"/>
    <xf numFmtId="0" fontId="6" fillId="0" borderId="14" xfId="0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165" fontId="5" fillId="0" borderId="28" xfId="0" applyNumberFormat="1" applyFont="1" applyBorder="1"/>
    <xf numFmtId="165" fontId="9" fillId="2" borderId="45" xfId="0" applyNumberFormat="1" applyFont="1" applyFill="1" applyBorder="1" applyAlignment="1" applyProtection="1">
      <alignment horizontal="right" shrinkToFit="1"/>
    </xf>
    <xf numFmtId="165" fontId="9" fillId="2" borderId="57" xfId="0" applyNumberFormat="1" applyFont="1" applyFill="1" applyBorder="1" applyAlignment="1" applyProtection="1">
      <alignment horizontal="right" shrinkToFit="1"/>
    </xf>
    <xf numFmtId="0" fontId="8" fillId="0" borderId="106" xfId="0" applyFont="1" applyBorder="1" applyProtection="1"/>
    <xf numFmtId="164" fontId="8" fillId="0" borderId="107" xfId="0" applyNumberFormat="1" applyFont="1" applyBorder="1" applyAlignment="1" applyProtection="1">
      <alignment horizontal="right"/>
    </xf>
    <xf numFmtId="0" fontId="8" fillId="0" borderId="93" xfId="0" applyFont="1" applyBorder="1" applyProtection="1"/>
    <xf numFmtId="165" fontId="8" fillId="0" borderId="45" xfId="0" applyNumberFormat="1" applyFont="1" applyBorder="1" applyAlignment="1" applyProtection="1">
      <alignment horizontal="right" shrinkToFit="1"/>
    </xf>
    <xf numFmtId="164" fontId="8" fillId="0" borderId="63" xfId="0" applyNumberFormat="1" applyFont="1" applyBorder="1" applyAlignment="1" applyProtection="1">
      <alignment horizontal="right"/>
    </xf>
    <xf numFmtId="164" fontId="8" fillId="0" borderId="108" xfId="0" applyNumberFormat="1" applyFont="1" applyBorder="1" applyAlignment="1" applyProtection="1">
      <alignment horizontal="right"/>
    </xf>
    <xf numFmtId="165" fontId="8" fillId="0" borderId="77" xfId="0" applyNumberFormat="1" applyFont="1" applyBorder="1" applyAlignment="1" applyProtection="1">
      <alignment horizontal="right"/>
    </xf>
    <xf numFmtId="164" fontId="8" fillId="0" borderId="99" xfId="0" applyNumberFormat="1" applyFont="1" applyBorder="1" applyAlignment="1" applyProtection="1">
      <alignment horizontal="right"/>
    </xf>
    <xf numFmtId="0" fontId="5" fillId="2" borderId="97" xfId="0" applyFont="1" applyFill="1" applyBorder="1"/>
    <xf numFmtId="0" fontId="5" fillId="0" borderId="109" xfId="0" applyFont="1" applyBorder="1"/>
    <xf numFmtId="164" fontId="8" fillId="0" borderId="110" xfId="0" applyNumberFormat="1" applyFont="1" applyFill="1" applyBorder="1" applyAlignment="1" applyProtection="1">
      <alignment horizontal="right"/>
    </xf>
    <xf numFmtId="164" fontId="8" fillId="0" borderId="111" xfId="0" applyNumberFormat="1" applyFont="1" applyBorder="1" applyAlignment="1" applyProtection="1">
      <alignment horizontal="right"/>
    </xf>
    <xf numFmtId="164" fontId="9" fillId="0" borderId="99" xfId="0" applyNumberFormat="1" applyFont="1" applyFill="1" applyBorder="1" applyAlignment="1" applyProtection="1">
      <alignment horizontal="right"/>
    </xf>
    <xf numFmtId="164" fontId="9" fillId="0" borderId="51" xfId="0" applyNumberFormat="1" applyFont="1" applyFill="1" applyBorder="1" applyAlignment="1" applyProtection="1">
      <alignment horizontal="right"/>
    </xf>
    <xf numFmtId="0" fontId="8" fillId="0" borderId="76" xfId="0" applyFont="1" applyFill="1" applyBorder="1" applyProtection="1"/>
    <xf numFmtId="164" fontId="8" fillId="0" borderId="47" xfId="0" applyNumberFormat="1" applyFont="1" applyFill="1" applyBorder="1" applyAlignment="1" applyProtection="1">
      <alignment horizontal="right"/>
    </xf>
    <xf numFmtId="164" fontId="8" fillId="0" borderId="108" xfId="0" applyNumberFormat="1" applyFont="1" applyFill="1" applyBorder="1" applyAlignment="1" applyProtection="1">
      <alignment horizontal="right"/>
    </xf>
    <xf numFmtId="164" fontId="8" fillId="0" borderId="112" xfId="0" applyNumberFormat="1" applyFont="1" applyFill="1" applyBorder="1" applyAlignment="1" applyProtection="1">
      <alignment horizontal="right"/>
    </xf>
    <xf numFmtId="164" fontId="8" fillId="0" borderId="94" xfId="0" applyNumberFormat="1" applyFont="1" applyBorder="1" applyAlignment="1" applyProtection="1">
      <alignment horizontal="right"/>
    </xf>
    <xf numFmtId="164" fontId="8" fillId="0" borderId="95" xfId="0" applyNumberFormat="1" applyFont="1" applyBorder="1" applyAlignment="1" applyProtection="1">
      <alignment horizontal="right"/>
    </xf>
    <xf numFmtId="0" fontId="8" fillId="0" borderId="53" xfId="0" applyFont="1" applyFill="1" applyBorder="1" applyProtection="1"/>
    <xf numFmtId="164" fontId="8" fillId="0" borderId="110" xfId="0" applyNumberFormat="1" applyFont="1" applyBorder="1" applyAlignment="1" applyProtection="1">
      <alignment horizontal="right"/>
    </xf>
    <xf numFmtId="164" fontId="9" fillId="0" borderId="112" xfId="0" applyNumberFormat="1" applyFont="1" applyFill="1" applyBorder="1" applyAlignment="1" applyProtection="1">
      <alignment horizontal="right"/>
    </xf>
    <xf numFmtId="165" fontId="9" fillId="0" borderId="79" xfId="0" applyNumberFormat="1" applyFont="1" applyFill="1" applyBorder="1" applyAlignment="1" applyProtection="1">
      <alignment horizontal="right"/>
    </xf>
    <xf numFmtId="164" fontId="8" fillId="0" borderId="113" xfId="0" applyNumberFormat="1" applyFont="1" applyBorder="1" applyAlignment="1" applyProtection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5" fillId="0" borderId="114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164" fontId="8" fillId="0" borderId="7" xfId="0" applyNumberFormat="1" applyFont="1" applyFill="1" applyBorder="1" applyAlignment="1" applyProtection="1">
      <alignment horizontal="right"/>
    </xf>
    <xf numFmtId="164" fontId="8" fillId="0" borderId="7" xfId="0" applyNumberFormat="1" applyFont="1" applyBorder="1" applyAlignment="1" applyProtection="1">
      <alignment horizontal="right"/>
    </xf>
    <xf numFmtId="164" fontId="8" fillId="0" borderId="115" xfId="0" applyNumberFormat="1" applyFont="1" applyBorder="1" applyAlignment="1" applyProtection="1">
      <alignment horizontal="right"/>
    </xf>
    <xf numFmtId="164" fontId="8" fillId="0" borderId="116" xfId="0" applyNumberFormat="1" applyFont="1" applyBorder="1" applyAlignment="1" applyProtection="1">
      <alignment horizontal="right"/>
    </xf>
    <xf numFmtId="0" fontId="8" fillId="0" borderId="117" xfId="0" applyFont="1" applyBorder="1" applyProtection="1"/>
    <xf numFmtId="164" fontId="8" fillId="0" borderId="118" xfId="0" applyNumberFormat="1" applyFont="1" applyBorder="1" applyAlignment="1" applyProtection="1">
      <alignment horizontal="right"/>
    </xf>
    <xf numFmtId="164" fontId="8" fillId="0" borderId="59" xfId="0" applyNumberFormat="1" applyFont="1" applyBorder="1" applyAlignment="1" applyProtection="1">
      <alignment horizontal="right"/>
    </xf>
    <xf numFmtId="164" fontId="8" fillId="0" borderId="60" xfId="0" applyNumberFormat="1" applyFont="1" applyBorder="1" applyAlignment="1" applyProtection="1">
      <alignment horizontal="right"/>
    </xf>
    <xf numFmtId="164" fontId="8" fillId="0" borderId="119" xfId="0" applyNumberFormat="1" applyFont="1" applyBorder="1" applyAlignment="1" applyProtection="1">
      <alignment horizontal="right"/>
    </xf>
    <xf numFmtId="164" fontId="8" fillId="0" borderId="120" xfId="0" applyNumberFormat="1" applyFont="1" applyBorder="1" applyAlignment="1" applyProtection="1">
      <alignment horizontal="right"/>
    </xf>
    <xf numFmtId="164" fontId="8" fillId="0" borderId="121" xfId="0" applyNumberFormat="1" applyFont="1" applyBorder="1" applyAlignment="1" applyProtection="1">
      <alignment horizontal="right"/>
    </xf>
    <xf numFmtId="165" fontId="8" fillId="0" borderId="117" xfId="0" applyNumberFormat="1" applyFont="1" applyBorder="1" applyAlignment="1" applyProtection="1">
      <alignment horizontal="right"/>
    </xf>
    <xf numFmtId="164" fontId="8" fillId="0" borderId="122" xfId="0" applyNumberFormat="1" applyFont="1" applyBorder="1" applyAlignment="1" applyProtection="1">
      <alignment horizontal="right"/>
    </xf>
    <xf numFmtId="165" fontId="8" fillId="0" borderId="123" xfId="0" applyNumberFormat="1" applyFont="1" applyBorder="1" applyAlignment="1" applyProtection="1">
      <alignment horizontal="right"/>
    </xf>
    <xf numFmtId="0" fontId="8" fillId="0" borderId="67" xfId="0" applyFont="1" applyBorder="1" applyProtection="1"/>
    <xf numFmtId="164" fontId="8" fillId="0" borderId="124" xfId="0" applyNumberFormat="1" applyFont="1" applyBorder="1" applyAlignment="1" applyProtection="1">
      <alignment horizontal="right"/>
    </xf>
    <xf numFmtId="49" fontId="8" fillId="0" borderId="8" xfId="3" applyNumberFormat="1" applyFont="1" applyBorder="1" applyAlignment="1">
      <alignment horizontal="left"/>
    </xf>
    <xf numFmtId="164" fontId="8" fillId="0" borderId="126" xfId="0" applyNumberFormat="1" applyFont="1" applyBorder="1" applyAlignment="1" applyProtection="1">
      <alignment horizontal="right"/>
    </xf>
    <xf numFmtId="164" fontId="8" fillId="0" borderId="127" xfId="0" applyNumberFormat="1" applyFont="1" applyBorder="1" applyAlignment="1" applyProtection="1">
      <alignment horizontal="right"/>
    </xf>
    <xf numFmtId="165" fontId="8" fillId="0" borderId="125" xfId="0" applyNumberFormat="1" applyFont="1" applyBorder="1" applyAlignment="1" applyProtection="1">
      <alignment horizontal="right"/>
    </xf>
    <xf numFmtId="164" fontId="8" fillId="0" borderId="128" xfId="0" applyNumberFormat="1" applyFont="1" applyBorder="1" applyAlignment="1" applyProtection="1">
      <alignment horizontal="right"/>
    </xf>
    <xf numFmtId="165" fontId="8" fillId="0" borderId="129" xfId="0" applyNumberFormat="1" applyFont="1" applyBorder="1" applyAlignment="1" applyProtection="1">
      <alignment horizontal="right"/>
    </xf>
    <xf numFmtId="0" fontId="8" fillId="0" borderId="53" xfId="0" applyFont="1" applyBorder="1" applyProtection="1"/>
    <xf numFmtId="164" fontId="8" fillId="0" borderId="43" xfId="0" applyNumberFormat="1" applyFont="1" applyFill="1" applyBorder="1" applyAlignment="1" applyProtection="1">
      <alignment horizontal="right"/>
    </xf>
  </cellXfs>
  <cellStyles count="4">
    <cellStyle name="Nedefinován" xfId="1"/>
    <cellStyle name="Normální" xfId="0" builtinId="0"/>
    <cellStyle name="normální_Příjmy město oddíly SR 2000" xfId="2"/>
    <cellStyle name="normální_Výdaje SR 200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Zeros="0" tabSelected="1" zoomScale="75" zoomScaleNormal="75" zoomScaleSheetLayoutView="75" workbookViewId="0">
      <selection activeCell="A2" sqref="A2"/>
    </sheetView>
  </sheetViews>
  <sheetFormatPr defaultRowHeight="15" x14ac:dyDescent="0.2"/>
  <cols>
    <col min="1" max="1" width="7.88671875" bestFit="1" customWidth="1"/>
    <col min="2" max="2" width="60.109375" bestFit="1" customWidth="1"/>
    <col min="3" max="5" width="13.5546875" customWidth="1"/>
    <col min="6" max="6" width="8.77734375" customWidth="1"/>
    <col min="7" max="9" width="13.5546875" customWidth="1"/>
    <col min="10" max="10" width="8.109375" bestFit="1" customWidth="1"/>
    <col min="11" max="13" width="13.5546875" customWidth="1"/>
    <col min="14" max="14" width="8.5546875" bestFit="1" customWidth="1"/>
  </cols>
  <sheetData>
    <row r="1" spans="1:14" ht="22.5" x14ac:dyDescent="0.3">
      <c r="A1" s="320" t="s">
        <v>216</v>
      </c>
      <c r="B1" s="4"/>
      <c r="C1" s="4"/>
      <c r="D1" s="4"/>
      <c r="E1" s="4"/>
      <c r="F1" s="4"/>
    </row>
    <row r="2" spans="1:14" ht="33" customHeight="1" thickBot="1" x14ac:dyDescent="0.35">
      <c r="A2" s="7"/>
      <c r="B2" s="4"/>
      <c r="C2" s="4"/>
      <c r="D2" s="5"/>
      <c r="E2" s="5"/>
      <c r="F2" s="5"/>
    </row>
    <row r="3" spans="1:14" ht="19.5" thickBot="1" x14ac:dyDescent="0.35">
      <c r="A3" s="202" t="s">
        <v>9</v>
      </c>
      <c r="B3" s="203" t="s">
        <v>85</v>
      </c>
      <c r="C3" s="8" t="s">
        <v>206</v>
      </c>
      <c r="D3" s="9" t="s">
        <v>217</v>
      </c>
      <c r="E3" s="22" t="s">
        <v>218</v>
      </c>
      <c r="F3" s="62" t="s">
        <v>86</v>
      </c>
    </row>
    <row r="4" spans="1:14" ht="18.75" x14ac:dyDescent="0.3">
      <c r="A4" s="10">
        <v>1</v>
      </c>
      <c r="B4" s="11" t="s">
        <v>83</v>
      </c>
      <c r="C4" s="199">
        <f>+'D a T'!E40</f>
        <v>7559977</v>
      </c>
      <c r="D4" s="200">
        <f>+'D a T'!F40</f>
        <v>7540560</v>
      </c>
      <c r="E4" s="200">
        <f>+'D a T'!G40</f>
        <v>8217907</v>
      </c>
      <c r="F4" s="201">
        <f>+E4/D4*100</f>
        <v>108.98271481163202</v>
      </c>
    </row>
    <row r="5" spans="1:14" ht="18.75" x14ac:dyDescent="0.3">
      <c r="A5" s="14">
        <v>2</v>
      </c>
      <c r="B5" s="15" t="s">
        <v>87</v>
      </c>
      <c r="C5" s="16">
        <f>+C35</f>
        <v>685080</v>
      </c>
      <c r="D5" s="17">
        <f>+D35</f>
        <v>715746</v>
      </c>
      <c r="E5" s="234">
        <f>+E35</f>
        <v>734957</v>
      </c>
      <c r="F5" s="150">
        <f>+E5/D5*100</f>
        <v>102.6840527226139</v>
      </c>
    </row>
    <row r="6" spans="1:14" ht="18.75" x14ac:dyDescent="0.3">
      <c r="A6" s="14">
        <v>3</v>
      </c>
      <c r="B6" s="15" t="s">
        <v>10</v>
      </c>
      <c r="C6" s="16">
        <f>+G35</f>
        <v>776790</v>
      </c>
      <c r="D6" s="17">
        <f>+H35</f>
        <v>785682</v>
      </c>
      <c r="E6" s="17">
        <f>+I35</f>
        <v>852148</v>
      </c>
      <c r="F6" s="150">
        <f>+E6/D6*100</f>
        <v>108.45965670589372</v>
      </c>
    </row>
    <row r="7" spans="1:14" ht="18.75" x14ac:dyDescent="0.3">
      <c r="A7" s="14">
        <v>4</v>
      </c>
      <c r="B7" s="15" t="s">
        <v>170</v>
      </c>
      <c r="C7" s="16">
        <f>+'D a T'!E62</f>
        <v>1260800</v>
      </c>
      <c r="D7" s="17">
        <f>+'D a T'!F62</f>
        <v>2274899</v>
      </c>
      <c r="E7" s="234">
        <f>+'D a T'!G62</f>
        <v>2312407</v>
      </c>
      <c r="F7" s="150">
        <f>+E7/D7*100</f>
        <v>101.64877649513231</v>
      </c>
    </row>
    <row r="8" spans="1:14" ht="13.5" customHeight="1" thickBot="1" x14ac:dyDescent="0.35">
      <c r="A8" s="286"/>
      <c r="B8" s="287"/>
      <c r="C8" s="286"/>
      <c r="D8" s="276"/>
      <c r="E8" s="276"/>
      <c r="F8" s="277"/>
    </row>
    <row r="9" spans="1:14" ht="19.5" thickBot="1" x14ac:dyDescent="0.35">
      <c r="A9" s="288"/>
      <c r="B9" s="289" t="s">
        <v>11</v>
      </c>
      <c r="C9" s="290">
        <f>SUM(C4:C7)</f>
        <v>10282647</v>
      </c>
      <c r="D9" s="291">
        <f>SUM(D4:D8)</f>
        <v>11316887</v>
      </c>
      <c r="E9" s="291">
        <f>SUM(E4:E7)</f>
        <v>12117419</v>
      </c>
      <c r="F9" s="292">
        <f>+E9/D9*100</f>
        <v>107.07378274608557</v>
      </c>
    </row>
    <row r="10" spans="1:14" ht="15.75" x14ac:dyDescent="0.25">
      <c r="A10" s="5"/>
      <c r="B10" s="5"/>
      <c r="C10" s="5"/>
      <c r="D10" s="5"/>
      <c r="E10" s="5"/>
      <c r="F10" s="5"/>
    </row>
    <row r="11" spans="1:14" ht="19.5" thickBot="1" x14ac:dyDescent="0.35">
      <c r="A11" s="25"/>
      <c r="B11" s="25"/>
      <c r="C11" s="25"/>
      <c r="D11" s="25"/>
      <c r="E11" s="25"/>
      <c r="F11" s="25"/>
    </row>
    <row r="12" spans="1:14" ht="19.5" thickBot="1" x14ac:dyDescent="0.35">
      <c r="A12" s="18" t="s">
        <v>12</v>
      </c>
      <c r="B12" s="205" t="s">
        <v>13</v>
      </c>
      <c r="C12" s="322" t="s">
        <v>88</v>
      </c>
      <c r="D12" s="323"/>
      <c r="E12" s="323"/>
      <c r="F12" s="207"/>
      <c r="G12" s="324" t="s">
        <v>89</v>
      </c>
      <c r="H12" s="323"/>
      <c r="I12" s="323"/>
      <c r="J12" s="207"/>
      <c r="K12" s="322" t="s">
        <v>90</v>
      </c>
      <c r="L12" s="323"/>
      <c r="M12" s="323"/>
      <c r="N12" s="207"/>
    </row>
    <row r="13" spans="1:14" ht="19.5" thickBot="1" x14ac:dyDescent="0.35">
      <c r="A13" s="21"/>
      <c r="B13" s="206"/>
      <c r="C13" s="8" t="s">
        <v>206</v>
      </c>
      <c r="D13" s="9" t="s">
        <v>217</v>
      </c>
      <c r="E13" s="22" t="s">
        <v>218</v>
      </c>
      <c r="F13" s="62" t="s">
        <v>86</v>
      </c>
      <c r="G13" s="8" t="s">
        <v>206</v>
      </c>
      <c r="H13" s="9" t="s">
        <v>217</v>
      </c>
      <c r="I13" s="22" t="s">
        <v>218</v>
      </c>
      <c r="J13" s="62" t="s">
        <v>86</v>
      </c>
      <c r="K13" s="8" t="s">
        <v>206</v>
      </c>
      <c r="L13" s="9" t="s">
        <v>217</v>
      </c>
      <c r="M13" s="22" t="s">
        <v>218</v>
      </c>
      <c r="N13" s="62" t="s">
        <v>86</v>
      </c>
    </row>
    <row r="14" spans="1:14" ht="20.25" x14ac:dyDescent="0.3">
      <c r="A14" s="10" t="s">
        <v>151</v>
      </c>
      <c r="B14" s="211" t="s">
        <v>91</v>
      </c>
      <c r="C14" s="12">
        <f>+'N a K'!E7</f>
        <v>64023</v>
      </c>
      <c r="D14" s="13">
        <f>+'N a K'!F7</f>
        <v>64954</v>
      </c>
      <c r="E14" s="13">
        <f>+'N a K'!G7</f>
        <v>63611</v>
      </c>
      <c r="F14" s="149">
        <f>+E14/D14*100</f>
        <v>97.932382917141354</v>
      </c>
      <c r="G14" s="12"/>
      <c r="H14" s="13">
        <f>+'N a K'!J7</f>
        <v>0</v>
      </c>
      <c r="I14" s="13">
        <f>+'N a K'!K7</f>
        <v>0</v>
      </c>
      <c r="J14" s="149"/>
      <c r="K14" s="209">
        <f>+'N a K'!M7</f>
        <v>64023</v>
      </c>
      <c r="L14" s="200">
        <f>+'N a K'!N7</f>
        <v>64954</v>
      </c>
      <c r="M14" s="200">
        <f>+'N a K'!O7</f>
        <v>63611</v>
      </c>
      <c r="N14" s="201">
        <f t="shared" ref="N14:N35" si="0">+M14/L14*100</f>
        <v>97.932382917141354</v>
      </c>
    </row>
    <row r="15" spans="1:14" ht="20.25" x14ac:dyDescent="0.3">
      <c r="A15" s="24" t="s">
        <v>14</v>
      </c>
      <c r="B15" s="212" t="s">
        <v>15</v>
      </c>
      <c r="C15" s="213">
        <f>+'N a K'!E14</f>
        <v>25107</v>
      </c>
      <c r="D15" s="17">
        <f>+'N a K'!F14</f>
        <v>22047</v>
      </c>
      <c r="E15" s="17">
        <f>+'N a K'!G14</f>
        <v>22847</v>
      </c>
      <c r="F15" s="150">
        <f t="shared" ref="F15:F35" si="1">+E15/D15*100</f>
        <v>103.62861160248559</v>
      </c>
      <c r="G15" s="213"/>
      <c r="H15" s="17">
        <f>+'N a K'!J14</f>
        <v>0</v>
      </c>
      <c r="I15" s="17">
        <f>+'N a K'!K14</f>
        <v>0</v>
      </c>
      <c r="J15" s="150"/>
      <c r="K15" s="210">
        <f>+'N a K'!M14</f>
        <v>25107</v>
      </c>
      <c r="L15" s="17">
        <f>+'N a K'!N14</f>
        <v>22047</v>
      </c>
      <c r="M15" s="17">
        <f>+'N a K'!O14</f>
        <v>22847</v>
      </c>
      <c r="N15" s="201">
        <f t="shared" si="0"/>
        <v>103.62861160248559</v>
      </c>
    </row>
    <row r="16" spans="1:14" ht="20.25" x14ac:dyDescent="0.3">
      <c r="A16" s="24" t="s">
        <v>16</v>
      </c>
      <c r="B16" s="212" t="s">
        <v>17</v>
      </c>
      <c r="C16" s="213">
        <f>+'N a K'!E23</f>
        <v>6984</v>
      </c>
      <c r="D16" s="17">
        <f>+'N a K'!F23</f>
        <v>7829</v>
      </c>
      <c r="E16" s="17">
        <f>+'N a K'!G23</f>
        <v>7475</v>
      </c>
      <c r="F16" s="150">
        <f t="shared" si="1"/>
        <v>95.478349725379999</v>
      </c>
      <c r="G16" s="213"/>
      <c r="H16" s="17">
        <f>+'N a K'!J23</f>
        <v>0</v>
      </c>
      <c r="I16" s="17">
        <f>+'N a K'!K23</f>
        <v>0</v>
      </c>
      <c r="J16" s="150"/>
      <c r="K16" s="210">
        <f>+'N a K'!M23</f>
        <v>6984</v>
      </c>
      <c r="L16" s="17">
        <f>+'N a K'!N23</f>
        <v>7829</v>
      </c>
      <c r="M16" s="17">
        <f>+'N a K'!O23</f>
        <v>7475</v>
      </c>
      <c r="N16" s="201">
        <f t="shared" si="0"/>
        <v>95.478349725379999</v>
      </c>
    </row>
    <row r="17" spans="1:14" ht="20.25" x14ac:dyDescent="0.3">
      <c r="A17" s="24" t="s">
        <v>18</v>
      </c>
      <c r="B17" s="212" t="s">
        <v>19</v>
      </c>
      <c r="C17" s="213">
        <f>+'N a K'!E29</f>
        <v>65445</v>
      </c>
      <c r="D17" s="17">
        <f>+'N a K'!F29</f>
        <v>67620</v>
      </c>
      <c r="E17" s="17">
        <f>+'N a K'!G29</f>
        <v>79396</v>
      </c>
      <c r="F17" s="150">
        <f t="shared" si="1"/>
        <v>117.41496598639456</v>
      </c>
      <c r="G17" s="213"/>
      <c r="H17" s="17">
        <f>+'N a K'!J29</f>
        <v>0</v>
      </c>
      <c r="I17" s="17">
        <f>+'N a K'!K29</f>
        <v>51</v>
      </c>
      <c r="J17" s="150"/>
      <c r="K17" s="210">
        <f>+'N a K'!M29</f>
        <v>65445</v>
      </c>
      <c r="L17" s="17">
        <f>+'N a K'!N29</f>
        <v>67620</v>
      </c>
      <c r="M17" s="17">
        <f>+'N a K'!O29</f>
        <v>79447</v>
      </c>
      <c r="N17" s="201">
        <f t="shared" si="0"/>
        <v>117.49038745933156</v>
      </c>
    </row>
    <row r="18" spans="1:14" ht="20.25" x14ac:dyDescent="0.3">
      <c r="A18" s="24" t="s">
        <v>20</v>
      </c>
      <c r="B18" s="212" t="s">
        <v>21</v>
      </c>
      <c r="C18" s="213">
        <f>+'N a K'!E35</f>
        <v>170</v>
      </c>
      <c r="D18" s="17">
        <f>+'N a K'!F35</f>
        <v>171</v>
      </c>
      <c r="E18" s="17">
        <f>+'N a K'!G35</f>
        <v>2797</v>
      </c>
      <c r="F18" s="150">
        <f t="shared" si="1"/>
        <v>1635.672514619883</v>
      </c>
      <c r="G18" s="213"/>
      <c r="H18" s="17">
        <f>+'N a K'!J35</f>
        <v>0</v>
      </c>
      <c r="I18" s="17">
        <f>+'N a K'!K35</f>
        <v>0</v>
      </c>
      <c r="J18" s="150"/>
      <c r="K18" s="210">
        <f>+'N a K'!M35</f>
        <v>170</v>
      </c>
      <c r="L18" s="17">
        <f>+'N a K'!N35</f>
        <v>171</v>
      </c>
      <c r="M18" s="17">
        <f>+'N a K'!O35</f>
        <v>2797</v>
      </c>
      <c r="N18" s="201">
        <f t="shared" si="0"/>
        <v>1635.672514619883</v>
      </c>
    </row>
    <row r="19" spans="1:14" ht="20.25" x14ac:dyDescent="0.3">
      <c r="A19" s="208" t="s">
        <v>199</v>
      </c>
      <c r="B19" s="212" t="s">
        <v>22</v>
      </c>
      <c r="C19" s="213">
        <f>+'N a K'!E44+'N a K'!E47</f>
        <v>11598</v>
      </c>
      <c r="D19" s="17">
        <f>+'N a K'!F44+'N a K'!F47</f>
        <v>19599</v>
      </c>
      <c r="E19" s="17">
        <f>+'N a K'!G44+'N a K'!G47</f>
        <v>22086</v>
      </c>
      <c r="F19" s="150">
        <f t="shared" si="1"/>
        <v>112.68942292974131</v>
      </c>
      <c r="G19" s="213">
        <f>+'N a K'!I44+'N a K'!I47</f>
        <v>0</v>
      </c>
      <c r="H19" s="17">
        <f>+'N a K'!J44+'N a K'!J47</f>
        <v>0</v>
      </c>
      <c r="I19" s="17">
        <f>+'N a K'!K44+'N a K'!K47</f>
        <v>0</v>
      </c>
      <c r="J19" s="150"/>
      <c r="K19" s="213">
        <f>+'N a K'!M44+'N a K'!M47</f>
        <v>11598</v>
      </c>
      <c r="L19" s="17">
        <f>+'N a K'!N44+'N a K'!N47</f>
        <v>19599</v>
      </c>
      <c r="M19" s="17">
        <f>+'N a K'!O44+'N a K'!O47</f>
        <v>22086</v>
      </c>
      <c r="N19" s="201">
        <f t="shared" si="0"/>
        <v>112.68942292974131</v>
      </c>
    </row>
    <row r="20" spans="1:14" ht="20.25" x14ac:dyDescent="0.3">
      <c r="A20" s="24" t="s">
        <v>23</v>
      </c>
      <c r="B20" s="212" t="s">
        <v>24</v>
      </c>
      <c r="C20" s="213">
        <f>+'N a K'!E62</f>
        <v>111684</v>
      </c>
      <c r="D20" s="17">
        <f>+'N a K'!F62</f>
        <v>114170</v>
      </c>
      <c r="E20" s="17">
        <f>+'N a K'!G62</f>
        <v>114386</v>
      </c>
      <c r="F20" s="150">
        <f t="shared" si="1"/>
        <v>100.18919155645089</v>
      </c>
      <c r="G20" s="213">
        <f>+'N a K'!I62</f>
        <v>0</v>
      </c>
      <c r="H20" s="17">
        <f>+'N a K'!J62</f>
        <v>0</v>
      </c>
      <c r="I20" s="17">
        <f>+'N a K'!K62</f>
        <v>0</v>
      </c>
      <c r="J20" s="150"/>
      <c r="K20" s="210">
        <f>+'N a K'!M62</f>
        <v>111684</v>
      </c>
      <c r="L20" s="17">
        <f>+'N a K'!N62</f>
        <v>114170</v>
      </c>
      <c r="M20" s="17">
        <f>+'N a K'!O62</f>
        <v>114386</v>
      </c>
      <c r="N20" s="201">
        <f t="shared" si="0"/>
        <v>100.18919155645089</v>
      </c>
    </row>
    <row r="21" spans="1:14" ht="20.25" x14ac:dyDescent="0.3">
      <c r="A21" s="24" t="s">
        <v>25</v>
      </c>
      <c r="B21" s="212" t="s">
        <v>26</v>
      </c>
      <c r="C21" s="213">
        <f>+'N a K'!E68</f>
        <v>2051</v>
      </c>
      <c r="D21" s="17">
        <f>+'N a K'!F68</f>
        <v>5442</v>
      </c>
      <c r="E21" s="17">
        <f>+'N a K'!G68</f>
        <v>5645</v>
      </c>
      <c r="F21" s="150">
        <f t="shared" si="1"/>
        <v>103.73024623300257</v>
      </c>
      <c r="G21" s="213">
        <f>'N a K'!I68</f>
        <v>0</v>
      </c>
      <c r="H21" s="17">
        <f>+'N a K'!J68</f>
        <v>0</v>
      </c>
      <c r="I21" s="17">
        <f>+'N a K'!K68</f>
        <v>0</v>
      </c>
      <c r="J21" s="150"/>
      <c r="K21" s="210">
        <f>+'N a K'!M68</f>
        <v>2051</v>
      </c>
      <c r="L21" s="17">
        <f>+'N a K'!N68</f>
        <v>5442</v>
      </c>
      <c r="M21" s="17">
        <f>+'N a K'!O68</f>
        <v>5645</v>
      </c>
      <c r="N21" s="201">
        <f t="shared" si="0"/>
        <v>103.73024623300257</v>
      </c>
    </row>
    <row r="22" spans="1:14" ht="20.25" x14ac:dyDescent="0.3">
      <c r="A22" s="24" t="s">
        <v>27</v>
      </c>
      <c r="B22" s="212" t="s">
        <v>28</v>
      </c>
      <c r="C22" s="213">
        <f>+'N a K'!E73</f>
        <v>14201</v>
      </c>
      <c r="D22" s="17">
        <f>+'N a K'!F73</f>
        <v>14201</v>
      </c>
      <c r="E22" s="17">
        <f>+'N a K'!G73</f>
        <v>14622</v>
      </c>
      <c r="F22" s="150">
        <f t="shared" si="1"/>
        <v>102.9645799591578</v>
      </c>
      <c r="G22" s="213"/>
      <c r="H22" s="17">
        <f>+'N a K'!J73</f>
        <v>0</v>
      </c>
      <c r="I22" s="17">
        <f>+'N a K'!K73</f>
        <v>0</v>
      </c>
      <c r="J22" s="150"/>
      <c r="K22" s="210">
        <f>+'N a K'!M73</f>
        <v>14201</v>
      </c>
      <c r="L22" s="17">
        <f>+'N a K'!N73</f>
        <v>14201</v>
      </c>
      <c r="M22" s="17">
        <f>+'N a K'!O73</f>
        <v>14622</v>
      </c>
      <c r="N22" s="201">
        <f t="shared" si="0"/>
        <v>102.9645799591578</v>
      </c>
    </row>
    <row r="23" spans="1:14" ht="20.25" x14ac:dyDescent="0.3">
      <c r="A23" s="24" t="s">
        <v>29</v>
      </c>
      <c r="B23" s="212" t="s">
        <v>30</v>
      </c>
      <c r="C23" s="213">
        <f>+'N a K'!E84</f>
        <v>182516</v>
      </c>
      <c r="D23" s="17">
        <f>+'N a K'!F84</f>
        <v>186896</v>
      </c>
      <c r="E23" s="17">
        <f>+'N a K'!G84</f>
        <v>197947</v>
      </c>
      <c r="F23" s="150">
        <f t="shared" si="1"/>
        <v>105.91291413406387</v>
      </c>
      <c r="G23" s="213">
        <f>+'N a K'!I84</f>
        <v>776710</v>
      </c>
      <c r="H23" s="17">
        <f>+'N a K'!J84</f>
        <v>785385</v>
      </c>
      <c r="I23" s="17">
        <f>+'N a K'!K84</f>
        <v>851638</v>
      </c>
      <c r="J23" s="150">
        <f>+I23/H23*100</f>
        <v>108.43573533999249</v>
      </c>
      <c r="K23" s="210">
        <f>+'N a K'!M84</f>
        <v>959226</v>
      </c>
      <c r="L23" s="17">
        <f>+'N a K'!N84</f>
        <v>972281</v>
      </c>
      <c r="M23" s="17">
        <f>+'N a K'!O84</f>
        <v>1049585</v>
      </c>
      <c r="N23" s="201">
        <f t="shared" si="0"/>
        <v>107.95078788950931</v>
      </c>
    </row>
    <row r="24" spans="1:14" ht="20.25" x14ac:dyDescent="0.3">
      <c r="A24" s="24" t="s">
        <v>31</v>
      </c>
      <c r="B24" s="212" t="s">
        <v>32</v>
      </c>
      <c r="C24" s="213">
        <f>+'N a K'!E92</f>
        <v>19044</v>
      </c>
      <c r="D24" s="17">
        <f>+'N a K'!F92</f>
        <v>19373</v>
      </c>
      <c r="E24" s="17">
        <f>+'N a K'!G92</f>
        <v>23040</v>
      </c>
      <c r="F24" s="150">
        <f>+E24/D24*100</f>
        <v>118.92840551282713</v>
      </c>
      <c r="G24" s="213">
        <f>+'N a K'!I92</f>
        <v>0</v>
      </c>
      <c r="H24" s="17">
        <f>+'N a K'!J92</f>
        <v>108</v>
      </c>
      <c r="I24" s="17">
        <f>+'N a K'!K92</f>
        <v>108</v>
      </c>
      <c r="J24" s="150">
        <f>+I24/H24*100</f>
        <v>100</v>
      </c>
      <c r="K24" s="210">
        <f>+'N a K'!M92</f>
        <v>19044</v>
      </c>
      <c r="L24" s="17">
        <f>+'N a K'!N92</f>
        <v>19481</v>
      </c>
      <c r="M24" s="17">
        <f>+'N a K'!O92</f>
        <v>23148</v>
      </c>
      <c r="N24" s="201">
        <f t="shared" si="0"/>
        <v>118.82346902109748</v>
      </c>
    </row>
    <row r="25" spans="1:14" ht="20.25" x14ac:dyDescent="0.3">
      <c r="A25" s="208">
        <v>38</v>
      </c>
      <c r="B25" s="212" t="s">
        <v>201</v>
      </c>
      <c r="C25" s="213">
        <f>+'N a K'!E95</f>
        <v>0</v>
      </c>
      <c r="D25" s="17">
        <f>+'N a K'!F95</f>
        <v>437</v>
      </c>
      <c r="E25" s="17">
        <f>+'N a K'!G95</f>
        <v>561</v>
      </c>
      <c r="F25" s="150">
        <f>+E25/D25*100</f>
        <v>128.37528604118992</v>
      </c>
      <c r="G25" s="213">
        <f>+'N a K'!I95</f>
        <v>0</v>
      </c>
      <c r="H25" s="17">
        <f>+'N a K'!J95</f>
        <v>0</v>
      </c>
      <c r="I25" s="17">
        <f>+'N a K'!K95</f>
        <v>0</v>
      </c>
      <c r="J25" s="150"/>
      <c r="K25" s="210">
        <f>+'N a K'!M95</f>
        <v>0</v>
      </c>
      <c r="L25" s="17">
        <f>+'N a K'!N95</f>
        <v>437</v>
      </c>
      <c r="M25" s="17">
        <f>+'N a K'!O95</f>
        <v>561</v>
      </c>
      <c r="N25" s="201">
        <f t="shared" si="0"/>
        <v>128.37528604118992</v>
      </c>
    </row>
    <row r="26" spans="1:14" ht="20.25" x14ac:dyDescent="0.3">
      <c r="A26" s="208">
        <v>41</v>
      </c>
      <c r="B26" s="212" t="s">
        <v>106</v>
      </c>
      <c r="C26" s="213">
        <f>'N a K'!E101</f>
        <v>0</v>
      </c>
      <c r="D26" s="17">
        <f>'N a K'!F101</f>
        <v>10</v>
      </c>
      <c r="E26" s="17">
        <f>'N a K'!G101</f>
        <v>55</v>
      </c>
      <c r="F26" s="150">
        <f>+E26/D26*100</f>
        <v>550</v>
      </c>
      <c r="G26" s="213"/>
      <c r="H26" s="17"/>
      <c r="I26" s="17">
        <f>'N a K'!K101</f>
        <v>0</v>
      </c>
      <c r="J26" s="150"/>
      <c r="K26" s="210"/>
      <c r="L26" s="17">
        <f>+'N a K'!N101</f>
        <v>10</v>
      </c>
      <c r="M26" s="17">
        <f>+'N a K'!O101</f>
        <v>55</v>
      </c>
      <c r="N26" s="201">
        <f t="shared" si="0"/>
        <v>550</v>
      </c>
    </row>
    <row r="27" spans="1:14" ht="20.25" x14ac:dyDescent="0.3">
      <c r="A27" s="24" t="s">
        <v>33</v>
      </c>
      <c r="B27" s="212" t="s">
        <v>186</v>
      </c>
      <c r="C27" s="213">
        <f>+'N a K'!E110</f>
        <v>27535</v>
      </c>
      <c r="D27" s="17">
        <f>+'N a K'!F110</f>
        <v>30301</v>
      </c>
      <c r="E27" s="17">
        <f>+'N a K'!G110</f>
        <v>30232</v>
      </c>
      <c r="F27" s="150">
        <f t="shared" si="1"/>
        <v>99.77228474307779</v>
      </c>
      <c r="G27" s="213">
        <f>'N a K'!I105</f>
        <v>0</v>
      </c>
      <c r="H27" s="17">
        <f>+'N a K'!J110</f>
        <v>0</v>
      </c>
      <c r="I27" s="17">
        <f>+'N a K'!K110</f>
        <v>0</v>
      </c>
      <c r="J27" s="150"/>
      <c r="K27" s="210">
        <f>+'N a K'!M110</f>
        <v>27535</v>
      </c>
      <c r="L27" s="17">
        <f>+'N a K'!N110</f>
        <v>30301</v>
      </c>
      <c r="M27" s="17">
        <f>+'N a K'!O110</f>
        <v>30232</v>
      </c>
      <c r="N27" s="201">
        <f t="shared" si="0"/>
        <v>99.77228474307779</v>
      </c>
    </row>
    <row r="28" spans="1:14" ht="20.25" x14ac:dyDescent="0.3">
      <c r="A28" s="24" t="s">
        <v>34</v>
      </c>
      <c r="B28" s="212" t="s">
        <v>114</v>
      </c>
      <c r="C28" s="213">
        <f>+'N a K'!E115</f>
        <v>23</v>
      </c>
      <c r="D28" s="17">
        <f>+'N a K'!F115</f>
        <v>23</v>
      </c>
      <c r="E28" s="17">
        <f>+'N a K'!G115</f>
        <v>1</v>
      </c>
      <c r="F28" s="150">
        <f t="shared" si="1"/>
        <v>4.3478260869565215</v>
      </c>
      <c r="G28" s="213"/>
      <c r="H28" s="17">
        <f>+'N a K'!J115</f>
        <v>0</v>
      </c>
      <c r="I28" s="17">
        <f>+'N a K'!K115</f>
        <v>0</v>
      </c>
      <c r="J28" s="150"/>
      <c r="K28" s="210">
        <f>+'N a K'!M115</f>
        <v>23</v>
      </c>
      <c r="L28" s="17">
        <f>+'N a K'!N115</f>
        <v>23</v>
      </c>
      <c r="M28" s="17">
        <f>+'N a K'!O115</f>
        <v>1</v>
      </c>
      <c r="N28" s="201">
        <f t="shared" si="0"/>
        <v>4.3478260869565215</v>
      </c>
    </row>
    <row r="29" spans="1:14" ht="20.25" x14ac:dyDescent="0.3">
      <c r="A29" s="24" t="s">
        <v>35</v>
      </c>
      <c r="B29" s="212" t="s">
        <v>36</v>
      </c>
      <c r="C29" s="213">
        <f>+'N a K'!E118</f>
        <v>27781</v>
      </c>
      <c r="D29" s="17">
        <f>+'N a K'!F118</f>
        <v>28611</v>
      </c>
      <c r="E29" s="17">
        <f>+'N a K'!G118</f>
        <v>33418</v>
      </c>
      <c r="F29" s="150">
        <f t="shared" si="1"/>
        <v>116.80123029603999</v>
      </c>
      <c r="G29" s="213">
        <f>+'N a K'!I118</f>
        <v>80</v>
      </c>
      <c r="H29" s="17">
        <f>+'N a K'!J118</f>
        <v>80</v>
      </c>
      <c r="I29" s="17">
        <f>+'N a K'!K118</f>
        <v>242</v>
      </c>
      <c r="J29" s="150">
        <f>+I29/H29*100</f>
        <v>302.5</v>
      </c>
      <c r="K29" s="210">
        <f>+'N a K'!M118</f>
        <v>27861</v>
      </c>
      <c r="L29" s="17">
        <f>+'N a K'!N118</f>
        <v>28691</v>
      </c>
      <c r="M29" s="17">
        <f>+'N a K'!O118</f>
        <v>33660</v>
      </c>
      <c r="N29" s="201">
        <f t="shared" si="0"/>
        <v>117.31901990171134</v>
      </c>
    </row>
    <row r="30" spans="1:14" ht="20.25" x14ac:dyDescent="0.3">
      <c r="A30" s="208">
        <v>55</v>
      </c>
      <c r="B30" s="212" t="s">
        <v>61</v>
      </c>
      <c r="C30" s="213">
        <f>'N a K'!E121</f>
        <v>173</v>
      </c>
      <c r="D30" s="17">
        <f>'N a K'!F121</f>
        <v>174</v>
      </c>
      <c r="E30" s="17">
        <f>+'N a K'!G121</f>
        <v>302</v>
      </c>
      <c r="F30" s="150">
        <f t="shared" si="1"/>
        <v>173.56321839080459</v>
      </c>
      <c r="G30" s="213">
        <f>+'N a K'!I121</f>
        <v>0</v>
      </c>
      <c r="H30" s="17">
        <f>'N a K'!J121</f>
        <v>0</v>
      </c>
      <c r="I30" s="17">
        <f>+'N a K'!K121</f>
        <v>0</v>
      </c>
      <c r="J30" s="150"/>
      <c r="K30" s="210">
        <f>+'N a K'!M121</f>
        <v>173</v>
      </c>
      <c r="L30" s="17">
        <f>+'N a K'!N121</f>
        <v>174</v>
      </c>
      <c r="M30" s="17">
        <f>+'N a K'!O121</f>
        <v>302</v>
      </c>
      <c r="N30" s="201">
        <f t="shared" si="0"/>
        <v>173.56321839080459</v>
      </c>
    </row>
    <row r="31" spans="1:14" ht="20.25" x14ac:dyDescent="0.3">
      <c r="A31" s="24" t="s">
        <v>37</v>
      </c>
      <c r="B31" s="212" t="s">
        <v>112</v>
      </c>
      <c r="C31" s="213">
        <f>+'N a K'!E126</f>
        <v>41463</v>
      </c>
      <c r="D31" s="17">
        <f>+'N a K'!F126</f>
        <v>45670</v>
      </c>
      <c r="E31" s="17">
        <f>+'N a K'!G126</f>
        <v>44364</v>
      </c>
      <c r="F31" s="150">
        <f t="shared" si="1"/>
        <v>97.140354718633688</v>
      </c>
      <c r="G31" s="213">
        <f>+'N a K'!I126</f>
        <v>0</v>
      </c>
      <c r="H31" s="17">
        <f>+'N a K'!J126</f>
        <v>109</v>
      </c>
      <c r="I31" s="17">
        <f>+'N a K'!K126</f>
        <v>109</v>
      </c>
      <c r="J31" s="150">
        <f>+I31/H31*100</f>
        <v>100</v>
      </c>
      <c r="K31" s="210">
        <f>+'N a K'!M126</f>
        <v>41463</v>
      </c>
      <c r="L31" s="17">
        <f>+'N a K'!N126</f>
        <v>45779</v>
      </c>
      <c r="M31" s="17">
        <f>+'N a K'!O126</f>
        <v>44473</v>
      </c>
      <c r="N31" s="201">
        <f t="shared" si="0"/>
        <v>97.147163546604347</v>
      </c>
    </row>
    <row r="32" spans="1:14" ht="20.25" x14ac:dyDescent="0.3">
      <c r="A32" s="24" t="s">
        <v>38</v>
      </c>
      <c r="B32" s="212" t="s">
        <v>113</v>
      </c>
      <c r="C32" s="213">
        <f>+'N a K'!E130</f>
        <v>30</v>
      </c>
      <c r="D32" s="17">
        <f>+'N a K'!F130</f>
        <v>30</v>
      </c>
      <c r="E32" s="17">
        <f>+'N a K'!G130</f>
        <v>27</v>
      </c>
      <c r="F32" s="150">
        <f t="shared" si="1"/>
        <v>90</v>
      </c>
      <c r="G32" s="213"/>
      <c r="H32" s="17">
        <f>+'N a K'!J130</f>
        <v>0</v>
      </c>
      <c r="I32" s="17">
        <f>+'N a K'!K130</f>
        <v>0</v>
      </c>
      <c r="J32" s="150"/>
      <c r="K32" s="210">
        <f>+'N a K'!M130</f>
        <v>30</v>
      </c>
      <c r="L32" s="17">
        <f>+'N a K'!N130</f>
        <v>30</v>
      </c>
      <c r="M32" s="17">
        <f>+'N a K'!O130</f>
        <v>27</v>
      </c>
      <c r="N32" s="201">
        <f t="shared" si="0"/>
        <v>90</v>
      </c>
    </row>
    <row r="33" spans="1:14" ht="20.25" x14ac:dyDescent="0.3">
      <c r="A33" s="24" t="s">
        <v>39</v>
      </c>
      <c r="B33" s="212" t="s">
        <v>40</v>
      </c>
      <c r="C33" s="213">
        <f>+'N a K'!E134</f>
        <v>85252</v>
      </c>
      <c r="D33" s="17">
        <f>+'N a K'!F134</f>
        <v>86364</v>
      </c>
      <c r="E33" s="17">
        <f>+'N a K'!G134</f>
        <v>69805</v>
      </c>
      <c r="F33" s="150">
        <f t="shared" si="1"/>
        <v>80.826501783150377</v>
      </c>
      <c r="G33" s="213"/>
      <c r="H33" s="17">
        <f>+'N a K'!J134</f>
        <v>0</v>
      </c>
      <c r="I33" s="17">
        <f>+'N a K'!K134</f>
        <v>0</v>
      </c>
      <c r="J33" s="150"/>
      <c r="K33" s="210">
        <f>+'N a K'!M134</f>
        <v>85252</v>
      </c>
      <c r="L33" s="17">
        <f>+'N a K'!N134</f>
        <v>86364</v>
      </c>
      <c r="M33" s="17">
        <f>+'N a K'!O134</f>
        <v>69805</v>
      </c>
      <c r="N33" s="201">
        <f t="shared" si="0"/>
        <v>80.826501783150377</v>
      </c>
    </row>
    <row r="34" spans="1:14" ht="21" thickBot="1" x14ac:dyDescent="0.35">
      <c r="A34" s="273" t="s">
        <v>41</v>
      </c>
      <c r="B34" s="274" t="s">
        <v>92</v>
      </c>
      <c r="C34" s="275">
        <f>+'N a K'!E138</f>
        <v>0</v>
      </c>
      <c r="D34" s="276">
        <f>+'N a K'!F138</f>
        <v>1824</v>
      </c>
      <c r="E34" s="276">
        <f>+'N a K'!G138</f>
        <v>2340</v>
      </c>
      <c r="F34" s="277">
        <f t="shared" si="1"/>
        <v>128.28947368421052</v>
      </c>
      <c r="G34" s="275"/>
      <c r="H34" s="276">
        <f>+'N a K'!J138</f>
        <v>0</v>
      </c>
      <c r="I34" s="276">
        <f>+'N a K'!K138</f>
        <v>0</v>
      </c>
      <c r="J34" s="277"/>
      <c r="K34" s="278">
        <f>+'N a K'!M138</f>
        <v>0</v>
      </c>
      <c r="L34" s="276">
        <f>+'N a K'!N138</f>
        <v>1824</v>
      </c>
      <c r="M34" s="276">
        <f>+'N a K'!O138</f>
        <v>2340</v>
      </c>
      <c r="N34" s="279">
        <f t="shared" si="0"/>
        <v>128.28947368421052</v>
      </c>
    </row>
    <row r="35" spans="1:14" ht="21" thickBot="1" x14ac:dyDescent="0.35">
      <c r="A35" s="280"/>
      <c r="B35" s="281" t="s">
        <v>11</v>
      </c>
      <c r="C35" s="282">
        <f>SUM(C14:C34)</f>
        <v>685080</v>
      </c>
      <c r="D35" s="283">
        <f>SUM(D14:D34)</f>
        <v>715746</v>
      </c>
      <c r="E35" s="283">
        <f>SUM(E14:E34)</f>
        <v>734957</v>
      </c>
      <c r="F35" s="284">
        <f t="shared" si="1"/>
        <v>102.6840527226139</v>
      </c>
      <c r="G35" s="282">
        <f>SUM(G14:G34)</f>
        <v>776790</v>
      </c>
      <c r="H35" s="283">
        <f>SUM(H14:H34)</f>
        <v>785682</v>
      </c>
      <c r="I35" s="283">
        <f>SUM(I14:I34)</f>
        <v>852148</v>
      </c>
      <c r="J35" s="284">
        <f>+I35/H35*100</f>
        <v>108.45965670589372</v>
      </c>
      <c r="K35" s="285">
        <f>SUM(K14:K34)</f>
        <v>1461870</v>
      </c>
      <c r="L35" s="283">
        <f>SUM(L14:L34)</f>
        <v>1501428</v>
      </c>
      <c r="M35" s="283">
        <f>SUM(M14:M34)</f>
        <v>1587105</v>
      </c>
      <c r="N35" s="284">
        <f t="shared" si="0"/>
        <v>105.70636753810372</v>
      </c>
    </row>
    <row r="36" spans="1:14" x14ac:dyDescent="0.2">
      <c r="K36" s="204"/>
      <c r="L36" s="204"/>
      <c r="M36" s="204"/>
    </row>
    <row r="37" spans="1:14" ht="20.25" x14ac:dyDescent="0.3">
      <c r="A37" s="121" t="s">
        <v>152</v>
      </c>
    </row>
    <row r="38" spans="1:14" x14ac:dyDescent="0.2">
      <c r="K38" s="204"/>
      <c r="L38" s="204"/>
      <c r="M38" s="204"/>
    </row>
  </sheetData>
  <phoneticPr fontId="0" type="noConversion"/>
  <printOptions horizontalCentered="1" verticalCentered="1"/>
  <pageMargins left="0.6692913385826772" right="0.6692913385826772" top="0.98425196850393704" bottom="0.74803149606299213" header="0.59055118110236227" footer="0.51181102362204722"/>
  <pageSetup paperSize="9" scale="51" orientation="landscape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zoomScale="65" zoomScaleNormal="65" zoomScaleSheetLayoutView="50" workbookViewId="0">
      <selection activeCell="G51" sqref="G51"/>
    </sheetView>
  </sheetViews>
  <sheetFormatPr defaultRowHeight="15" outlineLevelRow="3" x14ac:dyDescent="0.2"/>
  <cols>
    <col min="1" max="1" width="8.21875" customWidth="1"/>
    <col min="2" max="2" width="8.5546875" customWidth="1"/>
    <col min="3" max="3" width="8.44140625" customWidth="1"/>
    <col min="4" max="4" width="76.44140625" customWidth="1"/>
    <col min="5" max="7" width="14.77734375" customWidth="1"/>
    <col min="8" max="8" width="12.33203125" customWidth="1"/>
  </cols>
  <sheetData>
    <row r="1" spans="1:8" ht="22.5" x14ac:dyDescent="0.3">
      <c r="A1" s="51" t="s">
        <v>219</v>
      </c>
      <c r="B1" s="4"/>
      <c r="C1" s="4"/>
      <c r="D1" s="26"/>
      <c r="E1" s="4"/>
      <c r="F1" s="4"/>
      <c r="G1" s="4"/>
      <c r="H1" s="4"/>
    </row>
    <row r="2" spans="1:8" ht="32.25" customHeight="1" x14ac:dyDescent="0.35">
      <c r="A2" s="151" t="s">
        <v>143</v>
      </c>
      <c r="B2" s="4"/>
      <c r="C2" s="4"/>
      <c r="D2" s="4"/>
      <c r="E2" s="4"/>
      <c r="F2" s="4"/>
      <c r="G2" s="4"/>
      <c r="H2" s="4"/>
    </row>
    <row r="3" spans="1:8" ht="18" customHeight="1" x14ac:dyDescent="0.35">
      <c r="A3" s="151"/>
      <c r="B3" s="4"/>
      <c r="C3" s="4"/>
      <c r="D3" s="4"/>
      <c r="E3" s="4"/>
      <c r="F3" s="4"/>
      <c r="G3" s="4"/>
      <c r="H3" s="4"/>
    </row>
    <row r="4" spans="1:8" ht="16.5" thickBot="1" x14ac:dyDescent="0.3">
      <c r="A4" s="5"/>
      <c r="B4" s="5"/>
      <c r="C4" s="5"/>
      <c r="D4" s="5"/>
      <c r="E4" s="5"/>
      <c r="F4" s="5"/>
      <c r="G4" s="5"/>
      <c r="H4" s="5"/>
    </row>
    <row r="5" spans="1:8" ht="21" customHeight="1" x14ac:dyDescent="0.25">
      <c r="A5" s="185" t="s">
        <v>1</v>
      </c>
      <c r="B5" s="186" t="s">
        <v>78</v>
      </c>
      <c r="C5" s="186" t="s">
        <v>2</v>
      </c>
      <c r="D5" s="187" t="s">
        <v>79</v>
      </c>
      <c r="E5" s="214" t="s">
        <v>206</v>
      </c>
      <c r="F5" s="215" t="s">
        <v>217</v>
      </c>
      <c r="G5" s="215" t="s">
        <v>218</v>
      </c>
      <c r="H5" s="187" t="s">
        <v>86</v>
      </c>
    </row>
    <row r="6" spans="1:8" ht="21" customHeight="1" thickBot="1" x14ac:dyDescent="0.3">
      <c r="A6" s="216"/>
      <c r="B6" s="217" t="s">
        <v>3</v>
      </c>
      <c r="C6" s="217"/>
      <c r="D6" s="218"/>
      <c r="E6" s="219"/>
      <c r="F6" s="220"/>
      <c r="G6" s="220"/>
      <c r="H6" s="218"/>
    </row>
    <row r="7" spans="1:8" ht="21" customHeight="1" x14ac:dyDescent="0.3">
      <c r="A7" s="63"/>
      <c r="B7" s="27"/>
      <c r="C7" s="27"/>
      <c r="D7" s="64"/>
      <c r="E7" s="139"/>
      <c r="F7" s="28"/>
      <c r="G7" s="29"/>
      <c r="H7" s="124"/>
    </row>
    <row r="8" spans="1:8" ht="21" customHeight="1" x14ac:dyDescent="0.3">
      <c r="A8" s="24">
        <v>1</v>
      </c>
      <c r="B8" s="30">
        <v>11</v>
      </c>
      <c r="C8" s="30">
        <v>1111</v>
      </c>
      <c r="D8" s="174" t="s">
        <v>121</v>
      </c>
      <c r="E8" s="81">
        <v>1540000</v>
      </c>
      <c r="F8" s="31">
        <v>1540000</v>
      </c>
      <c r="G8" s="32">
        <v>1651908</v>
      </c>
      <c r="H8" s="127">
        <f>+G8/F8*100</f>
        <v>107.26675324675325</v>
      </c>
    </row>
    <row r="9" spans="1:8" ht="21" customHeight="1" x14ac:dyDescent="0.3">
      <c r="A9" s="24">
        <v>1</v>
      </c>
      <c r="B9" s="30">
        <v>11</v>
      </c>
      <c r="C9" s="30">
        <v>1112</v>
      </c>
      <c r="D9" s="174" t="s">
        <v>4</v>
      </c>
      <c r="E9" s="81">
        <v>83000</v>
      </c>
      <c r="F9" s="31">
        <v>83000</v>
      </c>
      <c r="G9" s="32">
        <v>58562</v>
      </c>
      <c r="H9" s="127">
        <f t="shared" ref="H9:H62" si="0">+G9/F9*100</f>
        <v>70.556626506024102</v>
      </c>
    </row>
    <row r="10" spans="1:8" ht="21" customHeight="1" x14ac:dyDescent="0.3">
      <c r="A10" s="24">
        <v>1</v>
      </c>
      <c r="B10" s="30">
        <v>11</v>
      </c>
      <c r="C10" s="30">
        <v>1113</v>
      </c>
      <c r="D10" s="174" t="s">
        <v>120</v>
      </c>
      <c r="E10" s="81">
        <v>160000</v>
      </c>
      <c r="F10" s="31">
        <v>160000</v>
      </c>
      <c r="G10" s="32">
        <v>176508</v>
      </c>
      <c r="H10" s="127">
        <f t="shared" si="0"/>
        <v>110.3175</v>
      </c>
    </row>
    <row r="11" spans="1:8" ht="21" customHeight="1" x14ac:dyDescent="0.3">
      <c r="A11" s="24">
        <v>1</v>
      </c>
      <c r="B11" s="30">
        <v>11</v>
      </c>
      <c r="C11" s="30">
        <v>1121</v>
      </c>
      <c r="D11" s="174" t="s">
        <v>5</v>
      </c>
      <c r="E11" s="81">
        <v>1450000</v>
      </c>
      <c r="F11" s="31">
        <v>1450000</v>
      </c>
      <c r="G11" s="32">
        <v>1689600</v>
      </c>
      <c r="H11" s="127">
        <f t="shared" si="0"/>
        <v>116.52413793103449</v>
      </c>
    </row>
    <row r="12" spans="1:8" ht="21" customHeight="1" x14ac:dyDescent="0.3">
      <c r="A12" s="24">
        <v>1</v>
      </c>
      <c r="B12" s="30">
        <v>11</v>
      </c>
      <c r="C12" s="30">
        <v>1122</v>
      </c>
      <c r="D12" s="174" t="s">
        <v>107</v>
      </c>
      <c r="E12" s="81">
        <f>66617+361113</f>
        <v>427730</v>
      </c>
      <c r="F12" s="31">
        <v>370019</v>
      </c>
      <c r="G12" s="32">
        <f>145709+224310</f>
        <v>370019</v>
      </c>
      <c r="H12" s="127">
        <f t="shared" si="0"/>
        <v>100</v>
      </c>
    </row>
    <row r="13" spans="1:8" ht="21" customHeight="1" outlineLevel="2" x14ac:dyDescent="0.3">
      <c r="A13" s="152">
        <v>1</v>
      </c>
      <c r="B13" s="153">
        <v>11</v>
      </c>
      <c r="C13" s="129"/>
      <c r="D13" s="188" t="s">
        <v>74</v>
      </c>
      <c r="E13" s="76">
        <f>SUM(E8:E12)</f>
        <v>3660730</v>
      </c>
      <c r="F13" s="76">
        <f>SUM(F8:F12)</f>
        <v>3603019</v>
      </c>
      <c r="G13" s="76">
        <f>SUM(G8:G12)</f>
        <v>3946597</v>
      </c>
      <c r="H13" s="154">
        <f t="shared" si="0"/>
        <v>109.53583647491175</v>
      </c>
    </row>
    <row r="14" spans="1:8" ht="21" customHeight="1" outlineLevel="2" x14ac:dyDescent="0.3">
      <c r="A14" s="87"/>
      <c r="B14" s="36"/>
      <c r="C14" s="36"/>
      <c r="D14" s="176"/>
      <c r="E14" s="94"/>
      <c r="F14" s="37"/>
      <c r="G14" s="38"/>
      <c r="H14" s="128"/>
    </row>
    <row r="15" spans="1:8" ht="21" customHeight="1" outlineLevel="2" x14ac:dyDescent="0.3">
      <c r="A15" s="123">
        <v>1</v>
      </c>
      <c r="B15" s="36">
        <v>12</v>
      </c>
      <c r="C15" s="36">
        <v>1211</v>
      </c>
      <c r="D15" s="176" t="s">
        <v>97</v>
      </c>
      <c r="E15" s="81">
        <v>3160000</v>
      </c>
      <c r="F15" s="31">
        <v>3160000</v>
      </c>
      <c r="G15" s="32">
        <v>3435094</v>
      </c>
      <c r="H15" s="127">
        <f t="shared" si="0"/>
        <v>108.70550632911393</v>
      </c>
    </row>
    <row r="16" spans="1:8" ht="21" customHeight="1" outlineLevel="2" x14ac:dyDescent="0.3">
      <c r="A16" s="87">
        <v>1</v>
      </c>
      <c r="B16" s="235">
        <v>12</v>
      </c>
      <c r="C16" s="235"/>
      <c r="D16" s="236" t="s">
        <v>122</v>
      </c>
      <c r="E16" s="237">
        <f>SUM(E15)</f>
        <v>3160000</v>
      </c>
      <c r="F16" s="238">
        <f>SUM(F15)</f>
        <v>3160000</v>
      </c>
      <c r="G16" s="239">
        <f>SUM(G15)</f>
        <v>3435094</v>
      </c>
      <c r="H16" s="154">
        <f t="shared" si="0"/>
        <v>108.70550632911393</v>
      </c>
    </row>
    <row r="17" spans="1:8" ht="21" customHeight="1" outlineLevel="2" x14ac:dyDescent="0.3">
      <c r="A17" s="87"/>
      <c r="B17" s="235"/>
      <c r="C17" s="235"/>
      <c r="D17" s="236"/>
      <c r="E17" s="237"/>
      <c r="F17" s="238"/>
      <c r="G17" s="239"/>
      <c r="H17" s="154"/>
    </row>
    <row r="18" spans="1:8" ht="21" customHeight="1" outlineLevel="2" x14ac:dyDescent="0.3">
      <c r="A18" s="24">
        <v>1</v>
      </c>
      <c r="B18" s="30">
        <v>13</v>
      </c>
      <c r="C18" s="30">
        <v>1332</v>
      </c>
      <c r="D18" s="174" t="s">
        <v>123</v>
      </c>
      <c r="E18" s="81">
        <v>10</v>
      </c>
      <c r="F18" s="31">
        <v>10</v>
      </c>
      <c r="G18" s="32"/>
      <c r="H18" s="127"/>
    </row>
    <row r="19" spans="1:8" ht="21" customHeight="1" outlineLevel="2" x14ac:dyDescent="0.3">
      <c r="A19" s="24">
        <v>1</v>
      </c>
      <c r="B19" s="30">
        <v>13</v>
      </c>
      <c r="C19" s="30">
        <v>1334</v>
      </c>
      <c r="D19" s="174" t="s">
        <v>124</v>
      </c>
      <c r="E19" s="81">
        <v>600</v>
      </c>
      <c r="F19" s="31">
        <v>600</v>
      </c>
      <c r="G19" s="32">
        <v>254</v>
      </c>
      <c r="H19" s="127">
        <f t="shared" si="0"/>
        <v>42.333333333333336</v>
      </c>
    </row>
    <row r="20" spans="1:8" ht="21" customHeight="1" outlineLevel="2" x14ac:dyDescent="0.3">
      <c r="A20" s="24">
        <v>1</v>
      </c>
      <c r="B20" s="30">
        <v>13</v>
      </c>
      <c r="C20" s="30">
        <v>1335</v>
      </c>
      <c r="D20" s="174" t="s">
        <v>125</v>
      </c>
      <c r="E20" s="81">
        <v>60</v>
      </c>
      <c r="F20" s="31">
        <v>60</v>
      </c>
      <c r="G20" s="32">
        <v>21</v>
      </c>
      <c r="H20" s="127">
        <f t="shared" si="0"/>
        <v>35</v>
      </c>
    </row>
    <row r="21" spans="1:8" ht="21" customHeight="1" outlineLevel="2" x14ac:dyDescent="0.3">
      <c r="A21" s="24">
        <v>1</v>
      </c>
      <c r="B21" s="30">
        <v>13</v>
      </c>
      <c r="C21" s="30">
        <v>1339</v>
      </c>
      <c r="D21" s="174" t="s">
        <v>162</v>
      </c>
      <c r="E21" s="81">
        <v>113</v>
      </c>
      <c r="F21" s="31">
        <v>113</v>
      </c>
      <c r="G21" s="32">
        <v>124</v>
      </c>
      <c r="H21" s="127">
        <f t="shared" si="0"/>
        <v>109.73451327433628</v>
      </c>
    </row>
    <row r="22" spans="1:8" ht="21" customHeight="1" outlineLevel="2" x14ac:dyDescent="0.3">
      <c r="A22" s="24">
        <v>1</v>
      </c>
      <c r="B22" s="30">
        <v>13</v>
      </c>
      <c r="C22" s="30">
        <v>1340</v>
      </c>
      <c r="D22" s="174" t="s">
        <v>188</v>
      </c>
      <c r="E22" s="81">
        <v>259705</v>
      </c>
      <c r="F22" s="31">
        <v>259705</v>
      </c>
      <c r="G22" s="32">
        <v>243936</v>
      </c>
      <c r="H22" s="127">
        <f>+G22/F22*100</f>
        <v>93.928110741033095</v>
      </c>
    </row>
    <row r="23" spans="1:8" ht="21" customHeight="1" outlineLevel="2" x14ac:dyDescent="0.3">
      <c r="A23" s="24">
        <v>1</v>
      </c>
      <c r="B23" s="30">
        <v>13</v>
      </c>
      <c r="C23" s="30">
        <v>1341</v>
      </c>
      <c r="D23" s="174" t="s">
        <v>6</v>
      </c>
      <c r="E23" s="81">
        <v>11221</v>
      </c>
      <c r="F23" s="31">
        <v>11116</v>
      </c>
      <c r="G23" s="32">
        <v>10345</v>
      </c>
      <c r="H23" s="127">
        <f t="shared" si="0"/>
        <v>93.064051817200436</v>
      </c>
    </row>
    <row r="24" spans="1:8" ht="21" customHeight="1" outlineLevel="2" x14ac:dyDescent="0.3">
      <c r="A24" s="24">
        <v>1</v>
      </c>
      <c r="B24" s="30">
        <v>13</v>
      </c>
      <c r="C24" s="30">
        <v>1342</v>
      </c>
      <c r="D24" s="174" t="s">
        <v>126</v>
      </c>
      <c r="E24" s="81">
        <v>1376</v>
      </c>
      <c r="F24" s="31">
        <v>1664</v>
      </c>
      <c r="G24" s="32">
        <v>2235</v>
      </c>
      <c r="H24" s="127">
        <f t="shared" si="0"/>
        <v>134.31490384615387</v>
      </c>
    </row>
    <row r="25" spans="1:8" ht="21" customHeight="1" outlineLevel="3" x14ac:dyDescent="0.3">
      <c r="A25" s="24">
        <v>1</v>
      </c>
      <c r="B25" s="30">
        <v>13</v>
      </c>
      <c r="C25" s="30">
        <v>1343</v>
      </c>
      <c r="D25" s="174" t="s">
        <v>7</v>
      </c>
      <c r="E25" s="81">
        <v>44860</v>
      </c>
      <c r="F25" s="31">
        <v>46968</v>
      </c>
      <c r="G25" s="32">
        <v>44168</v>
      </c>
      <c r="H25" s="127">
        <f t="shared" si="0"/>
        <v>94.038494293987398</v>
      </c>
    </row>
    <row r="26" spans="1:8" ht="21" customHeight="1" outlineLevel="3" x14ac:dyDescent="0.3">
      <c r="A26" s="24">
        <v>1</v>
      </c>
      <c r="B26" s="30">
        <v>13</v>
      </c>
      <c r="C26" s="30">
        <v>1344</v>
      </c>
      <c r="D26" s="174" t="s">
        <v>8</v>
      </c>
      <c r="E26" s="81">
        <v>5275</v>
      </c>
      <c r="F26" s="31">
        <v>5313</v>
      </c>
      <c r="G26" s="32">
        <v>5737</v>
      </c>
      <c r="H26" s="127">
        <f t="shared" si="0"/>
        <v>107.98042537172972</v>
      </c>
    </row>
    <row r="27" spans="1:8" ht="21" customHeight="1" outlineLevel="3" x14ac:dyDescent="0.3">
      <c r="A27" s="24">
        <v>1</v>
      </c>
      <c r="B27" s="30">
        <v>13</v>
      </c>
      <c r="C27" s="30">
        <v>1345</v>
      </c>
      <c r="D27" s="174" t="s">
        <v>127</v>
      </c>
      <c r="E27" s="81">
        <v>6212</v>
      </c>
      <c r="F27" s="31">
        <v>6183</v>
      </c>
      <c r="G27" s="32">
        <v>6252</v>
      </c>
      <c r="H27" s="127">
        <f t="shared" si="0"/>
        <v>101.11596312469675</v>
      </c>
    </row>
    <row r="28" spans="1:8" ht="21" customHeight="1" outlineLevel="3" x14ac:dyDescent="0.3">
      <c r="A28" s="24">
        <v>1</v>
      </c>
      <c r="B28" s="30">
        <v>13</v>
      </c>
      <c r="C28" s="30">
        <v>1346</v>
      </c>
      <c r="D28" s="174" t="s">
        <v>128</v>
      </c>
      <c r="E28" s="81">
        <v>4500</v>
      </c>
      <c r="F28" s="31">
        <v>4500</v>
      </c>
      <c r="G28" s="32">
        <v>3739</v>
      </c>
      <c r="H28" s="127">
        <f t="shared" si="0"/>
        <v>83.088888888888889</v>
      </c>
    </row>
    <row r="29" spans="1:8" ht="21" customHeight="1" outlineLevel="3" x14ac:dyDescent="0.3">
      <c r="A29" s="24">
        <v>1</v>
      </c>
      <c r="B29" s="30">
        <v>13</v>
      </c>
      <c r="C29" s="30">
        <v>1349</v>
      </c>
      <c r="D29" s="174" t="s">
        <v>208</v>
      </c>
      <c r="E29" s="81">
        <v>1000</v>
      </c>
      <c r="F29" s="31">
        <v>3891</v>
      </c>
      <c r="G29" s="32">
        <v>4003</v>
      </c>
      <c r="H29" s="127">
        <f t="shared" si="0"/>
        <v>102.87843741968645</v>
      </c>
    </row>
    <row r="30" spans="1:8" ht="21" customHeight="1" outlineLevel="3" x14ac:dyDescent="0.3">
      <c r="A30" s="24">
        <v>1</v>
      </c>
      <c r="B30" s="30">
        <v>13</v>
      </c>
      <c r="C30" s="36">
        <v>1351</v>
      </c>
      <c r="D30" s="174" t="s">
        <v>189</v>
      </c>
      <c r="E30" s="81">
        <v>33020</v>
      </c>
      <c r="F30" s="81">
        <v>33024</v>
      </c>
      <c r="G30" s="254">
        <v>26151</v>
      </c>
      <c r="H30" s="127">
        <f t="shared" si="0"/>
        <v>79.18786337209302</v>
      </c>
    </row>
    <row r="31" spans="1:8" ht="21" customHeight="1" outlineLevel="3" x14ac:dyDescent="0.3">
      <c r="A31" s="24">
        <v>1</v>
      </c>
      <c r="B31" s="30">
        <v>13</v>
      </c>
      <c r="C31" s="36">
        <v>1353</v>
      </c>
      <c r="D31" s="174" t="s">
        <v>163</v>
      </c>
      <c r="E31" s="81">
        <v>7000</v>
      </c>
      <c r="F31" s="81">
        <v>7000</v>
      </c>
      <c r="G31" s="254">
        <v>5037</v>
      </c>
      <c r="H31" s="127">
        <f t="shared" si="0"/>
        <v>71.957142857142856</v>
      </c>
    </row>
    <row r="32" spans="1:8" ht="21" customHeight="1" outlineLevel="3" x14ac:dyDescent="0.3">
      <c r="A32" s="24">
        <v>1</v>
      </c>
      <c r="B32" s="30">
        <v>13</v>
      </c>
      <c r="C32" s="36">
        <v>1355</v>
      </c>
      <c r="D32" s="174" t="s">
        <v>190</v>
      </c>
      <c r="E32" s="81">
        <v>67000</v>
      </c>
      <c r="F32" s="81">
        <v>97000</v>
      </c>
      <c r="G32" s="254">
        <v>160987</v>
      </c>
      <c r="H32" s="127">
        <f t="shared" si="0"/>
        <v>165.9659793814433</v>
      </c>
    </row>
    <row r="33" spans="1:8" ht="21" customHeight="1" outlineLevel="3" x14ac:dyDescent="0.3">
      <c r="A33" s="24">
        <v>1</v>
      </c>
      <c r="B33" s="30">
        <v>13</v>
      </c>
      <c r="C33" s="36">
        <v>1359</v>
      </c>
      <c r="D33" s="174" t="s">
        <v>165</v>
      </c>
      <c r="E33" s="81">
        <v>40</v>
      </c>
      <c r="F33" s="81">
        <v>49</v>
      </c>
      <c r="G33" s="254">
        <v>189</v>
      </c>
      <c r="H33" s="127">
        <f t="shared" si="0"/>
        <v>385.71428571428572</v>
      </c>
    </row>
    <row r="34" spans="1:8" ht="21" customHeight="1" outlineLevel="3" x14ac:dyDescent="0.3">
      <c r="A34" s="123">
        <v>1</v>
      </c>
      <c r="B34" s="36">
        <v>13</v>
      </c>
      <c r="C34" s="39">
        <v>1361</v>
      </c>
      <c r="D34" s="174" t="s">
        <v>0</v>
      </c>
      <c r="E34" s="81">
        <v>77255</v>
      </c>
      <c r="F34" s="81">
        <v>80345</v>
      </c>
      <c r="G34" s="254">
        <v>89415</v>
      </c>
      <c r="H34" s="127">
        <f t="shared" si="0"/>
        <v>111.28881697678761</v>
      </c>
    </row>
    <row r="35" spans="1:8" ht="21" customHeight="1" outlineLevel="2" x14ac:dyDescent="0.3">
      <c r="A35" s="253">
        <v>1</v>
      </c>
      <c r="B35" s="129">
        <v>13</v>
      </c>
      <c r="C35" s="75"/>
      <c r="D35" s="189" t="s">
        <v>164</v>
      </c>
      <c r="E35" s="155">
        <f>SUM(E18:E34)</f>
        <v>519247</v>
      </c>
      <c r="F35" s="155">
        <f>SUM(F18:F34)</f>
        <v>557541</v>
      </c>
      <c r="G35" s="155">
        <f>SUM(G18:G34)</f>
        <v>602593</v>
      </c>
      <c r="H35" s="156">
        <f t="shared" si="0"/>
        <v>108.08048197352302</v>
      </c>
    </row>
    <row r="36" spans="1:8" ht="21" customHeight="1" outlineLevel="2" x14ac:dyDescent="0.3">
      <c r="A36" s="157"/>
      <c r="B36" s="75"/>
      <c r="C36" s="75"/>
      <c r="D36" s="173"/>
      <c r="E36" s="158"/>
      <c r="F36" s="80"/>
      <c r="G36" s="159"/>
      <c r="H36" s="160"/>
    </row>
    <row r="37" spans="1:8" ht="21" customHeight="1" outlineLevel="2" x14ac:dyDescent="0.3">
      <c r="A37" s="157">
        <v>1</v>
      </c>
      <c r="B37" s="75">
        <v>15</v>
      </c>
      <c r="C37" s="75">
        <v>1511</v>
      </c>
      <c r="D37" s="174" t="s">
        <v>207</v>
      </c>
      <c r="E37" s="158">
        <v>220000</v>
      </c>
      <c r="F37" s="31">
        <v>220000</v>
      </c>
      <c r="G37" s="32">
        <v>233623</v>
      </c>
      <c r="H37" s="160">
        <f t="shared" si="0"/>
        <v>106.19227272727272</v>
      </c>
    </row>
    <row r="38" spans="1:8" ht="21" customHeight="1" outlineLevel="2" x14ac:dyDescent="0.3">
      <c r="A38" s="152">
        <v>1</v>
      </c>
      <c r="B38" s="131">
        <v>15</v>
      </c>
      <c r="C38" s="162"/>
      <c r="D38" s="190" t="s">
        <v>75</v>
      </c>
      <c r="E38" s="163">
        <f>SUM(E37)</f>
        <v>220000</v>
      </c>
      <c r="F38" s="163">
        <f>SUM(F37)</f>
        <v>220000</v>
      </c>
      <c r="G38" s="163">
        <f>SUM(G37)</f>
        <v>233623</v>
      </c>
      <c r="H38" s="164">
        <f t="shared" si="0"/>
        <v>106.19227272727272</v>
      </c>
    </row>
    <row r="39" spans="1:8" ht="21" customHeight="1" outlineLevel="2" thickBot="1" x14ac:dyDescent="0.35">
      <c r="A39" s="130"/>
      <c r="B39" s="131"/>
      <c r="C39" s="132"/>
      <c r="D39" s="191"/>
      <c r="E39" s="140"/>
      <c r="F39" s="133"/>
      <c r="G39" s="134"/>
      <c r="H39" s="135"/>
    </row>
    <row r="40" spans="1:8" ht="21" customHeight="1" outlineLevel="1" thickTop="1" thickBot="1" x14ac:dyDescent="0.35">
      <c r="A40" s="102">
        <v>1</v>
      </c>
      <c r="B40" s="70"/>
      <c r="C40" s="70"/>
      <c r="D40" s="192" t="s">
        <v>144</v>
      </c>
      <c r="E40" s="141">
        <f>E13+E16+E35+E38</f>
        <v>7559977</v>
      </c>
      <c r="F40" s="138">
        <f>F13+F16+F35+F38</f>
        <v>7540560</v>
      </c>
      <c r="G40" s="138">
        <f>G13+G16+G35+G38</f>
        <v>8217907</v>
      </c>
      <c r="H40" s="73">
        <f t="shared" si="0"/>
        <v>108.98271481163202</v>
      </c>
    </row>
    <row r="41" spans="1:8" ht="21" customHeight="1" outlineLevel="3" thickTop="1" x14ac:dyDescent="0.3">
      <c r="A41" s="258"/>
      <c r="B41" s="221"/>
      <c r="C41" s="221"/>
      <c r="D41" s="224"/>
      <c r="E41" s="223"/>
      <c r="F41" s="222"/>
      <c r="G41" s="222"/>
      <c r="H41" s="261"/>
    </row>
    <row r="42" spans="1:8" ht="21" customHeight="1" outlineLevel="3" x14ac:dyDescent="0.3">
      <c r="A42" s="23">
        <v>4</v>
      </c>
      <c r="B42" s="45">
        <v>41</v>
      </c>
      <c r="C42" s="45">
        <v>4111</v>
      </c>
      <c r="D42" s="177" t="s">
        <v>153</v>
      </c>
      <c r="E42" s="125"/>
      <c r="F42" s="31">
        <v>20775</v>
      </c>
      <c r="G42" s="32">
        <v>20775</v>
      </c>
      <c r="H42" s="196">
        <f t="shared" si="0"/>
        <v>100</v>
      </c>
    </row>
    <row r="43" spans="1:8" ht="21" customHeight="1" outlineLevel="3" x14ac:dyDescent="0.3">
      <c r="A43" s="23">
        <v>4</v>
      </c>
      <c r="B43" s="30">
        <v>41</v>
      </c>
      <c r="C43" s="30">
        <v>4112</v>
      </c>
      <c r="D43" s="174" t="s">
        <v>154</v>
      </c>
      <c r="E43" s="126">
        <v>328403</v>
      </c>
      <c r="F43" s="31">
        <v>328403</v>
      </c>
      <c r="G43" s="32">
        <v>328403</v>
      </c>
      <c r="H43" s="143">
        <f t="shared" si="0"/>
        <v>100</v>
      </c>
    </row>
    <row r="44" spans="1:8" ht="21" customHeight="1" outlineLevel="3" x14ac:dyDescent="0.3">
      <c r="A44" s="23">
        <v>4</v>
      </c>
      <c r="B44" s="30">
        <v>41</v>
      </c>
      <c r="C44" s="30">
        <v>4113</v>
      </c>
      <c r="D44" s="174" t="s">
        <v>155</v>
      </c>
      <c r="E44" s="126">
        <v>1651</v>
      </c>
      <c r="F44" s="31">
        <v>7378</v>
      </c>
      <c r="G44" s="32">
        <v>7378</v>
      </c>
      <c r="H44" s="143">
        <f t="shared" si="0"/>
        <v>100</v>
      </c>
    </row>
    <row r="45" spans="1:8" ht="21" customHeight="1" outlineLevel="3" x14ac:dyDescent="0.3">
      <c r="A45" s="23">
        <v>4</v>
      </c>
      <c r="B45" s="30">
        <v>41</v>
      </c>
      <c r="C45" s="30">
        <v>4116</v>
      </c>
      <c r="D45" s="176" t="s">
        <v>156</v>
      </c>
      <c r="E45" s="316">
        <v>2978</v>
      </c>
      <c r="F45" s="89">
        <v>179518</v>
      </c>
      <c r="G45" s="240">
        <v>180819</v>
      </c>
      <c r="H45" s="144">
        <f t="shared" si="0"/>
        <v>100.72471841263828</v>
      </c>
    </row>
    <row r="46" spans="1:8" ht="21" customHeight="1" outlineLevel="3" x14ac:dyDescent="0.3">
      <c r="A46" s="23">
        <v>4</v>
      </c>
      <c r="B46" s="30">
        <v>41</v>
      </c>
      <c r="C46" s="30">
        <v>4119</v>
      </c>
      <c r="D46" s="329" t="s">
        <v>184</v>
      </c>
      <c r="E46" s="330"/>
      <c r="F46" s="331">
        <v>163</v>
      </c>
      <c r="G46" s="332">
        <v>163</v>
      </c>
      <c r="H46" s="144">
        <f t="shared" si="0"/>
        <v>100</v>
      </c>
    </row>
    <row r="47" spans="1:8" ht="21" customHeight="1" outlineLevel="3" x14ac:dyDescent="0.3">
      <c r="A47" s="23">
        <v>4</v>
      </c>
      <c r="B47" s="30">
        <v>41</v>
      </c>
      <c r="C47" s="30">
        <v>4121</v>
      </c>
      <c r="D47" s="174" t="s">
        <v>171</v>
      </c>
      <c r="E47" s="302">
        <v>179</v>
      </c>
      <c r="F47" s="110">
        <v>179</v>
      </c>
      <c r="G47" s="306">
        <v>178</v>
      </c>
      <c r="H47" s="143">
        <f t="shared" si="0"/>
        <v>99.441340782122893</v>
      </c>
    </row>
    <row r="48" spans="1:8" ht="21" customHeight="1" outlineLevel="3" x14ac:dyDescent="0.3">
      <c r="A48" s="23">
        <v>4</v>
      </c>
      <c r="B48" s="30">
        <v>41</v>
      </c>
      <c r="C48" s="30">
        <v>4122</v>
      </c>
      <c r="D48" s="174" t="s">
        <v>157</v>
      </c>
      <c r="E48" s="302"/>
      <c r="F48" s="110">
        <v>45867</v>
      </c>
      <c r="G48" s="306">
        <v>45867</v>
      </c>
      <c r="H48" s="143">
        <f t="shared" si="0"/>
        <v>100</v>
      </c>
    </row>
    <row r="49" spans="1:27" ht="21" customHeight="1" outlineLevel="3" x14ac:dyDescent="0.3">
      <c r="A49" s="23">
        <v>4</v>
      </c>
      <c r="B49" s="30">
        <v>41</v>
      </c>
      <c r="C49" s="30">
        <v>4123</v>
      </c>
      <c r="D49" s="173" t="s">
        <v>177</v>
      </c>
      <c r="E49" s="302"/>
      <c r="F49" s="110">
        <v>1856</v>
      </c>
      <c r="G49" s="306">
        <v>1856</v>
      </c>
      <c r="H49" s="143">
        <f t="shared" si="0"/>
        <v>100</v>
      </c>
    </row>
    <row r="50" spans="1:27" ht="21" customHeight="1" outlineLevel="3" x14ac:dyDescent="0.3">
      <c r="A50" s="23">
        <v>4</v>
      </c>
      <c r="B50" s="30">
        <v>41</v>
      </c>
      <c r="C50" s="30">
        <v>4131</v>
      </c>
      <c r="D50" s="174" t="s">
        <v>129</v>
      </c>
      <c r="E50" s="319">
        <v>927389</v>
      </c>
      <c r="F50" s="257">
        <v>1121674</v>
      </c>
      <c r="G50" s="257">
        <v>1153477</v>
      </c>
      <c r="H50" s="143">
        <f t="shared" si="0"/>
        <v>102.83531578693987</v>
      </c>
    </row>
    <row r="51" spans="1:27" ht="21" customHeight="1" outlineLevel="3" x14ac:dyDescent="0.3">
      <c r="A51" s="23">
        <v>4</v>
      </c>
      <c r="B51" s="30">
        <v>41</v>
      </c>
      <c r="C51" s="30">
        <v>4132</v>
      </c>
      <c r="D51" s="174" t="s">
        <v>108</v>
      </c>
      <c r="E51" s="319"/>
      <c r="F51" s="257">
        <v>1133</v>
      </c>
      <c r="G51" s="257">
        <v>5682</v>
      </c>
      <c r="H51" s="143">
        <f t="shared" si="0"/>
        <v>501.50044130626651</v>
      </c>
    </row>
    <row r="52" spans="1:27" ht="21" customHeight="1" outlineLevel="3" x14ac:dyDescent="0.3">
      <c r="A52" s="23">
        <v>4</v>
      </c>
      <c r="B52" s="30">
        <v>41</v>
      </c>
      <c r="C52" s="30">
        <v>4151</v>
      </c>
      <c r="D52" s="174" t="s">
        <v>196</v>
      </c>
      <c r="E52" s="319"/>
      <c r="F52" s="257">
        <v>328</v>
      </c>
      <c r="G52" s="257">
        <v>328</v>
      </c>
      <c r="H52" s="143">
        <f t="shared" si="0"/>
        <v>100</v>
      </c>
    </row>
    <row r="53" spans="1:27" ht="21" customHeight="1" outlineLevel="3" x14ac:dyDescent="0.3">
      <c r="A53" s="23">
        <v>4</v>
      </c>
      <c r="B53" s="30">
        <v>41</v>
      </c>
      <c r="C53" s="30">
        <v>4152</v>
      </c>
      <c r="D53" s="174" t="s">
        <v>178</v>
      </c>
      <c r="E53" s="319"/>
      <c r="F53" s="257">
        <v>5888</v>
      </c>
      <c r="G53" s="257">
        <v>5886</v>
      </c>
      <c r="H53" s="143">
        <f>+G53/F53*100</f>
        <v>99.966032608695656</v>
      </c>
    </row>
    <row r="54" spans="1:27" ht="21" customHeight="1" outlineLevel="3" x14ac:dyDescent="0.3">
      <c r="A54" s="259">
        <v>4</v>
      </c>
      <c r="B54" s="129">
        <v>41</v>
      </c>
      <c r="C54" s="129"/>
      <c r="D54" s="188" t="s">
        <v>160</v>
      </c>
      <c r="E54" s="317">
        <f>SUM(E42:E53)</f>
        <v>1260600</v>
      </c>
      <c r="F54" s="255">
        <f>SUM(F42:F53)</f>
        <v>1713162</v>
      </c>
      <c r="G54" s="256">
        <f>SUM(G42:G53)</f>
        <v>1750812</v>
      </c>
      <c r="H54" s="318">
        <f t="shared" si="0"/>
        <v>102.19769058617925</v>
      </c>
      <c r="I54" s="3"/>
    </row>
    <row r="55" spans="1:27" ht="21" customHeight="1" outlineLevel="3" x14ac:dyDescent="0.3">
      <c r="A55" s="157"/>
      <c r="B55" s="75"/>
      <c r="C55" s="75"/>
      <c r="D55" s="309"/>
      <c r="E55" s="305"/>
      <c r="F55" s="310"/>
      <c r="G55" s="311"/>
      <c r="H55" s="144"/>
      <c r="I55" s="3"/>
    </row>
    <row r="56" spans="1:27" ht="21" customHeight="1" outlineLevel="3" x14ac:dyDescent="0.3">
      <c r="A56" s="157">
        <v>4</v>
      </c>
      <c r="B56" s="75">
        <v>42</v>
      </c>
      <c r="C56" s="75">
        <v>4213</v>
      </c>
      <c r="D56" s="315" t="s">
        <v>175</v>
      </c>
      <c r="E56" s="262"/>
      <c r="F56" s="110">
        <v>21566</v>
      </c>
      <c r="G56" s="306">
        <v>21424</v>
      </c>
      <c r="H56" s="143">
        <f>+G56/F56*100</f>
        <v>99.34155615320411</v>
      </c>
      <c r="I56" s="3"/>
    </row>
    <row r="57" spans="1:27" ht="21" customHeight="1" outlineLevel="3" x14ac:dyDescent="0.3">
      <c r="A57" s="157">
        <v>4</v>
      </c>
      <c r="B57" s="75">
        <v>42</v>
      </c>
      <c r="C57" s="75">
        <v>4216</v>
      </c>
      <c r="D57" s="194" t="s">
        <v>158</v>
      </c>
      <c r="E57" s="312"/>
      <c r="F57" s="313">
        <v>407973</v>
      </c>
      <c r="G57" s="314">
        <v>407973</v>
      </c>
      <c r="H57" s="196">
        <f t="shared" si="0"/>
        <v>100</v>
      </c>
      <c r="I57" s="3"/>
    </row>
    <row r="58" spans="1:27" ht="21" customHeight="1" outlineLevel="3" x14ac:dyDescent="0.3">
      <c r="A58" s="157">
        <v>4</v>
      </c>
      <c r="B58" s="75">
        <v>42</v>
      </c>
      <c r="C58" s="75">
        <v>4222</v>
      </c>
      <c r="D58" s="173" t="s">
        <v>176</v>
      </c>
      <c r="E58" s="262">
        <v>200</v>
      </c>
      <c r="F58" s="110">
        <v>13961</v>
      </c>
      <c r="G58" s="306">
        <v>13961</v>
      </c>
      <c r="H58" s="143">
        <f t="shared" si="0"/>
        <v>100</v>
      </c>
      <c r="I58" s="3"/>
    </row>
    <row r="59" spans="1:27" ht="21" customHeight="1" outlineLevel="3" x14ac:dyDescent="0.3">
      <c r="A59" s="157">
        <v>4</v>
      </c>
      <c r="B59" s="75">
        <v>42</v>
      </c>
      <c r="C59" s="75">
        <v>4223</v>
      </c>
      <c r="D59" s="173" t="s">
        <v>179</v>
      </c>
      <c r="E59" s="262"/>
      <c r="F59" s="110">
        <v>118237</v>
      </c>
      <c r="G59" s="306">
        <v>118237</v>
      </c>
      <c r="H59" s="143">
        <f>+G59/F59*100</f>
        <v>100</v>
      </c>
      <c r="I59" s="3"/>
    </row>
    <row r="60" spans="1:27" ht="21" customHeight="1" outlineLevel="2" x14ac:dyDescent="0.3">
      <c r="A60" s="165">
        <v>4</v>
      </c>
      <c r="B60" s="129">
        <v>42</v>
      </c>
      <c r="C60" s="75"/>
      <c r="D60" s="193" t="s">
        <v>159</v>
      </c>
      <c r="E60" s="307">
        <f>SUM(E56:E59)</f>
        <v>200</v>
      </c>
      <c r="F60" s="308">
        <f>SUM(F56:F59)</f>
        <v>561737</v>
      </c>
      <c r="G60" s="308">
        <f>SUM(G56:G59)</f>
        <v>561595</v>
      </c>
      <c r="H60" s="197">
        <f t="shared" si="0"/>
        <v>99.974721266357747</v>
      </c>
      <c r="I60" s="3"/>
    </row>
    <row r="61" spans="1:27" ht="21" customHeight="1" outlineLevel="2" thickBot="1" x14ac:dyDescent="0.35">
      <c r="A61" s="260"/>
      <c r="B61" s="166"/>
      <c r="C61" s="166"/>
      <c r="D61" s="194"/>
      <c r="E61" s="161"/>
      <c r="F61" s="80"/>
      <c r="G61" s="80"/>
      <c r="H61" s="144"/>
      <c r="I61" s="3"/>
    </row>
    <row r="62" spans="1:27" ht="21" customHeight="1" outlineLevel="3" thickTop="1" thickBot="1" x14ac:dyDescent="0.35">
      <c r="A62" s="142">
        <v>4</v>
      </c>
      <c r="B62" s="167"/>
      <c r="C62" s="167"/>
      <c r="D62" s="195" t="s">
        <v>161</v>
      </c>
      <c r="E62" s="136">
        <f>+E54+E60</f>
        <v>1260800</v>
      </c>
      <c r="F62" s="137">
        <f>+F54+F60</f>
        <v>2274899</v>
      </c>
      <c r="G62" s="137">
        <f>+G54+G60</f>
        <v>2312407</v>
      </c>
      <c r="H62" s="198">
        <f t="shared" si="0"/>
        <v>101.64877649513231</v>
      </c>
      <c r="I62" s="3"/>
    </row>
    <row r="63" spans="1:27" ht="21" customHeight="1" outlineLevel="3" thickTop="1" x14ac:dyDescent="0.3">
      <c r="A63" s="168"/>
      <c r="B63" s="169"/>
      <c r="C63" s="169"/>
      <c r="D63" s="170"/>
      <c r="E63" s="171"/>
      <c r="F63" s="44"/>
      <c r="G63" s="44"/>
      <c r="H63" s="44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0.75" customHeight="1" x14ac:dyDescent="0.3">
      <c r="A64" s="321" t="s">
        <v>187</v>
      </c>
      <c r="B64" s="6"/>
      <c r="C64" s="6"/>
      <c r="D64" s="46"/>
      <c r="E64" s="47"/>
      <c r="F64" s="48"/>
      <c r="G64" s="48"/>
      <c r="H64" s="4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.75" x14ac:dyDescent="0.3">
      <c r="A65" s="43"/>
      <c r="B65" s="6"/>
      <c r="C65" s="6"/>
      <c r="D65" s="6"/>
      <c r="E65" s="6"/>
      <c r="F65" s="49"/>
      <c r="G65" s="49"/>
      <c r="H65" s="4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5"/>
      <c r="B66" s="5"/>
      <c r="C66" s="5"/>
      <c r="D66" s="5"/>
      <c r="E66" s="5"/>
      <c r="F66" s="50"/>
      <c r="G66" s="50"/>
      <c r="H66" s="50"/>
    </row>
    <row r="67" spans="1:27" ht="15.75" x14ac:dyDescent="0.25">
      <c r="A67" s="5"/>
      <c r="B67" s="5"/>
      <c r="C67" s="5"/>
      <c r="D67" s="5"/>
      <c r="E67" s="5"/>
      <c r="F67" s="5"/>
      <c r="G67" s="5"/>
      <c r="H67" s="5"/>
    </row>
  </sheetData>
  <phoneticPr fontId="0" type="noConversion"/>
  <printOptions horizontalCentered="1"/>
  <pageMargins left="0.59055118110236227" right="0.51181102362204722" top="0.59055118110236227" bottom="0.51181102362204722" header="0.35433070866141736" footer="0.35433070866141736"/>
  <pageSetup paperSize="9" scale="48" orientation="portrait" r:id="rId1"/>
  <headerFooter alignWithMargins="0"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2"/>
  <sheetViews>
    <sheetView showZeros="0" topLeftCell="A118" zoomScale="70" zoomScaleNormal="70" zoomScaleSheetLayoutView="65" workbookViewId="0">
      <selection activeCell="G83" sqref="G83"/>
    </sheetView>
  </sheetViews>
  <sheetFormatPr defaultRowHeight="15" x14ac:dyDescent="0.2"/>
  <cols>
    <col min="1" max="2" width="6.77734375" customWidth="1"/>
    <col min="3" max="3" width="8.109375" customWidth="1"/>
    <col min="4" max="4" width="58.77734375" customWidth="1"/>
    <col min="5" max="5" width="13.6640625" customWidth="1"/>
    <col min="6" max="6" width="13.5546875" customWidth="1"/>
    <col min="7" max="7" width="13.88671875" customWidth="1"/>
    <col min="8" max="8" width="9" customWidth="1"/>
    <col min="9" max="9" width="13.44140625" customWidth="1"/>
    <col min="10" max="10" width="14.44140625" customWidth="1"/>
    <col min="11" max="11" width="13.6640625" customWidth="1"/>
    <col min="12" max="12" width="9" customWidth="1"/>
    <col min="13" max="13" width="12.6640625" customWidth="1"/>
    <col min="14" max="14" width="13.77734375" customWidth="1"/>
    <col min="15" max="15" width="14.109375" customWidth="1"/>
    <col min="16" max="16" width="9" bestFit="1" customWidth="1"/>
  </cols>
  <sheetData>
    <row r="1" spans="1:16" ht="22.5" x14ac:dyDescent="0.3">
      <c r="A1" s="51" t="s">
        <v>220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20.25" x14ac:dyDescent="0.3">
      <c r="A2" s="26" t="s">
        <v>42</v>
      </c>
      <c r="B2" s="4"/>
      <c r="C2" s="4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6.5" customHeight="1" thickBot="1" x14ac:dyDescent="0.35">
      <c r="A3" s="4"/>
      <c r="B3" s="4"/>
      <c r="C3" s="4"/>
      <c r="D3" s="7"/>
      <c r="E3" s="4"/>
      <c r="F3" s="5"/>
      <c r="G3" s="5"/>
      <c r="H3" s="5"/>
      <c r="I3" s="4"/>
      <c r="J3" s="5"/>
      <c r="K3" s="5"/>
      <c r="L3" s="5"/>
      <c r="M3" s="4"/>
      <c r="N3" s="4"/>
      <c r="O3" s="4"/>
      <c r="P3" s="5"/>
    </row>
    <row r="4" spans="1:16" ht="21" customHeight="1" thickBot="1" x14ac:dyDescent="0.35">
      <c r="A4" s="52" t="s">
        <v>80</v>
      </c>
      <c r="B4" s="53" t="s">
        <v>81</v>
      </c>
      <c r="C4" s="53" t="s">
        <v>43</v>
      </c>
      <c r="D4" s="54" t="s">
        <v>82</v>
      </c>
      <c r="E4" s="55" t="s">
        <v>88</v>
      </c>
      <c r="F4" s="19"/>
      <c r="G4" s="19"/>
      <c r="H4" s="20"/>
      <c r="I4" s="55" t="s">
        <v>89</v>
      </c>
      <c r="J4" s="19"/>
      <c r="K4" s="19"/>
      <c r="L4" s="20"/>
      <c r="M4" s="55" t="s">
        <v>90</v>
      </c>
      <c r="N4" s="19"/>
      <c r="O4" s="19"/>
      <c r="P4" s="20"/>
    </row>
    <row r="5" spans="1:16" ht="21" customHeight="1" thickBot="1" x14ac:dyDescent="0.35">
      <c r="A5" s="56" t="s">
        <v>44</v>
      </c>
      <c r="B5" s="57"/>
      <c r="C5" s="57"/>
      <c r="D5" s="58"/>
      <c r="E5" s="59" t="s">
        <v>206</v>
      </c>
      <c r="F5" s="60" t="s">
        <v>217</v>
      </c>
      <c r="G5" s="61" t="s">
        <v>218</v>
      </c>
      <c r="H5" s="62" t="s">
        <v>86</v>
      </c>
      <c r="I5" s="59" t="s">
        <v>206</v>
      </c>
      <c r="J5" s="60" t="s">
        <v>217</v>
      </c>
      <c r="K5" s="61" t="s">
        <v>218</v>
      </c>
      <c r="L5" s="62" t="s">
        <v>86</v>
      </c>
      <c r="M5" s="59" t="s">
        <v>206</v>
      </c>
      <c r="N5" s="60" t="s">
        <v>217</v>
      </c>
      <c r="O5" s="61" t="s">
        <v>218</v>
      </c>
      <c r="P5" s="62" t="s">
        <v>86</v>
      </c>
    </row>
    <row r="6" spans="1:16" ht="7.5" customHeight="1" thickBot="1" x14ac:dyDescent="0.35">
      <c r="A6" s="63"/>
      <c r="B6" s="27"/>
      <c r="C6" s="27"/>
      <c r="D6" s="64"/>
      <c r="E6" s="65"/>
      <c r="F6" s="66"/>
      <c r="G6" s="67"/>
      <c r="H6" s="68"/>
      <c r="I6" s="65"/>
      <c r="J6" s="66"/>
      <c r="K6" s="67"/>
      <c r="L6" s="68"/>
      <c r="M6" s="65"/>
      <c r="N6" s="31"/>
      <c r="O6" s="225"/>
      <c r="P6" s="226"/>
    </row>
    <row r="7" spans="1:16" ht="21" customHeight="1" thickTop="1" thickBot="1" x14ac:dyDescent="0.35">
      <c r="A7" s="69"/>
      <c r="B7" s="70"/>
      <c r="C7" s="70"/>
      <c r="D7" s="172" t="s">
        <v>93</v>
      </c>
      <c r="E7" s="71">
        <f>74061-10038</f>
        <v>64023</v>
      </c>
      <c r="F7" s="42">
        <f>74992-10038</f>
        <v>64954</v>
      </c>
      <c r="G7" s="72">
        <f>73649-10038</f>
        <v>63611</v>
      </c>
      <c r="H7" s="73">
        <f t="shared" ref="H7:H84" si="0">+G7/F7*100</f>
        <v>97.932382917141354</v>
      </c>
      <c r="I7" s="71"/>
      <c r="J7" s="42"/>
      <c r="K7" s="72"/>
      <c r="L7" s="73"/>
      <c r="M7" s="71">
        <f>+E7+I7</f>
        <v>64023</v>
      </c>
      <c r="N7" s="42">
        <f>+F7+J7</f>
        <v>64954</v>
      </c>
      <c r="O7" s="42">
        <f>+G7+K7</f>
        <v>63611</v>
      </c>
      <c r="P7" s="227">
        <f t="shared" ref="P7:P82" si="1">+O7/N7*100</f>
        <v>97.932382917141354</v>
      </c>
    </row>
    <row r="8" spans="1:16" ht="21" customHeight="1" thickTop="1" x14ac:dyDescent="0.3">
      <c r="A8" s="74"/>
      <c r="B8" s="75"/>
      <c r="C8" s="75"/>
      <c r="D8" s="173"/>
      <c r="E8" s="76"/>
      <c r="F8" s="77"/>
      <c r="G8" s="78"/>
      <c r="H8" s="79"/>
      <c r="I8" s="76"/>
      <c r="J8" s="77"/>
      <c r="K8" s="78"/>
      <c r="L8" s="79"/>
      <c r="M8" s="76"/>
      <c r="N8" s="80"/>
      <c r="O8" s="77"/>
      <c r="P8" s="154"/>
    </row>
    <row r="9" spans="1:16" ht="21" customHeight="1" x14ac:dyDescent="0.3">
      <c r="A9" s="24">
        <v>1</v>
      </c>
      <c r="B9" s="30">
        <v>10</v>
      </c>
      <c r="C9" s="30">
        <v>1012</v>
      </c>
      <c r="D9" s="174" t="s">
        <v>45</v>
      </c>
      <c r="E9" s="158">
        <v>1796</v>
      </c>
      <c r="F9" s="81">
        <v>2253</v>
      </c>
      <c r="G9" s="82">
        <v>2292</v>
      </c>
      <c r="H9" s="83">
        <f t="shared" si="0"/>
        <v>101.73102529960055</v>
      </c>
      <c r="I9" s="81"/>
      <c r="J9" s="31"/>
      <c r="K9" s="82"/>
      <c r="L9" s="83"/>
      <c r="M9" s="81">
        <f t="shared" ref="M9:O11" si="2">+E9+I9</f>
        <v>1796</v>
      </c>
      <c r="N9" s="31">
        <f t="shared" si="2"/>
        <v>2253</v>
      </c>
      <c r="O9" s="31">
        <f t="shared" si="2"/>
        <v>2292</v>
      </c>
      <c r="P9" s="127">
        <f t="shared" si="1"/>
        <v>101.73102529960055</v>
      </c>
    </row>
    <row r="10" spans="1:16" ht="21" customHeight="1" x14ac:dyDescent="0.3">
      <c r="A10" s="24">
        <v>1</v>
      </c>
      <c r="B10" s="30">
        <v>10</v>
      </c>
      <c r="C10" s="30">
        <v>1014</v>
      </c>
      <c r="D10" s="174" t="s">
        <v>145</v>
      </c>
      <c r="E10" s="81">
        <v>620</v>
      </c>
      <c r="F10" s="81">
        <v>620</v>
      </c>
      <c r="G10" s="82">
        <v>1132</v>
      </c>
      <c r="H10" s="83">
        <f t="shared" si="0"/>
        <v>182.58064516129033</v>
      </c>
      <c r="I10" s="81"/>
      <c r="J10" s="31"/>
      <c r="K10" s="82"/>
      <c r="L10" s="83"/>
      <c r="M10" s="81">
        <f t="shared" si="2"/>
        <v>620</v>
      </c>
      <c r="N10" s="31">
        <f t="shared" si="2"/>
        <v>620</v>
      </c>
      <c r="O10" s="31">
        <f t="shared" si="2"/>
        <v>1132</v>
      </c>
      <c r="P10" s="127">
        <f t="shared" si="1"/>
        <v>182.58064516129033</v>
      </c>
    </row>
    <row r="11" spans="1:16" ht="21" customHeight="1" x14ac:dyDescent="0.3">
      <c r="A11" s="24">
        <v>1</v>
      </c>
      <c r="B11" s="30">
        <v>10</v>
      </c>
      <c r="C11" s="30">
        <v>1019</v>
      </c>
      <c r="D11" s="174" t="s">
        <v>130</v>
      </c>
      <c r="E11" s="81">
        <v>14191</v>
      </c>
      <c r="F11" s="81">
        <v>10674</v>
      </c>
      <c r="G11" s="82">
        <v>10871</v>
      </c>
      <c r="H11" s="83">
        <f t="shared" si="0"/>
        <v>101.84560614577478</v>
      </c>
      <c r="I11" s="81"/>
      <c r="J11" s="31"/>
      <c r="K11" s="82"/>
      <c r="L11" s="83"/>
      <c r="M11" s="81">
        <f t="shared" si="2"/>
        <v>14191</v>
      </c>
      <c r="N11" s="31">
        <f t="shared" ref="N11:O12" si="3">+F11+J11</f>
        <v>10674</v>
      </c>
      <c r="O11" s="31">
        <f t="shared" si="3"/>
        <v>10871</v>
      </c>
      <c r="P11" s="127">
        <f t="shared" si="1"/>
        <v>101.84560614577478</v>
      </c>
    </row>
    <row r="12" spans="1:16" ht="21" customHeight="1" x14ac:dyDescent="0.3">
      <c r="A12" s="24">
        <v>1</v>
      </c>
      <c r="B12" s="30">
        <v>10</v>
      </c>
      <c r="C12" s="30">
        <v>1031</v>
      </c>
      <c r="D12" s="174" t="s">
        <v>103</v>
      </c>
      <c r="E12" s="81">
        <v>8300</v>
      </c>
      <c r="F12" s="81">
        <v>8300</v>
      </c>
      <c r="G12" s="82">
        <v>8355</v>
      </c>
      <c r="H12" s="83">
        <f t="shared" si="0"/>
        <v>100.66265060240964</v>
      </c>
      <c r="I12" s="81"/>
      <c r="J12" s="31"/>
      <c r="K12" s="82"/>
      <c r="L12" s="83"/>
      <c r="M12" s="81">
        <f t="shared" ref="M12" si="4">+E12+I12</f>
        <v>8300</v>
      </c>
      <c r="N12" s="31">
        <f t="shared" si="3"/>
        <v>8300</v>
      </c>
      <c r="O12" s="31">
        <f t="shared" si="3"/>
        <v>8355</v>
      </c>
      <c r="P12" s="127">
        <f t="shared" si="1"/>
        <v>100.66265060240964</v>
      </c>
    </row>
    <row r="13" spans="1:16" ht="21" customHeight="1" x14ac:dyDescent="0.3">
      <c r="A13" s="24">
        <v>1</v>
      </c>
      <c r="B13" s="30">
        <v>10</v>
      </c>
      <c r="C13" s="30">
        <v>1032</v>
      </c>
      <c r="D13" s="174" t="s">
        <v>146</v>
      </c>
      <c r="E13" s="81">
        <v>200</v>
      </c>
      <c r="F13" s="81">
        <v>200</v>
      </c>
      <c r="G13" s="82">
        <v>197</v>
      </c>
      <c r="H13" s="83">
        <f t="shared" ref="H13" si="5">+G13/F13*100</f>
        <v>98.5</v>
      </c>
      <c r="I13" s="81"/>
      <c r="J13" s="31"/>
      <c r="K13" s="82"/>
      <c r="L13" s="83"/>
      <c r="M13" s="81">
        <f>+E13+I13</f>
        <v>200</v>
      </c>
      <c r="N13" s="31">
        <f t="shared" ref="N13" si="6">+F13+J13</f>
        <v>200</v>
      </c>
      <c r="O13" s="31">
        <f t="shared" ref="O13" si="7">+G13+K13</f>
        <v>197</v>
      </c>
      <c r="P13" s="127">
        <f t="shared" ref="P13" si="8">+O13/N13*100</f>
        <v>98.5</v>
      </c>
    </row>
    <row r="14" spans="1:16" ht="21" customHeight="1" x14ac:dyDescent="0.3">
      <c r="A14" s="303">
        <v>1</v>
      </c>
      <c r="B14" s="33">
        <v>10</v>
      </c>
      <c r="C14" s="40"/>
      <c r="D14" s="175" t="s">
        <v>63</v>
      </c>
      <c r="E14" s="84">
        <f>SUM(E9:E13)</f>
        <v>25107</v>
      </c>
      <c r="F14" s="35">
        <f>SUM(F9:F13)</f>
        <v>22047</v>
      </c>
      <c r="G14" s="85">
        <f>SUM(G9:G13)</f>
        <v>22847</v>
      </c>
      <c r="H14" s="86">
        <f t="shared" si="0"/>
        <v>103.62861160248559</v>
      </c>
      <c r="I14" s="84"/>
      <c r="J14" s="35"/>
      <c r="K14" s="35">
        <f>SUM(K9:K13)</f>
        <v>0</v>
      </c>
      <c r="L14" s="86"/>
      <c r="M14" s="84">
        <f>SUM(M9:M13)</f>
        <v>25107</v>
      </c>
      <c r="N14" s="35">
        <f>SUM(N9:N13)</f>
        <v>22047</v>
      </c>
      <c r="O14" s="35">
        <f>SUM(O9:O13)</f>
        <v>22847</v>
      </c>
      <c r="P14" s="228">
        <f t="shared" si="1"/>
        <v>103.62861160248559</v>
      </c>
    </row>
    <row r="15" spans="1:16" ht="13.5" customHeight="1" thickBot="1" x14ac:dyDescent="0.35">
      <c r="A15" s="87"/>
      <c r="B15" s="36"/>
      <c r="C15" s="36"/>
      <c r="D15" s="176"/>
      <c r="E15" s="88"/>
      <c r="F15" s="89"/>
      <c r="G15" s="90"/>
      <c r="H15" s="91"/>
      <c r="I15" s="88"/>
      <c r="J15" s="89"/>
      <c r="K15" s="90"/>
      <c r="L15" s="91"/>
      <c r="M15" s="88"/>
      <c r="N15" s="89"/>
      <c r="O15" s="89"/>
      <c r="P15" s="229"/>
    </row>
    <row r="16" spans="1:16" ht="21" customHeight="1" thickTop="1" thickBot="1" x14ac:dyDescent="0.35">
      <c r="A16" s="69">
        <v>1</v>
      </c>
      <c r="B16" s="70"/>
      <c r="C16" s="70"/>
      <c r="D16" s="172" t="s">
        <v>63</v>
      </c>
      <c r="E16" s="71">
        <f>+E14</f>
        <v>25107</v>
      </c>
      <c r="F16" s="71">
        <f>+F14</f>
        <v>22047</v>
      </c>
      <c r="G16" s="72">
        <f>+G14</f>
        <v>22847</v>
      </c>
      <c r="H16" s="73">
        <f t="shared" si="0"/>
        <v>103.62861160248559</v>
      </c>
      <c r="I16" s="71"/>
      <c r="J16" s="42"/>
      <c r="K16" s="72">
        <f>K14</f>
        <v>0</v>
      </c>
      <c r="L16" s="73"/>
      <c r="M16" s="71">
        <f>+M14</f>
        <v>25107</v>
      </c>
      <c r="N16" s="42">
        <f>+N14</f>
        <v>22047</v>
      </c>
      <c r="O16" s="42">
        <f>+O14</f>
        <v>22847</v>
      </c>
      <c r="P16" s="227">
        <f t="shared" si="1"/>
        <v>103.62861160248559</v>
      </c>
    </row>
    <row r="17" spans="1:16" ht="21" customHeight="1" thickTop="1" x14ac:dyDescent="0.3">
      <c r="A17" s="92"/>
      <c r="B17" s="45"/>
      <c r="C17" s="45"/>
      <c r="D17" s="177"/>
      <c r="E17" s="81"/>
      <c r="F17" s="31"/>
      <c r="G17" s="82"/>
      <c r="H17" s="83"/>
      <c r="I17" s="81"/>
      <c r="J17" s="31"/>
      <c r="K17" s="82"/>
      <c r="L17" s="83"/>
      <c r="M17" s="81"/>
      <c r="N17" s="31"/>
      <c r="O17" s="31"/>
      <c r="P17" s="127"/>
    </row>
    <row r="18" spans="1:16" ht="21" customHeight="1" x14ac:dyDescent="0.3">
      <c r="A18" s="93">
        <v>2</v>
      </c>
      <c r="B18" s="45">
        <v>21</v>
      </c>
      <c r="C18" s="45">
        <v>2122</v>
      </c>
      <c r="D18" s="177" t="s">
        <v>102</v>
      </c>
      <c r="E18" s="81">
        <v>3</v>
      </c>
      <c r="F18" s="81">
        <v>19</v>
      </c>
      <c r="G18" s="82">
        <v>19</v>
      </c>
      <c r="H18" s="83">
        <f>+G18/F18*100</f>
        <v>100</v>
      </c>
      <c r="I18" s="81"/>
      <c r="J18" s="31"/>
      <c r="K18" s="82"/>
      <c r="L18" s="83"/>
      <c r="M18" s="81">
        <f t="shared" ref="M18:O22" si="9">+E18+I18</f>
        <v>3</v>
      </c>
      <c r="N18" s="31">
        <f t="shared" si="9"/>
        <v>19</v>
      </c>
      <c r="O18" s="31">
        <f t="shared" si="9"/>
        <v>19</v>
      </c>
      <c r="P18" s="127">
        <f>+O18/N18*100</f>
        <v>100</v>
      </c>
    </row>
    <row r="19" spans="1:16" ht="21" customHeight="1" x14ac:dyDescent="0.3">
      <c r="A19" s="93">
        <v>2</v>
      </c>
      <c r="B19" s="45">
        <v>21</v>
      </c>
      <c r="C19" s="45">
        <v>2141</v>
      </c>
      <c r="D19" s="177" t="s">
        <v>166</v>
      </c>
      <c r="E19" s="81">
        <v>260</v>
      </c>
      <c r="F19" s="81">
        <v>237</v>
      </c>
      <c r="G19" s="82">
        <v>109</v>
      </c>
      <c r="H19" s="83">
        <f t="shared" si="0"/>
        <v>45.991561181434598</v>
      </c>
      <c r="I19" s="81"/>
      <c r="J19" s="31"/>
      <c r="K19" s="82"/>
      <c r="L19" s="83"/>
      <c r="M19" s="81">
        <f t="shared" si="9"/>
        <v>260</v>
      </c>
      <c r="N19" s="31">
        <f t="shared" si="9"/>
        <v>237</v>
      </c>
      <c r="O19" s="31">
        <f t="shared" si="9"/>
        <v>109</v>
      </c>
      <c r="P19" s="127">
        <f t="shared" si="1"/>
        <v>45.991561181434598</v>
      </c>
    </row>
    <row r="20" spans="1:16" ht="21" customHeight="1" x14ac:dyDescent="0.3">
      <c r="A20" s="93">
        <v>2</v>
      </c>
      <c r="B20" s="45">
        <v>21</v>
      </c>
      <c r="C20" s="45">
        <v>2143</v>
      </c>
      <c r="D20" s="177" t="s">
        <v>191</v>
      </c>
      <c r="E20" s="81">
        <v>5626</v>
      </c>
      <c r="F20" s="81">
        <v>5626</v>
      </c>
      <c r="G20" s="82">
        <v>5714</v>
      </c>
      <c r="H20" s="83">
        <f t="shared" si="0"/>
        <v>101.56416637042302</v>
      </c>
      <c r="I20" s="81"/>
      <c r="J20" s="31"/>
      <c r="K20" s="82"/>
      <c r="L20" s="83"/>
      <c r="M20" s="81">
        <f t="shared" si="9"/>
        <v>5626</v>
      </c>
      <c r="N20" s="31">
        <f t="shared" si="9"/>
        <v>5626</v>
      </c>
      <c r="O20" s="31">
        <f t="shared" si="9"/>
        <v>5714</v>
      </c>
      <c r="P20" s="127">
        <f t="shared" ref="P20:P21" si="10">+O20/N20*100</f>
        <v>101.56416637042302</v>
      </c>
    </row>
    <row r="21" spans="1:16" ht="21" customHeight="1" x14ac:dyDescent="0.3">
      <c r="A21" s="93">
        <v>2</v>
      </c>
      <c r="B21" s="45">
        <v>21</v>
      </c>
      <c r="C21" s="45">
        <v>2144</v>
      </c>
      <c r="D21" s="177" t="s">
        <v>202</v>
      </c>
      <c r="E21" s="81">
        <v>75</v>
      </c>
      <c r="F21" s="81">
        <v>75</v>
      </c>
      <c r="G21" s="82">
        <v>75</v>
      </c>
      <c r="H21" s="83">
        <f t="shared" si="0"/>
        <v>100</v>
      </c>
      <c r="I21" s="81"/>
      <c r="J21" s="31"/>
      <c r="K21" s="82"/>
      <c r="L21" s="83"/>
      <c r="M21" s="81">
        <f t="shared" si="9"/>
        <v>75</v>
      </c>
      <c r="N21" s="31">
        <f t="shared" si="9"/>
        <v>75</v>
      </c>
      <c r="O21" s="31">
        <f t="shared" si="9"/>
        <v>75</v>
      </c>
      <c r="P21" s="127">
        <f t="shared" si="10"/>
        <v>100</v>
      </c>
    </row>
    <row r="22" spans="1:16" ht="21" customHeight="1" x14ac:dyDescent="0.3">
      <c r="A22" s="93">
        <v>2</v>
      </c>
      <c r="B22" s="45">
        <v>21</v>
      </c>
      <c r="C22" s="45">
        <v>2169</v>
      </c>
      <c r="D22" s="177" t="s">
        <v>131</v>
      </c>
      <c r="E22" s="81">
        <v>1020</v>
      </c>
      <c r="F22" s="81">
        <v>1872</v>
      </c>
      <c r="G22" s="82">
        <v>1558</v>
      </c>
      <c r="H22" s="83">
        <f t="shared" si="0"/>
        <v>83.226495726495727</v>
      </c>
      <c r="I22" s="81"/>
      <c r="J22" s="31"/>
      <c r="K22" s="82"/>
      <c r="L22" s="83"/>
      <c r="M22" s="81">
        <f t="shared" si="9"/>
        <v>1020</v>
      </c>
      <c r="N22" s="31">
        <f t="shared" si="9"/>
        <v>1872</v>
      </c>
      <c r="O22" s="31">
        <f t="shared" si="9"/>
        <v>1558</v>
      </c>
      <c r="P22" s="127">
        <f t="shared" si="1"/>
        <v>83.226495726495727</v>
      </c>
    </row>
    <row r="23" spans="1:16" ht="21" customHeight="1" x14ac:dyDescent="0.3">
      <c r="A23" s="97">
        <v>2</v>
      </c>
      <c r="B23" s="34">
        <v>21</v>
      </c>
      <c r="C23" s="40"/>
      <c r="D23" s="179" t="s">
        <v>64</v>
      </c>
      <c r="E23" s="98">
        <f>SUM(E18:E22)</f>
        <v>6984</v>
      </c>
      <c r="F23" s="41">
        <f>SUM(F18:F22)</f>
        <v>7829</v>
      </c>
      <c r="G23" s="99">
        <f>SUM(G18:G22)</f>
        <v>7475</v>
      </c>
      <c r="H23" s="100">
        <f t="shared" si="0"/>
        <v>95.478349725379999</v>
      </c>
      <c r="I23" s="98"/>
      <c r="J23" s="41"/>
      <c r="K23" s="99"/>
      <c r="L23" s="100"/>
      <c r="M23" s="98">
        <f>SUM(M18:M22)</f>
        <v>6984</v>
      </c>
      <c r="N23" s="41">
        <f>SUM(N18:N22)</f>
        <v>7829</v>
      </c>
      <c r="O23" s="41">
        <f>SUM(O18:O22)</f>
        <v>7475</v>
      </c>
      <c r="P23" s="230">
        <f t="shared" si="1"/>
        <v>95.478349725379999</v>
      </c>
    </row>
    <row r="24" spans="1:16" ht="21" customHeight="1" x14ac:dyDescent="0.3">
      <c r="A24" s="101"/>
      <c r="B24" s="30"/>
      <c r="C24" s="30"/>
      <c r="D24" s="178"/>
      <c r="E24" s="94"/>
      <c r="F24" s="37"/>
      <c r="G24" s="95"/>
      <c r="H24" s="96"/>
      <c r="I24" s="94"/>
      <c r="J24" s="37"/>
      <c r="K24" s="95"/>
      <c r="L24" s="96"/>
      <c r="M24" s="81">
        <f t="shared" ref="M24" si="11">+E24+I24</f>
        <v>0</v>
      </c>
      <c r="N24" s="31">
        <f t="shared" ref="N24" si="12">+F24+J24</f>
        <v>0</v>
      </c>
      <c r="O24" s="31">
        <f t="shared" ref="O24" si="13">+G24+K24</f>
        <v>0</v>
      </c>
      <c r="P24" s="127"/>
    </row>
    <row r="25" spans="1:16" ht="21" customHeight="1" x14ac:dyDescent="0.3">
      <c r="A25" s="24">
        <v>2</v>
      </c>
      <c r="B25" s="30">
        <v>22</v>
      </c>
      <c r="C25" s="30">
        <v>2212</v>
      </c>
      <c r="D25" s="174" t="s">
        <v>46</v>
      </c>
      <c r="E25" s="81">
        <v>218</v>
      </c>
      <c r="F25" s="81">
        <v>1247</v>
      </c>
      <c r="G25" s="82">
        <v>7391</v>
      </c>
      <c r="H25" s="96">
        <f t="shared" si="0"/>
        <v>592.70248596631916</v>
      </c>
      <c r="I25" s="94"/>
      <c r="J25" s="37"/>
      <c r="K25" s="95">
        <v>51</v>
      </c>
      <c r="L25" s="96"/>
      <c r="M25" s="94">
        <f t="shared" ref="M25:O27" si="14">+E25+I25</f>
        <v>218</v>
      </c>
      <c r="N25" s="31">
        <f t="shared" si="14"/>
        <v>1247</v>
      </c>
      <c r="O25" s="31">
        <f t="shared" si="14"/>
        <v>7442</v>
      </c>
      <c r="P25" s="128">
        <f t="shared" si="1"/>
        <v>596.79230152365676</v>
      </c>
    </row>
    <row r="26" spans="1:16" ht="21" customHeight="1" x14ac:dyDescent="0.3">
      <c r="A26" s="24">
        <v>2</v>
      </c>
      <c r="B26" s="30">
        <v>22</v>
      </c>
      <c r="C26" s="30">
        <v>2219</v>
      </c>
      <c r="D26" s="174" t="s">
        <v>132</v>
      </c>
      <c r="E26" s="81">
        <v>65149</v>
      </c>
      <c r="F26" s="81">
        <v>66123</v>
      </c>
      <c r="G26" s="82">
        <v>71737</v>
      </c>
      <c r="H26" s="96">
        <f>+G26/F26*100</f>
        <v>108.4902378899929</v>
      </c>
      <c r="I26" s="94"/>
      <c r="J26" s="37"/>
      <c r="K26" s="95"/>
      <c r="L26" s="96"/>
      <c r="M26" s="94">
        <f t="shared" si="14"/>
        <v>65149</v>
      </c>
      <c r="N26" s="31">
        <f t="shared" si="14"/>
        <v>66123</v>
      </c>
      <c r="O26" s="31">
        <f t="shared" si="14"/>
        <v>71737</v>
      </c>
      <c r="P26" s="128">
        <f>+O26/N26*100</f>
        <v>108.4902378899929</v>
      </c>
    </row>
    <row r="27" spans="1:16" ht="21" customHeight="1" x14ac:dyDescent="0.3">
      <c r="A27" s="24">
        <v>2</v>
      </c>
      <c r="B27" s="30">
        <v>22</v>
      </c>
      <c r="C27" s="30">
        <v>2221</v>
      </c>
      <c r="D27" s="174" t="s">
        <v>192</v>
      </c>
      <c r="E27" s="81"/>
      <c r="F27" s="81">
        <v>1</v>
      </c>
      <c r="G27" s="82"/>
      <c r="H27" s="83">
        <f t="shared" si="0"/>
        <v>0</v>
      </c>
      <c r="I27" s="94"/>
      <c r="J27" s="37"/>
      <c r="K27" s="95"/>
      <c r="L27" s="96"/>
      <c r="M27" s="81">
        <f t="shared" si="14"/>
        <v>0</v>
      </c>
      <c r="N27" s="31">
        <f t="shared" si="14"/>
        <v>1</v>
      </c>
      <c r="O27" s="31">
        <f t="shared" si="14"/>
        <v>0</v>
      </c>
      <c r="P27" s="127">
        <f t="shared" ref="P27" si="15">+O27/N27*100</f>
        <v>0</v>
      </c>
    </row>
    <row r="28" spans="1:16" ht="21" customHeight="1" x14ac:dyDescent="0.3">
      <c r="A28" s="24">
        <v>2</v>
      </c>
      <c r="B28" s="30">
        <v>22</v>
      </c>
      <c r="C28" s="30">
        <v>2271</v>
      </c>
      <c r="D28" s="174" t="s">
        <v>180</v>
      </c>
      <c r="E28" s="81">
        <v>78</v>
      </c>
      <c r="F28" s="81">
        <v>249</v>
      </c>
      <c r="G28" s="82">
        <v>268</v>
      </c>
      <c r="H28" s="96">
        <f t="shared" si="0"/>
        <v>107.63052208835342</v>
      </c>
      <c r="I28" s="94"/>
      <c r="J28" s="37"/>
      <c r="K28" s="95"/>
      <c r="L28" s="96"/>
      <c r="M28" s="81">
        <f>+E28+I28</f>
        <v>78</v>
      </c>
      <c r="N28" s="31">
        <f>+F28+J28</f>
        <v>249</v>
      </c>
      <c r="O28" s="31">
        <f>+G28+K28</f>
        <v>268</v>
      </c>
      <c r="P28" s="128">
        <f t="shared" si="1"/>
        <v>107.63052208835342</v>
      </c>
    </row>
    <row r="29" spans="1:16" ht="21" customHeight="1" x14ac:dyDescent="0.3">
      <c r="A29" s="303">
        <v>2</v>
      </c>
      <c r="B29" s="34">
        <v>22</v>
      </c>
      <c r="C29" s="40"/>
      <c r="D29" s="175" t="s">
        <v>214</v>
      </c>
      <c r="E29" s="98">
        <f>SUM(E25:E28)</f>
        <v>65445</v>
      </c>
      <c r="F29" s="41">
        <f>SUM(F25:F28)</f>
        <v>67620</v>
      </c>
      <c r="G29" s="99">
        <f>SUM(G25:G28)</f>
        <v>79396</v>
      </c>
      <c r="H29" s="100">
        <f t="shared" si="0"/>
        <v>117.41496598639456</v>
      </c>
      <c r="I29" s="98">
        <f>SUM(I25:I28)</f>
        <v>0</v>
      </c>
      <c r="J29" s="41">
        <f>SUM(J25:J28)</f>
        <v>0</v>
      </c>
      <c r="K29" s="99">
        <f>SUM(K25:K28)</f>
        <v>51</v>
      </c>
      <c r="L29" s="100"/>
      <c r="M29" s="98">
        <f>SUM(M25:M28)</f>
        <v>65445</v>
      </c>
      <c r="N29" s="41">
        <f>SUM(N25:N28)</f>
        <v>67620</v>
      </c>
      <c r="O29" s="99">
        <f>SUM(O25:O28)</f>
        <v>79447</v>
      </c>
      <c r="P29" s="230">
        <f t="shared" si="1"/>
        <v>117.49038745933156</v>
      </c>
    </row>
    <row r="30" spans="1:16" ht="21" customHeight="1" x14ac:dyDescent="0.3">
      <c r="A30" s="101"/>
      <c r="B30" s="30"/>
      <c r="C30" s="30"/>
      <c r="D30" s="174"/>
      <c r="E30" s="94"/>
      <c r="F30" s="37"/>
      <c r="G30" s="95"/>
      <c r="H30" s="96"/>
      <c r="I30" s="94"/>
      <c r="J30" s="37"/>
      <c r="K30" s="95"/>
      <c r="L30" s="96"/>
      <c r="M30" s="81">
        <f t="shared" ref="M30" si="16">+E30+I30</f>
        <v>0</v>
      </c>
      <c r="N30" s="31">
        <f t="shared" ref="N30" si="17">+F30+J30</f>
        <v>0</v>
      </c>
      <c r="O30" s="31">
        <f t="shared" ref="O30" si="18">+G30+K30</f>
        <v>0</v>
      </c>
      <c r="P30" s="127"/>
    </row>
    <row r="31" spans="1:16" ht="21" customHeight="1" x14ac:dyDescent="0.3">
      <c r="A31" s="24">
        <v>2</v>
      </c>
      <c r="B31" s="30">
        <v>23</v>
      </c>
      <c r="C31" s="30">
        <v>2321</v>
      </c>
      <c r="D31" s="174" t="s">
        <v>185</v>
      </c>
      <c r="E31" s="94">
        <v>70</v>
      </c>
      <c r="F31" s="31">
        <v>70</v>
      </c>
      <c r="G31" s="82">
        <v>37</v>
      </c>
      <c r="H31" s="83">
        <f t="shared" si="0"/>
        <v>52.857142857142861</v>
      </c>
      <c r="I31" s="94"/>
      <c r="J31" s="37"/>
      <c r="K31" s="95"/>
      <c r="L31" s="96"/>
      <c r="M31" s="81">
        <f t="shared" ref="M31:O34" si="19">+E31+I31</f>
        <v>70</v>
      </c>
      <c r="N31" s="31">
        <f t="shared" si="19"/>
        <v>70</v>
      </c>
      <c r="O31" s="31">
        <f t="shared" si="19"/>
        <v>37</v>
      </c>
      <c r="P31" s="128">
        <f>+O31/N31*100</f>
        <v>52.857142857142861</v>
      </c>
    </row>
    <row r="32" spans="1:16" ht="21" customHeight="1" x14ac:dyDescent="0.3">
      <c r="A32" s="24">
        <v>2</v>
      </c>
      <c r="B32" s="30">
        <v>23</v>
      </c>
      <c r="C32" s="30">
        <v>2329</v>
      </c>
      <c r="D32" s="174" t="s">
        <v>150</v>
      </c>
      <c r="E32" s="94"/>
      <c r="F32" s="31"/>
      <c r="G32" s="82">
        <v>2541</v>
      </c>
      <c r="H32" s="83"/>
      <c r="I32" s="94"/>
      <c r="J32" s="37"/>
      <c r="K32" s="95"/>
      <c r="L32" s="96"/>
      <c r="M32" s="81">
        <f t="shared" si="19"/>
        <v>0</v>
      </c>
      <c r="N32" s="31">
        <f t="shared" si="19"/>
        <v>0</v>
      </c>
      <c r="O32" s="31">
        <f t="shared" si="19"/>
        <v>2541</v>
      </c>
      <c r="P32" s="127"/>
    </row>
    <row r="33" spans="1:16" ht="21" customHeight="1" x14ac:dyDescent="0.3">
      <c r="A33" s="24">
        <v>2</v>
      </c>
      <c r="B33" s="30">
        <v>23</v>
      </c>
      <c r="C33" s="30">
        <v>2333</v>
      </c>
      <c r="D33" s="174" t="s">
        <v>210</v>
      </c>
      <c r="E33" s="94"/>
      <c r="F33" s="31">
        <v>1</v>
      </c>
      <c r="G33" s="82">
        <v>1</v>
      </c>
      <c r="H33" s="96">
        <f t="shared" si="0"/>
        <v>100</v>
      </c>
      <c r="I33" s="94"/>
      <c r="J33" s="37"/>
      <c r="K33" s="95"/>
      <c r="L33" s="96"/>
      <c r="M33" s="81">
        <f t="shared" si="19"/>
        <v>0</v>
      </c>
      <c r="N33" s="31">
        <f t="shared" si="19"/>
        <v>1</v>
      </c>
      <c r="O33" s="31">
        <f t="shared" si="19"/>
        <v>1</v>
      </c>
      <c r="P33" s="127">
        <f t="shared" si="1"/>
        <v>100</v>
      </c>
    </row>
    <row r="34" spans="1:16" ht="21" customHeight="1" x14ac:dyDescent="0.3">
      <c r="A34" s="24">
        <v>2</v>
      </c>
      <c r="B34" s="30">
        <v>23</v>
      </c>
      <c r="C34" s="30">
        <v>2399</v>
      </c>
      <c r="D34" s="174" t="s">
        <v>133</v>
      </c>
      <c r="E34" s="94">
        <v>100</v>
      </c>
      <c r="F34" s="31">
        <v>100</v>
      </c>
      <c r="G34" s="82">
        <v>218</v>
      </c>
      <c r="H34" s="96">
        <f t="shared" si="0"/>
        <v>218.00000000000003</v>
      </c>
      <c r="I34" s="94"/>
      <c r="J34" s="37"/>
      <c r="K34" s="95"/>
      <c r="L34" s="96"/>
      <c r="M34" s="94">
        <f t="shared" si="19"/>
        <v>100</v>
      </c>
      <c r="N34" s="31">
        <f t="shared" si="19"/>
        <v>100</v>
      </c>
      <c r="O34" s="31">
        <f t="shared" si="19"/>
        <v>218</v>
      </c>
      <c r="P34" s="127">
        <f t="shared" ref="P34" si="20">+O34/N34*100</f>
        <v>218.00000000000003</v>
      </c>
    </row>
    <row r="35" spans="1:16" ht="21" customHeight="1" x14ac:dyDescent="0.3">
      <c r="A35" s="97">
        <v>2</v>
      </c>
      <c r="B35" s="34">
        <v>23</v>
      </c>
      <c r="C35" s="40"/>
      <c r="D35" s="175" t="s">
        <v>65</v>
      </c>
      <c r="E35" s="98">
        <f>SUM(E31:E34)</f>
        <v>170</v>
      </c>
      <c r="F35" s="41">
        <f>SUM(F31:F34)</f>
        <v>171</v>
      </c>
      <c r="G35" s="99">
        <f>SUM(G31:G34)</f>
        <v>2797</v>
      </c>
      <c r="H35" s="293">
        <f t="shared" si="0"/>
        <v>1635.672514619883</v>
      </c>
      <c r="I35" s="98"/>
      <c r="J35" s="41"/>
      <c r="K35" s="99">
        <f>SUM(K31:K34)</f>
        <v>0</v>
      </c>
      <c r="L35" s="100"/>
      <c r="M35" s="98">
        <f>SUM(M31:M34)</f>
        <v>170</v>
      </c>
      <c r="N35" s="41">
        <f>SUM(N31:N34)</f>
        <v>171</v>
      </c>
      <c r="O35" s="41">
        <f>SUM(O31:O34)</f>
        <v>2797</v>
      </c>
      <c r="P35" s="294">
        <f t="shared" si="1"/>
        <v>1635.672514619883</v>
      </c>
    </row>
    <row r="36" spans="1:16" ht="13.5" customHeight="1" thickBot="1" x14ac:dyDescent="0.35">
      <c r="A36" s="101"/>
      <c r="B36" s="30"/>
      <c r="C36" s="30"/>
      <c r="D36" s="174"/>
      <c r="E36" s="94"/>
      <c r="F36" s="37"/>
      <c r="G36" s="95"/>
      <c r="H36" s="96"/>
      <c r="I36" s="94"/>
      <c r="J36" s="37"/>
      <c r="K36" s="95"/>
      <c r="L36" s="96"/>
      <c r="M36" s="94"/>
      <c r="N36" s="37"/>
      <c r="O36" s="37"/>
      <c r="P36" s="128"/>
    </row>
    <row r="37" spans="1:16" ht="21" customHeight="1" thickTop="1" thickBot="1" x14ac:dyDescent="0.35">
      <c r="A37" s="102">
        <v>2</v>
      </c>
      <c r="B37" s="70"/>
      <c r="C37" s="70"/>
      <c r="D37" s="172" t="s">
        <v>76</v>
      </c>
      <c r="E37" s="71">
        <f>+E23+E29+E35</f>
        <v>72599</v>
      </c>
      <c r="F37" s="71">
        <f>+F23+F29+F35</f>
        <v>75620</v>
      </c>
      <c r="G37" s="72">
        <f>+G23+G29+G35</f>
        <v>89668</v>
      </c>
      <c r="H37" s="73">
        <f t="shared" si="0"/>
        <v>118.57709600634753</v>
      </c>
      <c r="I37" s="71">
        <f>+I23+I29+I35</f>
        <v>0</v>
      </c>
      <c r="J37" s="42">
        <f>+J23+J29+J35</f>
        <v>0</v>
      </c>
      <c r="K37" s="42">
        <f>+K23+K29+K35</f>
        <v>51</v>
      </c>
      <c r="L37" s="73"/>
      <c r="M37" s="71">
        <f>+M23+M29+M35</f>
        <v>72599</v>
      </c>
      <c r="N37" s="42">
        <f>+N23+N29+N35</f>
        <v>75620</v>
      </c>
      <c r="O37" s="42">
        <f>+O23+O29+O35</f>
        <v>89719</v>
      </c>
      <c r="P37" s="227">
        <f t="shared" si="1"/>
        <v>118.6445384818831</v>
      </c>
    </row>
    <row r="38" spans="1:16" ht="21" customHeight="1" thickTop="1" x14ac:dyDescent="0.3">
      <c r="A38" s="103"/>
      <c r="B38" s="45"/>
      <c r="C38" s="45"/>
      <c r="D38" s="177"/>
      <c r="E38" s="81"/>
      <c r="F38" s="31"/>
      <c r="G38" s="82"/>
      <c r="H38" s="83"/>
      <c r="I38" s="81"/>
      <c r="J38" s="31"/>
      <c r="K38" s="82"/>
      <c r="L38" s="83"/>
      <c r="M38" s="81"/>
      <c r="N38" s="31"/>
      <c r="O38" s="31"/>
      <c r="P38" s="127"/>
    </row>
    <row r="39" spans="1:16" ht="21" customHeight="1" x14ac:dyDescent="0.3">
      <c r="A39" s="23">
        <v>3</v>
      </c>
      <c r="B39" s="45">
        <v>31</v>
      </c>
      <c r="C39" s="45">
        <v>3111</v>
      </c>
      <c r="D39" s="177" t="s">
        <v>47</v>
      </c>
      <c r="E39" s="81">
        <v>1317</v>
      </c>
      <c r="F39" s="81">
        <v>3619</v>
      </c>
      <c r="G39" s="82">
        <v>4081</v>
      </c>
      <c r="H39" s="83">
        <f t="shared" si="0"/>
        <v>112.7659574468085</v>
      </c>
      <c r="I39" s="81"/>
      <c r="J39" s="31"/>
      <c r="K39" s="82"/>
      <c r="L39" s="96"/>
      <c r="M39" s="81">
        <f t="shared" ref="M39:O43" si="21">+E39+I39</f>
        <v>1317</v>
      </c>
      <c r="N39" s="31">
        <f t="shared" si="21"/>
        <v>3619</v>
      </c>
      <c r="O39" s="31">
        <f t="shared" si="21"/>
        <v>4081</v>
      </c>
      <c r="P39" s="128">
        <f t="shared" si="1"/>
        <v>112.7659574468085</v>
      </c>
    </row>
    <row r="40" spans="1:16" ht="21" customHeight="1" x14ac:dyDescent="0.3">
      <c r="A40" s="273">
        <v>3</v>
      </c>
      <c r="B40" s="36">
        <v>31</v>
      </c>
      <c r="C40" s="36">
        <v>3113</v>
      </c>
      <c r="D40" s="176" t="s">
        <v>48</v>
      </c>
      <c r="E40" s="94">
        <v>9756</v>
      </c>
      <c r="F40" s="94">
        <v>14724</v>
      </c>
      <c r="G40" s="82">
        <v>16844</v>
      </c>
      <c r="H40" s="83">
        <f t="shared" si="0"/>
        <v>114.39826134202661</v>
      </c>
      <c r="I40" s="94"/>
      <c r="J40" s="37"/>
      <c r="K40" s="95"/>
      <c r="L40" s="96"/>
      <c r="M40" s="81">
        <f>+E40+I40</f>
        <v>9756</v>
      </c>
      <c r="N40" s="31">
        <f t="shared" si="21"/>
        <v>14724</v>
      </c>
      <c r="O40" s="31">
        <f t="shared" si="21"/>
        <v>16844</v>
      </c>
      <c r="P40" s="128">
        <f>+O40/N40*100</f>
        <v>114.39826134202661</v>
      </c>
    </row>
    <row r="41" spans="1:16" ht="21" customHeight="1" x14ac:dyDescent="0.3">
      <c r="A41" s="273">
        <v>3</v>
      </c>
      <c r="B41" s="36">
        <v>31</v>
      </c>
      <c r="C41" s="30">
        <v>3114</v>
      </c>
      <c r="D41" s="347" t="s">
        <v>221</v>
      </c>
      <c r="E41" s="342"/>
      <c r="F41" s="342">
        <v>15</v>
      </c>
      <c r="G41" s="343">
        <v>15</v>
      </c>
      <c r="H41" s="83">
        <f t="shared" si="0"/>
        <v>100</v>
      </c>
      <c r="I41" s="342"/>
      <c r="J41" s="345"/>
      <c r="K41" s="343"/>
      <c r="L41" s="344"/>
      <c r="M41" s="342"/>
      <c r="N41" s="31">
        <f t="shared" si="21"/>
        <v>15</v>
      </c>
      <c r="O41" s="31">
        <f t="shared" si="21"/>
        <v>15</v>
      </c>
      <c r="P41" s="346"/>
    </row>
    <row r="42" spans="1:16" ht="21" customHeight="1" x14ac:dyDescent="0.3">
      <c r="A42" s="24">
        <v>3</v>
      </c>
      <c r="B42" s="30">
        <v>31</v>
      </c>
      <c r="C42" s="30">
        <v>3119</v>
      </c>
      <c r="D42" s="181" t="s">
        <v>182</v>
      </c>
      <c r="E42" s="88">
        <v>515</v>
      </c>
      <c r="F42" s="88">
        <v>515</v>
      </c>
      <c r="G42" s="90">
        <v>496</v>
      </c>
      <c r="H42" s="91">
        <f t="shared" si="0"/>
        <v>96.310679611650485</v>
      </c>
      <c r="I42" s="88"/>
      <c r="J42" s="89"/>
      <c r="K42" s="90"/>
      <c r="L42" s="91"/>
      <c r="M42" s="81">
        <f t="shared" ref="M42" si="22">+E42+I42</f>
        <v>515</v>
      </c>
      <c r="N42" s="31">
        <f t="shared" si="21"/>
        <v>515</v>
      </c>
      <c r="O42" s="31">
        <f t="shared" si="21"/>
        <v>496</v>
      </c>
      <c r="P42" s="127">
        <f>+O42/N42*100</f>
        <v>96.310679611650485</v>
      </c>
    </row>
    <row r="43" spans="1:16" ht="21" customHeight="1" x14ac:dyDescent="0.3">
      <c r="A43" s="24">
        <v>3</v>
      </c>
      <c r="B43" s="30">
        <v>31</v>
      </c>
      <c r="C43" s="30">
        <v>3146</v>
      </c>
      <c r="D43" s="181" t="s">
        <v>197</v>
      </c>
      <c r="E43" s="333">
        <v>10</v>
      </c>
      <c r="F43" s="334">
        <v>10</v>
      </c>
      <c r="G43" s="335">
        <v>10</v>
      </c>
      <c r="H43" s="336">
        <f t="shared" si="0"/>
        <v>100</v>
      </c>
      <c r="I43" s="334"/>
      <c r="J43" s="337"/>
      <c r="K43" s="335"/>
      <c r="L43" s="336"/>
      <c r="M43" s="333">
        <f t="shared" ref="M43" si="23">+E43+I43</f>
        <v>10</v>
      </c>
      <c r="N43" s="337">
        <f t="shared" si="21"/>
        <v>10</v>
      </c>
      <c r="O43" s="337">
        <f t="shared" si="21"/>
        <v>10</v>
      </c>
      <c r="P43" s="338">
        <f t="shared" ref="P43" si="24">+O43/N43*100</f>
        <v>100</v>
      </c>
    </row>
    <row r="44" spans="1:16" ht="21" customHeight="1" x14ac:dyDescent="0.3">
      <c r="A44" s="97">
        <v>3</v>
      </c>
      <c r="B44" s="34">
        <v>31</v>
      </c>
      <c r="C44" s="40"/>
      <c r="D44" s="180" t="s">
        <v>66</v>
      </c>
      <c r="E44" s="98">
        <f>SUM(E39:E43)</f>
        <v>11598</v>
      </c>
      <c r="F44" s="41">
        <f>SUM(F39:F43)</f>
        <v>18883</v>
      </c>
      <c r="G44" s="99">
        <f>SUM(G39:G43)</f>
        <v>21446</v>
      </c>
      <c r="H44" s="100">
        <f t="shared" si="0"/>
        <v>113.57305512895198</v>
      </c>
      <c r="I44" s="98"/>
      <c r="J44" s="41">
        <f>SUM(J39:J40)</f>
        <v>0</v>
      </c>
      <c r="K44" s="41">
        <f>SUM(K39:K40)</f>
        <v>0</v>
      </c>
      <c r="L44" s="100"/>
      <c r="M44" s="98">
        <f>SUM(M39:M43)</f>
        <v>11598</v>
      </c>
      <c r="N44" s="41">
        <f>SUM(N39:N43)</f>
        <v>18883</v>
      </c>
      <c r="O44" s="41">
        <f>SUM(O39:O43)</f>
        <v>21446</v>
      </c>
      <c r="P44" s="230">
        <f t="shared" si="1"/>
        <v>113.57305512895198</v>
      </c>
    </row>
    <row r="45" spans="1:16" ht="21" customHeight="1" x14ac:dyDescent="0.3">
      <c r="A45" s="24"/>
      <c r="B45" s="30"/>
      <c r="C45" s="30"/>
      <c r="D45" s="181"/>
      <c r="E45" s="88"/>
      <c r="F45" s="88"/>
      <c r="G45" s="90"/>
      <c r="H45" s="91"/>
      <c r="I45" s="88"/>
      <c r="J45" s="89"/>
      <c r="K45" s="90"/>
      <c r="L45" s="91"/>
      <c r="M45" s="88"/>
      <c r="N45" s="89"/>
      <c r="O45" s="89"/>
      <c r="P45" s="229"/>
    </row>
    <row r="46" spans="1:16" ht="21" customHeight="1" x14ac:dyDescent="0.3">
      <c r="A46" s="273">
        <v>3</v>
      </c>
      <c r="B46" s="36">
        <v>32</v>
      </c>
      <c r="C46" s="36">
        <v>3299</v>
      </c>
      <c r="D46" s="339" t="s">
        <v>203</v>
      </c>
      <c r="E46" s="330"/>
      <c r="F46" s="299">
        <v>716</v>
      </c>
      <c r="G46" s="340">
        <v>640</v>
      </c>
      <c r="H46" s="301">
        <f t="shared" si="0"/>
        <v>89.385474860335194</v>
      </c>
      <c r="I46" s="299"/>
      <c r="J46" s="331"/>
      <c r="K46" s="340"/>
      <c r="L46" s="301"/>
      <c r="M46" s="330">
        <f t="shared" ref="M46:N46" si="25">+E46+I46</f>
        <v>0</v>
      </c>
      <c r="N46" s="106">
        <f t="shared" si="25"/>
        <v>716</v>
      </c>
      <c r="O46" s="331">
        <f t="shared" ref="O46" si="26">+G46+K46</f>
        <v>640</v>
      </c>
      <c r="P46" s="231">
        <f>+O46/N46*100</f>
        <v>89.385474860335194</v>
      </c>
    </row>
    <row r="47" spans="1:16" ht="21" customHeight="1" x14ac:dyDescent="0.3">
      <c r="A47" s="97">
        <v>3</v>
      </c>
      <c r="B47" s="34">
        <v>32</v>
      </c>
      <c r="C47" s="40"/>
      <c r="D47" s="180" t="s">
        <v>66</v>
      </c>
      <c r="E47" s="113">
        <f>SUM(E46:E46)</f>
        <v>0</v>
      </c>
      <c r="F47" s="114">
        <f>SUM(F46:F46)</f>
        <v>716</v>
      </c>
      <c r="G47" s="115">
        <f>SUM(G46:G46)</f>
        <v>640</v>
      </c>
      <c r="H47" s="116">
        <f t="shared" si="0"/>
        <v>89.385474860335194</v>
      </c>
      <c r="I47" s="113">
        <f>SUM(I46:I46)</f>
        <v>0</v>
      </c>
      <c r="J47" s="114">
        <f>SUM(J46:J46)</f>
        <v>0</v>
      </c>
      <c r="K47" s="114">
        <f>SUM(K46:K46)</f>
        <v>0</v>
      </c>
      <c r="L47" s="116"/>
      <c r="M47" s="113">
        <f>SUM(M46:M46)</f>
        <v>0</v>
      </c>
      <c r="N47" s="114">
        <f>SUM(N46:N46)</f>
        <v>716</v>
      </c>
      <c r="O47" s="114">
        <f>SUM(O46:O46)</f>
        <v>640</v>
      </c>
      <c r="P47" s="233">
        <f t="shared" si="1"/>
        <v>89.385474860335194</v>
      </c>
    </row>
    <row r="48" spans="1:16" ht="21" customHeight="1" x14ac:dyDescent="0.3">
      <c r="A48" s="24"/>
      <c r="B48" s="30"/>
      <c r="C48" s="30"/>
      <c r="D48" s="181"/>
      <c r="E48" s="109"/>
      <c r="F48" s="109"/>
      <c r="G48" s="111"/>
      <c r="H48" s="112"/>
      <c r="I48" s="109"/>
      <c r="J48" s="110"/>
      <c r="K48" s="111"/>
      <c r="L48" s="112"/>
      <c r="M48" s="109"/>
      <c r="N48" s="110"/>
      <c r="O48" s="110"/>
      <c r="P48" s="232"/>
    </row>
    <row r="49" spans="1:16" ht="21" customHeight="1" x14ac:dyDescent="0.3">
      <c r="A49" s="157">
        <v>3</v>
      </c>
      <c r="B49" s="75">
        <v>33</v>
      </c>
      <c r="C49" s="75">
        <v>3311</v>
      </c>
      <c r="D49" s="241" t="s">
        <v>99</v>
      </c>
      <c r="E49" s="246">
        <v>87529</v>
      </c>
      <c r="F49" s="246">
        <v>87109</v>
      </c>
      <c r="G49" s="248">
        <v>87350</v>
      </c>
      <c r="H49" s="112">
        <f t="shared" si="0"/>
        <v>100.2766648681537</v>
      </c>
      <c r="I49" s="246"/>
      <c r="J49" s="247"/>
      <c r="K49" s="248"/>
      <c r="L49" s="249"/>
      <c r="M49" s="109">
        <f>+E49+I49</f>
        <v>87529</v>
      </c>
      <c r="N49" s="110">
        <f>+F49+J49</f>
        <v>87109</v>
      </c>
      <c r="O49" s="110">
        <f>+G49+K49</f>
        <v>87350</v>
      </c>
      <c r="P49" s="232">
        <f>+O49/N49*100</f>
        <v>100.2766648681537</v>
      </c>
    </row>
    <row r="50" spans="1:16" ht="21" customHeight="1" x14ac:dyDescent="0.3">
      <c r="A50" s="157">
        <v>3</v>
      </c>
      <c r="B50" s="75">
        <v>33</v>
      </c>
      <c r="C50" s="75">
        <v>3312</v>
      </c>
      <c r="D50" s="241" t="s">
        <v>117</v>
      </c>
      <c r="E50" s="246">
        <v>3120</v>
      </c>
      <c r="F50" s="246">
        <v>3122</v>
      </c>
      <c r="G50" s="248">
        <v>3149</v>
      </c>
      <c r="H50" s="112">
        <f t="shared" si="0"/>
        <v>100.86483023702755</v>
      </c>
      <c r="I50" s="246"/>
      <c r="J50" s="247"/>
      <c r="K50" s="248"/>
      <c r="L50" s="249"/>
      <c r="M50" s="109">
        <f t="shared" ref="M50:M61" si="27">+E50+I50</f>
        <v>3120</v>
      </c>
      <c r="N50" s="110">
        <f t="shared" ref="N50:N61" si="28">+F50+J50</f>
        <v>3122</v>
      </c>
      <c r="O50" s="110">
        <f t="shared" ref="O50:O61" si="29">+G50+K50</f>
        <v>3149</v>
      </c>
      <c r="P50" s="232">
        <f>+O50/N50*100</f>
        <v>100.86483023702755</v>
      </c>
    </row>
    <row r="51" spans="1:16" ht="21" customHeight="1" x14ac:dyDescent="0.3">
      <c r="A51" s="157">
        <v>3</v>
      </c>
      <c r="B51" s="75">
        <v>33</v>
      </c>
      <c r="C51" s="75">
        <v>3313</v>
      </c>
      <c r="D51" s="241" t="s">
        <v>134</v>
      </c>
      <c r="E51" s="246">
        <v>228</v>
      </c>
      <c r="F51" s="246">
        <v>228</v>
      </c>
      <c r="G51" s="248">
        <v>228</v>
      </c>
      <c r="H51" s="112">
        <f t="shared" si="0"/>
        <v>100</v>
      </c>
      <c r="I51" s="246"/>
      <c r="J51" s="247"/>
      <c r="K51" s="248"/>
      <c r="L51" s="249"/>
      <c r="M51" s="109">
        <f t="shared" si="27"/>
        <v>228</v>
      </c>
      <c r="N51" s="31">
        <f t="shared" si="28"/>
        <v>228</v>
      </c>
      <c r="O51" s="110">
        <f t="shared" si="29"/>
        <v>228</v>
      </c>
      <c r="P51" s="128">
        <f>+O51/N51*100</f>
        <v>100</v>
      </c>
    </row>
    <row r="52" spans="1:16" ht="21" customHeight="1" x14ac:dyDescent="0.3">
      <c r="A52" s="157">
        <v>3</v>
      </c>
      <c r="B52" s="75">
        <v>33</v>
      </c>
      <c r="C52" s="75">
        <v>3314</v>
      </c>
      <c r="D52" s="241" t="s">
        <v>100</v>
      </c>
      <c r="E52" s="246">
        <v>2780</v>
      </c>
      <c r="F52" s="246">
        <v>2209</v>
      </c>
      <c r="G52" s="248">
        <v>2225</v>
      </c>
      <c r="H52" s="112">
        <f t="shared" si="0"/>
        <v>100.72430964237211</v>
      </c>
      <c r="I52" s="246"/>
      <c r="J52" s="247"/>
      <c r="K52" s="248"/>
      <c r="L52" s="249"/>
      <c r="M52" s="109">
        <f t="shared" si="27"/>
        <v>2780</v>
      </c>
      <c r="N52" s="110">
        <f t="shared" si="28"/>
        <v>2209</v>
      </c>
      <c r="O52" s="110">
        <f t="shared" si="29"/>
        <v>2225</v>
      </c>
      <c r="P52" s="232">
        <f t="shared" si="1"/>
        <v>100.72430964237211</v>
      </c>
    </row>
    <row r="53" spans="1:16" ht="21" customHeight="1" x14ac:dyDescent="0.3">
      <c r="A53" s="244">
        <v>3</v>
      </c>
      <c r="B53" s="166">
        <v>33</v>
      </c>
      <c r="C53" s="166">
        <v>3315</v>
      </c>
      <c r="D53" s="245" t="s">
        <v>101</v>
      </c>
      <c r="E53" s="325">
        <v>5336</v>
      </c>
      <c r="F53" s="246">
        <v>7591</v>
      </c>
      <c r="G53" s="243">
        <v>7556</v>
      </c>
      <c r="H53" s="112">
        <f t="shared" si="0"/>
        <v>99.538927677512845</v>
      </c>
      <c r="I53" s="262"/>
      <c r="J53" s="247"/>
      <c r="K53" s="248"/>
      <c r="L53" s="249"/>
      <c r="M53" s="109">
        <f t="shared" si="27"/>
        <v>5336</v>
      </c>
      <c r="N53" s="110">
        <f t="shared" si="28"/>
        <v>7591</v>
      </c>
      <c r="O53" s="110">
        <f t="shared" si="29"/>
        <v>7556</v>
      </c>
      <c r="P53" s="232">
        <f t="shared" si="1"/>
        <v>99.538927677512845</v>
      </c>
    </row>
    <row r="54" spans="1:16" ht="21" customHeight="1" x14ac:dyDescent="0.3">
      <c r="A54" s="244">
        <v>3</v>
      </c>
      <c r="B54" s="166">
        <v>33</v>
      </c>
      <c r="C54" s="166">
        <v>3317</v>
      </c>
      <c r="D54" s="245" t="s">
        <v>109</v>
      </c>
      <c r="E54" s="242">
        <v>3151</v>
      </c>
      <c r="F54" s="242">
        <v>3121</v>
      </c>
      <c r="G54" s="243">
        <v>3114</v>
      </c>
      <c r="H54" s="112">
        <f t="shared" si="0"/>
        <v>99.775712912528036</v>
      </c>
      <c r="I54" s="262"/>
      <c r="J54" s="247"/>
      <c r="K54" s="248"/>
      <c r="L54" s="249"/>
      <c r="M54" s="109">
        <f t="shared" si="27"/>
        <v>3151</v>
      </c>
      <c r="N54" s="110">
        <f t="shared" si="28"/>
        <v>3121</v>
      </c>
      <c r="O54" s="110">
        <f t="shared" si="29"/>
        <v>3114</v>
      </c>
      <c r="P54" s="232">
        <f t="shared" si="1"/>
        <v>99.775712912528036</v>
      </c>
    </row>
    <row r="55" spans="1:16" ht="21" customHeight="1" x14ac:dyDescent="0.3">
      <c r="A55" s="24">
        <v>3</v>
      </c>
      <c r="B55" s="30">
        <v>33</v>
      </c>
      <c r="C55" s="30">
        <v>3319</v>
      </c>
      <c r="D55" s="181" t="s">
        <v>135</v>
      </c>
      <c r="E55" s="109">
        <v>2261</v>
      </c>
      <c r="F55" s="109">
        <v>2479</v>
      </c>
      <c r="G55" s="82">
        <v>2725</v>
      </c>
      <c r="H55" s="112">
        <f t="shared" si="0"/>
        <v>109.9233561920129</v>
      </c>
      <c r="I55" s="109"/>
      <c r="J55" s="110"/>
      <c r="K55" s="111"/>
      <c r="L55" s="96"/>
      <c r="M55" s="109">
        <f t="shared" si="27"/>
        <v>2261</v>
      </c>
      <c r="N55" s="110">
        <f t="shared" si="28"/>
        <v>2479</v>
      </c>
      <c r="O55" s="110">
        <f t="shared" si="29"/>
        <v>2725</v>
      </c>
      <c r="P55" s="232">
        <f t="shared" si="1"/>
        <v>109.9233561920129</v>
      </c>
    </row>
    <row r="56" spans="1:16" ht="21" customHeight="1" x14ac:dyDescent="0.3">
      <c r="A56" s="24">
        <v>3</v>
      </c>
      <c r="B56" s="30">
        <v>33</v>
      </c>
      <c r="C56" s="30">
        <v>3322</v>
      </c>
      <c r="D56" s="181" t="s">
        <v>49</v>
      </c>
      <c r="E56" s="109">
        <v>879</v>
      </c>
      <c r="F56" s="109">
        <v>879</v>
      </c>
      <c r="G56" s="82">
        <v>156</v>
      </c>
      <c r="H56" s="112">
        <f t="shared" si="0"/>
        <v>17.747440273037544</v>
      </c>
      <c r="I56" s="109"/>
      <c r="J56" s="110"/>
      <c r="K56" s="111"/>
      <c r="L56" s="112"/>
      <c r="M56" s="109">
        <f t="shared" si="27"/>
        <v>879</v>
      </c>
      <c r="N56" s="31">
        <f t="shared" si="28"/>
        <v>879</v>
      </c>
      <c r="O56" s="31">
        <f t="shared" si="29"/>
        <v>156</v>
      </c>
      <c r="P56" s="127">
        <f t="shared" si="1"/>
        <v>17.747440273037544</v>
      </c>
    </row>
    <row r="57" spans="1:16" ht="21" customHeight="1" x14ac:dyDescent="0.3">
      <c r="A57" s="24">
        <v>3</v>
      </c>
      <c r="B57" s="30">
        <v>33</v>
      </c>
      <c r="C57" s="30">
        <v>3326</v>
      </c>
      <c r="D57" s="181" t="s">
        <v>222</v>
      </c>
      <c r="E57" s="109"/>
      <c r="F57" s="109"/>
      <c r="G57" s="82">
        <v>10</v>
      </c>
      <c r="H57" s="112"/>
      <c r="I57" s="109"/>
      <c r="J57" s="110"/>
      <c r="K57" s="111"/>
      <c r="L57" s="112"/>
      <c r="M57" s="109"/>
      <c r="N57" s="89"/>
      <c r="O57" s="89">
        <f t="shared" si="29"/>
        <v>10</v>
      </c>
      <c r="P57" s="229"/>
    </row>
    <row r="58" spans="1:16" ht="21" customHeight="1" x14ac:dyDescent="0.3">
      <c r="A58" s="24">
        <v>3</v>
      </c>
      <c r="B58" s="30">
        <v>33</v>
      </c>
      <c r="C58" s="30">
        <v>3349</v>
      </c>
      <c r="D58" s="182" t="s">
        <v>136</v>
      </c>
      <c r="E58" s="109">
        <v>1175</v>
      </c>
      <c r="F58" s="109">
        <v>1372</v>
      </c>
      <c r="G58" s="82">
        <v>1606</v>
      </c>
      <c r="H58" s="112">
        <f t="shared" si="0"/>
        <v>117.05539358600583</v>
      </c>
      <c r="I58" s="109"/>
      <c r="J58" s="110"/>
      <c r="K58" s="111"/>
      <c r="L58" s="112"/>
      <c r="M58" s="109">
        <f t="shared" si="27"/>
        <v>1175</v>
      </c>
      <c r="N58" s="110">
        <f t="shared" si="28"/>
        <v>1372</v>
      </c>
      <c r="O58" s="110">
        <f t="shared" si="29"/>
        <v>1606</v>
      </c>
      <c r="P58" s="232">
        <f t="shared" si="1"/>
        <v>117.05539358600583</v>
      </c>
    </row>
    <row r="59" spans="1:16" ht="21" customHeight="1" x14ac:dyDescent="0.3">
      <c r="A59" s="24">
        <v>3</v>
      </c>
      <c r="B59" s="30">
        <v>33</v>
      </c>
      <c r="C59" s="30">
        <v>3391</v>
      </c>
      <c r="D59" s="182" t="s">
        <v>204</v>
      </c>
      <c r="E59" s="109">
        <v>146</v>
      </c>
      <c r="F59" s="109">
        <v>150</v>
      </c>
      <c r="G59" s="82">
        <v>150</v>
      </c>
      <c r="H59" s="112">
        <f t="shared" si="0"/>
        <v>100</v>
      </c>
      <c r="I59" s="109"/>
      <c r="J59" s="110"/>
      <c r="K59" s="111"/>
      <c r="L59" s="112"/>
      <c r="M59" s="81">
        <f t="shared" si="27"/>
        <v>146</v>
      </c>
      <c r="N59" s="31">
        <f t="shared" si="28"/>
        <v>150</v>
      </c>
      <c r="O59" s="31">
        <f t="shared" si="29"/>
        <v>150</v>
      </c>
      <c r="P59" s="127">
        <f t="shared" ref="P59" si="30">+O59/N59*100</f>
        <v>100</v>
      </c>
    </row>
    <row r="60" spans="1:16" ht="21" customHeight="1" x14ac:dyDescent="0.3">
      <c r="A60" s="24">
        <v>3</v>
      </c>
      <c r="B60" s="30">
        <v>33</v>
      </c>
      <c r="C60" s="30">
        <v>3392</v>
      </c>
      <c r="D60" s="182" t="s">
        <v>50</v>
      </c>
      <c r="E60" s="109">
        <v>4152</v>
      </c>
      <c r="F60" s="109">
        <v>4373</v>
      </c>
      <c r="G60" s="82">
        <v>4444</v>
      </c>
      <c r="H60" s="112">
        <f t="shared" si="0"/>
        <v>101.62359935970728</v>
      </c>
      <c r="I60" s="109"/>
      <c r="J60" s="110"/>
      <c r="K60" s="111"/>
      <c r="L60" s="112"/>
      <c r="M60" s="109">
        <f t="shared" si="27"/>
        <v>4152</v>
      </c>
      <c r="N60" s="110">
        <f t="shared" si="28"/>
        <v>4373</v>
      </c>
      <c r="O60" s="110">
        <f t="shared" si="29"/>
        <v>4444</v>
      </c>
      <c r="P60" s="232">
        <f t="shared" si="1"/>
        <v>101.62359935970728</v>
      </c>
    </row>
    <row r="61" spans="1:16" ht="21" customHeight="1" x14ac:dyDescent="0.3">
      <c r="A61" s="24">
        <v>3</v>
      </c>
      <c r="B61" s="30">
        <v>33</v>
      </c>
      <c r="C61" s="30">
        <v>3399</v>
      </c>
      <c r="D61" s="182" t="s">
        <v>119</v>
      </c>
      <c r="E61" s="109">
        <v>927</v>
      </c>
      <c r="F61" s="109">
        <v>1537</v>
      </c>
      <c r="G61" s="90">
        <v>1673</v>
      </c>
      <c r="H61" s="112">
        <f t="shared" si="0"/>
        <v>108.8484059856864</v>
      </c>
      <c r="I61" s="109"/>
      <c r="J61" s="110"/>
      <c r="K61" s="111"/>
      <c r="L61" s="112"/>
      <c r="M61" s="109">
        <f t="shared" si="27"/>
        <v>927</v>
      </c>
      <c r="N61" s="110">
        <f t="shared" si="28"/>
        <v>1537</v>
      </c>
      <c r="O61" s="110">
        <f t="shared" si="29"/>
        <v>1673</v>
      </c>
      <c r="P61" s="232">
        <f t="shared" si="1"/>
        <v>108.8484059856864</v>
      </c>
    </row>
    <row r="62" spans="1:16" ht="21" customHeight="1" x14ac:dyDescent="0.3">
      <c r="A62" s="97">
        <v>3</v>
      </c>
      <c r="B62" s="34">
        <v>33</v>
      </c>
      <c r="C62" s="40"/>
      <c r="D62" s="183" t="s">
        <v>24</v>
      </c>
      <c r="E62" s="113">
        <f>SUM(E49:E61)</f>
        <v>111684</v>
      </c>
      <c r="F62" s="114">
        <f>SUM(F49:F61)</f>
        <v>114170</v>
      </c>
      <c r="G62" s="114">
        <f>SUM(G49:G61)</f>
        <v>114386</v>
      </c>
      <c r="H62" s="116">
        <f t="shared" si="0"/>
        <v>100.18919155645089</v>
      </c>
      <c r="I62" s="113">
        <f>SUM(I49:I61)</f>
        <v>0</v>
      </c>
      <c r="J62" s="114">
        <f>SUM(J49:J61)</f>
        <v>0</v>
      </c>
      <c r="K62" s="115">
        <f>SUM(K49:K61)</f>
        <v>0</v>
      </c>
      <c r="L62" s="100"/>
      <c r="M62" s="113">
        <f>SUM(M49:M61)</f>
        <v>111684</v>
      </c>
      <c r="N62" s="114">
        <f>SUM(N49:N61)</f>
        <v>114170</v>
      </c>
      <c r="O62" s="114">
        <f>SUM(O49:O61)</f>
        <v>114386</v>
      </c>
      <c r="P62" s="233">
        <f t="shared" si="1"/>
        <v>100.18919155645089</v>
      </c>
    </row>
    <row r="63" spans="1:16" ht="21" customHeight="1" x14ac:dyDescent="0.3">
      <c r="A63" s="101"/>
      <c r="B63" s="30"/>
      <c r="C63" s="30"/>
      <c r="D63" s="182"/>
      <c r="E63" s="109"/>
      <c r="F63" s="110"/>
      <c r="G63" s="111"/>
      <c r="H63" s="112"/>
      <c r="I63" s="109"/>
      <c r="J63" s="110"/>
      <c r="K63" s="111"/>
      <c r="L63" s="112"/>
      <c r="M63" s="109"/>
      <c r="N63" s="110"/>
      <c r="O63" s="110"/>
      <c r="P63" s="232"/>
    </row>
    <row r="64" spans="1:16" ht="20.25" x14ac:dyDescent="0.3">
      <c r="A64" s="24">
        <v>3</v>
      </c>
      <c r="B64" s="30">
        <v>34</v>
      </c>
      <c r="C64" s="30">
        <v>3412</v>
      </c>
      <c r="D64" s="182" t="s">
        <v>148</v>
      </c>
      <c r="E64" s="109">
        <v>944</v>
      </c>
      <c r="F64" s="109">
        <v>770</v>
      </c>
      <c r="G64" s="90">
        <v>796</v>
      </c>
      <c r="H64" s="112">
        <f t="shared" si="0"/>
        <v>103.37662337662337</v>
      </c>
      <c r="I64" s="109"/>
      <c r="J64" s="110"/>
      <c r="K64" s="111"/>
      <c r="L64" s="298"/>
      <c r="M64" s="81">
        <f>+E64+I64</f>
        <v>944</v>
      </c>
      <c r="N64" s="31">
        <f>+F64+J64</f>
        <v>770</v>
      </c>
      <c r="O64" s="31">
        <f>+G64+K64</f>
        <v>796</v>
      </c>
      <c r="P64" s="232">
        <f>+O64/N64*100</f>
        <v>103.37662337662337</v>
      </c>
    </row>
    <row r="65" spans="1:16" ht="21" customHeight="1" x14ac:dyDescent="0.3">
      <c r="A65" s="24">
        <v>3</v>
      </c>
      <c r="B65" s="30">
        <v>34</v>
      </c>
      <c r="C65" s="30">
        <v>3419</v>
      </c>
      <c r="D65" s="182" t="s">
        <v>137</v>
      </c>
      <c r="E65" s="299">
        <v>1097</v>
      </c>
      <c r="F65" s="299">
        <v>1134</v>
      </c>
      <c r="G65" s="300">
        <v>1294</v>
      </c>
      <c r="H65" s="301">
        <f t="shared" si="0"/>
        <v>114.10934744268077</v>
      </c>
      <c r="I65" s="299"/>
      <c r="J65" s="110"/>
      <c r="K65" s="111"/>
      <c r="L65" s="96"/>
      <c r="M65" s="109">
        <f t="shared" ref="M65:O67" si="31">+E65+I65</f>
        <v>1097</v>
      </c>
      <c r="N65" s="110">
        <f t="shared" si="31"/>
        <v>1134</v>
      </c>
      <c r="O65" s="110">
        <f t="shared" si="31"/>
        <v>1294</v>
      </c>
      <c r="P65" s="232">
        <f t="shared" si="1"/>
        <v>114.10934744268077</v>
      </c>
    </row>
    <row r="66" spans="1:16" ht="21" customHeight="1" x14ac:dyDescent="0.3">
      <c r="A66" s="24">
        <v>3</v>
      </c>
      <c r="B66" s="30">
        <v>34</v>
      </c>
      <c r="C66" s="30">
        <v>3421</v>
      </c>
      <c r="D66" s="182" t="s">
        <v>147</v>
      </c>
      <c r="E66" s="299"/>
      <c r="F66" s="299">
        <v>3493</v>
      </c>
      <c r="G66" s="300">
        <v>3519</v>
      </c>
      <c r="H66" s="301">
        <f>+G66/F66*100</f>
        <v>100.7443458345262</v>
      </c>
      <c r="I66" s="299"/>
      <c r="J66" s="110"/>
      <c r="K66" s="111"/>
      <c r="L66" s="96"/>
      <c r="M66" s="109">
        <f t="shared" si="31"/>
        <v>0</v>
      </c>
      <c r="N66" s="110">
        <f t="shared" si="31"/>
        <v>3493</v>
      </c>
      <c r="O66" s="110">
        <f t="shared" si="31"/>
        <v>3519</v>
      </c>
      <c r="P66" s="127">
        <f t="shared" ref="P66" si="32">+O66/N66*100</f>
        <v>100.7443458345262</v>
      </c>
    </row>
    <row r="67" spans="1:16" ht="21" customHeight="1" x14ac:dyDescent="0.3">
      <c r="A67" s="24">
        <v>3</v>
      </c>
      <c r="B67" s="30">
        <v>34</v>
      </c>
      <c r="C67" s="30">
        <v>3429</v>
      </c>
      <c r="D67" s="182" t="s">
        <v>183</v>
      </c>
      <c r="E67" s="326">
        <v>10</v>
      </c>
      <c r="F67" s="109">
        <v>45</v>
      </c>
      <c r="G67" s="111">
        <v>36</v>
      </c>
      <c r="H67" s="112">
        <f t="shared" si="0"/>
        <v>80</v>
      </c>
      <c r="I67" s="109"/>
      <c r="J67" s="110"/>
      <c r="K67" s="111"/>
      <c r="L67" s="96"/>
      <c r="M67" s="81">
        <f t="shared" si="31"/>
        <v>10</v>
      </c>
      <c r="N67" s="31">
        <f t="shared" si="31"/>
        <v>45</v>
      </c>
      <c r="O67" s="31">
        <f t="shared" si="31"/>
        <v>36</v>
      </c>
      <c r="P67" s="127">
        <f t="shared" si="1"/>
        <v>80</v>
      </c>
    </row>
    <row r="68" spans="1:16" ht="21" customHeight="1" x14ac:dyDescent="0.3">
      <c r="A68" s="303">
        <v>3</v>
      </c>
      <c r="B68" s="117">
        <v>34</v>
      </c>
      <c r="C68" s="118"/>
      <c r="D68" s="184" t="s">
        <v>67</v>
      </c>
      <c r="E68" s="84">
        <f>SUM(E64:E67)</f>
        <v>2051</v>
      </c>
      <c r="F68" s="35">
        <f>SUM(F64:F67)</f>
        <v>5442</v>
      </c>
      <c r="G68" s="85">
        <f>SUM(G64:G67)</f>
        <v>5645</v>
      </c>
      <c r="H68" s="86">
        <f t="shared" si="0"/>
        <v>103.73024623300257</v>
      </c>
      <c r="I68" s="84">
        <f>SUM(I64:I67)</f>
        <v>0</v>
      </c>
      <c r="J68" s="35">
        <f>SUM(J64:J67)</f>
        <v>0</v>
      </c>
      <c r="K68" s="85">
        <f>SUM(K64:K67)</f>
        <v>0</v>
      </c>
      <c r="L68" s="100"/>
      <c r="M68" s="84">
        <f>SUM(M64:M67)</f>
        <v>2051</v>
      </c>
      <c r="N68" s="35">
        <f>SUM(N64:N67)</f>
        <v>5442</v>
      </c>
      <c r="O68" s="35">
        <f>SUM(O64:O67)</f>
        <v>5645</v>
      </c>
      <c r="P68" s="228">
        <f t="shared" si="1"/>
        <v>103.73024623300257</v>
      </c>
    </row>
    <row r="69" spans="1:16" ht="21" customHeight="1" x14ac:dyDescent="0.3">
      <c r="A69" s="101"/>
      <c r="B69" s="30"/>
      <c r="C69" s="30"/>
      <c r="D69" s="178"/>
      <c r="E69" s="94"/>
      <c r="F69" s="37"/>
      <c r="G69" s="95"/>
      <c r="H69" s="96"/>
      <c r="I69" s="94"/>
      <c r="J69" s="37"/>
      <c r="K69" s="95"/>
      <c r="L69" s="96"/>
      <c r="M69" s="94"/>
      <c r="N69" s="37"/>
      <c r="O69" s="37"/>
      <c r="P69" s="128"/>
    </row>
    <row r="70" spans="1:16" ht="21" customHeight="1" x14ac:dyDescent="0.3">
      <c r="A70" s="24">
        <v>3</v>
      </c>
      <c r="B70" s="30">
        <v>35</v>
      </c>
      <c r="C70" s="30">
        <v>3511</v>
      </c>
      <c r="D70" s="174" t="s">
        <v>62</v>
      </c>
      <c r="E70" s="94">
        <v>11744</v>
      </c>
      <c r="F70" s="31">
        <v>11744</v>
      </c>
      <c r="G70" s="82">
        <v>12164</v>
      </c>
      <c r="H70" s="96">
        <f t="shared" si="0"/>
        <v>103.57629427792916</v>
      </c>
      <c r="I70" s="94"/>
      <c r="J70" s="37"/>
      <c r="K70" s="95"/>
      <c r="L70" s="96"/>
      <c r="M70" s="81">
        <f t="shared" ref="M70:O72" si="33">+E70+I70</f>
        <v>11744</v>
      </c>
      <c r="N70" s="31">
        <f t="shared" si="33"/>
        <v>11744</v>
      </c>
      <c r="O70" s="31">
        <f t="shared" si="33"/>
        <v>12164</v>
      </c>
      <c r="P70" s="128">
        <f t="shared" si="1"/>
        <v>103.57629427792916</v>
      </c>
    </row>
    <row r="71" spans="1:16" ht="21" customHeight="1" x14ac:dyDescent="0.3">
      <c r="A71" s="24">
        <v>3</v>
      </c>
      <c r="B71" s="30">
        <v>35</v>
      </c>
      <c r="C71" s="45">
        <v>3529</v>
      </c>
      <c r="D71" s="174" t="s">
        <v>193</v>
      </c>
      <c r="E71" s="81">
        <v>2457</v>
      </c>
      <c r="F71" s="31">
        <v>2457</v>
      </c>
      <c r="G71" s="82">
        <v>2457</v>
      </c>
      <c r="H71" s="96">
        <f>+G71/F71*100</f>
        <v>100</v>
      </c>
      <c r="I71" s="94"/>
      <c r="J71" s="37"/>
      <c r="K71" s="95"/>
      <c r="L71" s="96"/>
      <c r="M71" s="81">
        <f>+E71+I71</f>
        <v>2457</v>
      </c>
      <c r="N71" s="37">
        <f t="shared" si="33"/>
        <v>2457</v>
      </c>
      <c r="O71" s="31">
        <f>+G71+K71</f>
        <v>2457</v>
      </c>
      <c r="P71" s="127">
        <f>+O71/N71*100</f>
        <v>100</v>
      </c>
    </row>
    <row r="72" spans="1:16" ht="21" customHeight="1" x14ac:dyDescent="0.3">
      <c r="A72" s="24">
        <v>3</v>
      </c>
      <c r="B72" s="30">
        <v>35</v>
      </c>
      <c r="C72" s="45">
        <v>3532</v>
      </c>
      <c r="D72" s="174" t="s">
        <v>205</v>
      </c>
      <c r="E72" s="81"/>
      <c r="F72" s="31"/>
      <c r="G72" s="82">
        <v>1</v>
      </c>
      <c r="H72" s="96"/>
      <c r="I72" s="94"/>
      <c r="J72" s="37"/>
      <c r="K72" s="95"/>
      <c r="L72" s="96"/>
      <c r="M72" s="109">
        <f t="shared" ref="M72" si="34">+E72+I72</f>
        <v>0</v>
      </c>
      <c r="N72" s="110">
        <f t="shared" si="33"/>
        <v>0</v>
      </c>
      <c r="O72" s="110">
        <f t="shared" ref="O72" si="35">+G72+K72</f>
        <v>1</v>
      </c>
      <c r="P72" s="128"/>
    </row>
    <row r="73" spans="1:16" ht="21" customHeight="1" x14ac:dyDescent="0.3">
      <c r="A73" s="303">
        <v>3</v>
      </c>
      <c r="B73" s="117">
        <v>35</v>
      </c>
      <c r="C73" s="118"/>
      <c r="D73" s="251" t="s">
        <v>68</v>
      </c>
      <c r="E73" s="84">
        <f>SUM(E70:E72)</f>
        <v>14201</v>
      </c>
      <c r="F73" s="41">
        <f>SUM(F70:F72)</f>
        <v>14201</v>
      </c>
      <c r="G73" s="41">
        <f>SUM(G70:G72)</f>
        <v>14622</v>
      </c>
      <c r="H73" s="100">
        <f t="shared" si="0"/>
        <v>102.9645799591578</v>
      </c>
      <c r="I73" s="98"/>
      <c r="J73" s="41">
        <f>SUM(J70:J70)</f>
        <v>0</v>
      </c>
      <c r="K73" s="99">
        <f>SUM(K70:K70)</f>
        <v>0</v>
      </c>
      <c r="L73" s="100"/>
      <c r="M73" s="98">
        <f>SUM(M70:M72)</f>
        <v>14201</v>
      </c>
      <c r="N73" s="41">
        <f>SUM(N70:N72)</f>
        <v>14201</v>
      </c>
      <c r="O73" s="41">
        <f>SUM(O70:O72)</f>
        <v>14622</v>
      </c>
      <c r="P73" s="230">
        <f t="shared" si="1"/>
        <v>102.9645799591578</v>
      </c>
    </row>
    <row r="74" spans="1:16" ht="21" customHeight="1" x14ac:dyDescent="0.3">
      <c r="A74" s="101"/>
      <c r="B74" s="30"/>
      <c r="C74" s="30"/>
      <c r="D74" s="174"/>
      <c r="E74" s="94"/>
      <c r="F74" s="37"/>
      <c r="G74" s="95"/>
      <c r="H74" s="96"/>
      <c r="I74" s="94"/>
      <c r="J74" s="37"/>
      <c r="K74" s="95"/>
      <c r="L74" s="96"/>
      <c r="M74" s="94"/>
      <c r="N74" s="37"/>
      <c r="O74" s="37"/>
      <c r="P74" s="128"/>
    </row>
    <row r="75" spans="1:16" ht="21" customHeight="1" x14ac:dyDescent="0.3">
      <c r="A75" s="24">
        <v>3</v>
      </c>
      <c r="B75" s="30">
        <v>36</v>
      </c>
      <c r="C75" s="30">
        <v>3612</v>
      </c>
      <c r="D75" s="174" t="s">
        <v>51</v>
      </c>
      <c r="E75" s="94">
        <v>44925</v>
      </c>
      <c r="F75" s="94">
        <v>44925</v>
      </c>
      <c r="G75" s="82">
        <v>48530</v>
      </c>
      <c r="H75" s="96">
        <f t="shared" si="0"/>
        <v>108.02448525319979</v>
      </c>
      <c r="I75" s="94">
        <v>600000</v>
      </c>
      <c r="J75" s="37">
        <v>600000</v>
      </c>
      <c r="K75" s="95">
        <v>738511</v>
      </c>
      <c r="L75" s="96">
        <f>+K75/J75*100</f>
        <v>123.08516666666667</v>
      </c>
      <c r="M75" s="94">
        <f>+E75+I75</f>
        <v>644925</v>
      </c>
      <c r="N75" s="37">
        <f>+F75+J75</f>
        <v>644925</v>
      </c>
      <c r="O75" s="37">
        <f>+G75+K75</f>
        <v>787041</v>
      </c>
      <c r="P75" s="128">
        <f t="shared" si="1"/>
        <v>122.03605070357017</v>
      </c>
    </row>
    <row r="76" spans="1:16" ht="21" customHeight="1" x14ac:dyDescent="0.3">
      <c r="A76" s="24">
        <v>3</v>
      </c>
      <c r="B76" s="30">
        <v>36</v>
      </c>
      <c r="C76" s="30">
        <v>3613</v>
      </c>
      <c r="D76" s="174" t="s">
        <v>110</v>
      </c>
      <c r="E76" s="94">
        <v>16387</v>
      </c>
      <c r="F76" s="94">
        <v>17044</v>
      </c>
      <c r="G76" s="82">
        <v>16669</v>
      </c>
      <c r="H76" s="96">
        <f t="shared" si="0"/>
        <v>97.799812250645388</v>
      </c>
      <c r="I76" s="94">
        <v>10</v>
      </c>
      <c r="J76" s="37">
        <v>10</v>
      </c>
      <c r="K76" s="95">
        <v>12</v>
      </c>
      <c r="L76" s="96">
        <f>+K76/J76*100</f>
        <v>120</v>
      </c>
      <c r="M76" s="94">
        <f t="shared" ref="M76:M83" si="36">+E76+I76</f>
        <v>16397</v>
      </c>
      <c r="N76" s="37">
        <f t="shared" ref="N76:N83" si="37">+F76+J76</f>
        <v>17054</v>
      </c>
      <c r="O76" s="37">
        <f t="shared" ref="O76:O83" si="38">+G76+K76</f>
        <v>16681</v>
      </c>
      <c r="P76" s="128">
        <f t="shared" si="1"/>
        <v>97.812829834642898</v>
      </c>
    </row>
    <row r="77" spans="1:16" ht="21" customHeight="1" x14ac:dyDescent="0.3">
      <c r="A77" s="24">
        <v>3</v>
      </c>
      <c r="B77" s="30">
        <v>36</v>
      </c>
      <c r="C77" s="30">
        <v>3619</v>
      </c>
      <c r="D77" s="174" t="s">
        <v>138</v>
      </c>
      <c r="E77" s="94">
        <v>1697</v>
      </c>
      <c r="F77" s="94">
        <v>1697</v>
      </c>
      <c r="G77" s="82">
        <v>1508</v>
      </c>
      <c r="H77" s="96">
        <f t="shared" si="0"/>
        <v>88.862698880377138</v>
      </c>
      <c r="I77" s="94"/>
      <c r="J77" s="37"/>
      <c r="K77" s="95"/>
      <c r="L77" s="96"/>
      <c r="M77" s="94">
        <f t="shared" si="36"/>
        <v>1697</v>
      </c>
      <c r="N77" s="31">
        <f t="shared" si="37"/>
        <v>1697</v>
      </c>
      <c r="O77" s="31">
        <f t="shared" si="38"/>
        <v>1508</v>
      </c>
      <c r="P77" s="128">
        <f t="shared" si="1"/>
        <v>88.862698880377138</v>
      </c>
    </row>
    <row r="78" spans="1:16" ht="21" customHeight="1" x14ac:dyDescent="0.3">
      <c r="A78" s="24">
        <v>3</v>
      </c>
      <c r="B78" s="30">
        <v>36</v>
      </c>
      <c r="C78" s="30">
        <v>3631</v>
      </c>
      <c r="D78" s="174" t="s">
        <v>213</v>
      </c>
      <c r="E78" s="94"/>
      <c r="F78" s="94"/>
      <c r="G78" s="82"/>
      <c r="H78" s="96"/>
      <c r="I78" s="94"/>
      <c r="J78" s="37">
        <v>8</v>
      </c>
      <c r="K78" s="95">
        <v>8</v>
      </c>
      <c r="L78" s="96">
        <f>+K78/J78*100</f>
        <v>100</v>
      </c>
      <c r="M78" s="109">
        <f t="shared" si="36"/>
        <v>0</v>
      </c>
      <c r="N78" s="110">
        <f t="shared" si="37"/>
        <v>8</v>
      </c>
      <c r="O78" s="110">
        <f t="shared" si="38"/>
        <v>8</v>
      </c>
      <c r="P78" s="127"/>
    </row>
    <row r="79" spans="1:16" ht="21" customHeight="1" x14ac:dyDescent="0.3">
      <c r="A79" s="24">
        <v>3</v>
      </c>
      <c r="B79" s="30">
        <v>36</v>
      </c>
      <c r="C79" s="30">
        <v>3632</v>
      </c>
      <c r="D79" s="174" t="s">
        <v>52</v>
      </c>
      <c r="E79" s="94">
        <v>11094</v>
      </c>
      <c r="F79" s="94">
        <v>11138</v>
      </c>
      <c r="G79" s="82">
        <v>11274</v>
      </c>
      <c r="H79" s="96">
        <f t="shared" si="0"/>
        <v>101.22104507092835</v>
      </c>
      <c r="I79" s="94"/>
      <c r="J79" s="37"/>
      <c r="K79" s="95"/>
      <c r="L79" s="96"/>
      <c r="M79" s="94">
        <f t="shared" si="36"/>
        <v>11094</v>
      </c>
      <c r="N79" s="37">
        <f t="shared" si="37"/>
        <v>11138</v>
      </c>
      <c r="O79" s="37">
        <f t="shared" si="38"/>
        <v>11274</v>
      </c>
      <c r="P79" s="128">
        <f t="shared" si="1"/>
        <v>101.22104507092835</v>
      </c>
    </row>
    <row r="80" spans="1:16" ht="21" customHeight="1" x14ac:dyDescent="0.3">
      <c r="A80" s="24">
        <v>3</v>
      </c>
      <c r="B80" s="30">
        <v>36</v>
      </c>
      <c r="C80" s="30">
        <v>3633</v>
      </c>
      <c r="D80" s="174" t="s">
        <v>194</v>
      </c>
      <c r="E80" s="94">
        <v>104</v>
      </c>
      <c r="F80" s="94">
        <v>126</v>
      </c>
      <c r="G80" s="82">
        <v>126</v>
      </c>
      <c r="H80" s="96">
        <f t="shared" si="0"/>
        <v>100</v>
      </c>
      <c r="I80" s="94"/>
      <c r="J80" s="37"/>
      <c r="K80" s="95"/>
      <c r="L80" s="96"/>
      <c r="M80" s="81">
        <f t="shared" si="36"/>
        <v>104</v>
      </c>
      <c r="N80" s="31">
        <f t="shared" si="37"/>
        <v>126</v>
      </c>
      <c r="O80" s="31">
        <f t="shared" si="38"/>
        <v>126</v>
      </c>
      <c r="P80" s="128">
        <f t="shared" si="1"/>
        <v>100</v>
      </c>
    </row>
    <row r="81" spans="1:16" ht="21" customHeight="1" x14ac:dyDescent="0.3">
      <c r="A81" s="24">
        <v>3</v>
      </c>
      <c r="B81" s="30">
        <v>36</v>
      </c>
      <c r="C81" s="30">
        <v>3636</v>
      </c>
      <c r="D81" s="174" t="s">
        <v>149</v>
      </c>
      <c r="E81" s="94"/>
      <c r="F81" s="94">
        <v>650</v>
      </c>
      <c r="G81" s="82">
        <v>810</v>
      </c>
      <c r="H81" s="96">
        <f t="shared" si="0"/>
        <v>124.61538461538461</v>
      </c>
      <c r="I81" s="94"/>
      <c r="J81" s="37"/>
      <c r="K81" s="95"/>
      <c r="L81" s="96"/>
      <c r="M81" s="109">
        <f t="shared" si="36"/>
        <v>0</v>
      </c>
      <c r="N81" s="110">
        <f t="shared" si="37"/>
        <v>650</v>
      </c>
      <c r="O81" s="110">
        <f t="shared" si="38"/>
        <v>810</v>
      </c>
      <c r="P81" s="127"/>
    </row>
    <row r="82" spans="1:16" ht="21" customHeight="1" x14ac:dyDescent="0.3">
      <c r="A82" s="24">
        <v>3</v>
      </c>
      <c r="B82" s="30">
        <v>36</v>
      </c>
      <c r="C82" s="30">
        <v>3639</v>
      </c>
      <c r="D82" s="174" t="s">
        <v>139</v>
      </c>
      <c r="E82" s="94">
        <v>106953</v>
      </c>
      <c r="F82" s="94">
        <v>109655</v>
      </c>
      <c r="G82" s="82">
        <v>117379</v>
      </c>
      <c r="H82" s="96">
        <f t="shared" si="0"/>
        <v>107.04391044640008</v>
      </c>
      <c r="I82" s="94">
        <v>176700</v>
      </c>
      <c r="J82" s="37">
        <v>185367</v>
      </c>
      <c r="K82" s="95">
        <v>113107</v>
      </c>
      <c r="L82" s="96">
        <f>+K82/J82*100</f>
        <v>61.017872652629649</v>
      </c>
      <c r="M82" s="94">
        <f t="shared" si="36"/>
        <v>283653</v>
      </c>
      <c r="N82" s="37">
        <f t="shared" si="37"/>
        <v>295022</v>
      </c>
      <c r="O82" s="37">
        <f t="shared" si="38"/>
        <v>230486</v>
      </c>
      <c r="P82" s="128">
        <f t="shared" si="1"/>
        <v>78.125021184860785</v>
      </c>
    </row>
    <row r="83" spans="1:16" ht="21" customHeight="1" x14ac:dyDescent="0.3">
      <c r="A83" s="24">
        <v>3</v>
      </c>
      <c r="B83" s="30">
        <v>36</v>
      </c>
      <c r="C83" s="30">
        <v>3699</v>
      </c>
      <c r="D83" s="174" t="s">
        <v>140</v>
      </c>
      <c r="E83" s="94">
        <v>1356</v>
      </c>
      <c r="F83" s="94">
        <v>1661</v>
      </c>
      <c r="G83" s="82">
        <v>1651</v>
      </c>
      <c r="H83" s="96">
        <f t="shared" si="0"/>
        <v>99.397953040337157</v>
      </c>
      <c r="I83" s="94"/>
      <c r="J83" s="37"/>
      <c r="K83" s="95"/>
      <c r="L83" s="96"/>
      <c r="M83" s="94">
        <f t="shared" si="36"/>
        <v>1356</v>
      </c>
      <c r="N83" s="37">
        <f t="shared" si="37"/>
        <v>1661</v>
      </c>
      <c r="O83" s="37">
        <f t="shared" si="38"/>
        <v>1651</v>
      </c>
      <c r="P83" s="128">
        <f>+O83/N83*100</f>
        <v>99.397953040337157</v>
      </c>
    </row>
    <row r="84" spans="1:16" ht="21" customHeight="1" x14ac:dyDescent="0.3">
      <c r="A84" s="303">
        <v>3</v>
      </c>
      <c r="B84" s="34">
        <v>36</v>
      </c>
      <c r="C84" s="40"/>
      <c r="D84" s="175" t="s">
        <v>105</v>
      </c>
      <c r="E84" s="98">
        <f>SUM(E75:E83)</f>
        <v>182516</v>
      </c>
      <c r="F84" s="41">
        <f>SUM(F75:F83)</f>
        <v>186896</v>
      </c>
      <c r="G84" s="99">
        <f>SUM(G75:G83)</f>
        <v>197947</v>
      </c>
      <c r="H84" s="100">
        <f t="shared" si="0"/>
        <v>105.91291413406387</v>
      </c>
      <c r="I84" s="98">
        <f>SUM(I75:I82)</f>
        <v>776710</v>
      </c>
      <c r="J84" s="41">
        <f>SUM(J75:J82)</f>
        <v>785385</v>
      </c>
      <c r="K84" s="99">
        <f>SUM(K75:K82)</f>
        <v>851638</v>
      </c>
      <c r="L84" s="100">
        <f>+K84/J84*100</f>
        <v>108.43573533999249</v>
      </c>
      <c r="M84" s="98">
        <f>SUM(M75:M83)</f>
        <v>959226</v>
      </c>
      <c r="N84" s="41">
        <f>SUM(N75:N83)</f>
        <v>972281</v>
      </c>
      <c r="O84" s="41">
        <f>SUM(O75:O83)</f>
        <v>1049585</v>
      </c>
      <c r="P84" s="230">
        <f>+O84/N84*100</f>
        <v>107.95078788950931</v>
      </c>
    </row>
    <row r="85" spans="1:16" ht="21" customHeight="1" x14ac:dyDescent="0.3">
      <c r="A85" s="101"/>
      <c r="B85" s="30"/>
      <c r="C85" s="30"/>
      <c r="D85" s="174"/>
      <c r="E85" s="94"/>
      <c r="F85" s="37"/>
      <c r="G85" s="95"/>
      <c r="H85" s="96"/>
      <c r="I85" s="94"/>
      <c r="J85" s="37"/>
      <c r="K85" s="95"/>
      <c r="L85" s="96"/>
      <c r="M85" s="94"/>
      <c r="N85" s="37"/>
      <c r="O85" s="37"/>
      <c r="P85" s="128"/>
    </row>
    <row r="86" spans="1:16" ht="21" customHeight="1" x14ac:dyDescent="0.3">
      <c r="A86" s="24">
        <v>3</v>
      </c>
      <c r="B86" s="30">
        <v>37</v>
      </c>
      <c r="C86" s="30">
        <v>3722</v>
      </c>
      <c r="D86" s="174" t="s">
        <v>53</v>
      </c>
      <c r="E86" s="94">
        <v>12</v>
      </c>
      <c r="F86" s="94">
        <v>12</v>
      </c>
      <c r="G86" s="82">
        <v>10</v>
      </c>
      <c r="H86" s="298">
        <f>+G86/F86*100</f>
        <v>83.333333333333343</v>
      </c>
      <c r="I86" s="94"/>
      <c r="J86" s="37"/>
      <c r="K86" s="95"/>
      <c r="L86" s="96"/>
      <c r="M86" s="81">
        <f t="shared" ref="M86" si="39">+E86+I86</f>
        <v>12</v>
      </c>
      <c r="N86" s="31">
        <f t="shared" ref="N86" si="40">+F86+J86</f>
        <v>12</v>
      </c>
      <c r="O86" s="31">
        <f t="shared" ref="O86" si="41">+G86+K86</f>
        <v>10</v>
      </c>
      <c r="P86" s="127">
        <f t="shared" ref="P86" si="42">+O86/N86*100</f>
        <v>83.333333333333343</v>
      </c>
    </row>
    <row r="87" spans="1:16" ht="21" customHeight="1" x14ac:dyDescent="0.3">
      <c r="A87" s="24">
        <v>3</v>
      </c>
      <c r="B87" s="30">
        <v>37</v>
      </c>
      <c r="C87" s="30">
        <v>3725</v>
      </c>
      <c r="D87" s="174" t="s">
        <v>141</v>
      </c>
      <c r="E87" s="94">
        <v>17000</v>
      </c>
      <c r="F87" s="94">
        <v>17000</v>
      </c>
      <c r="G87" s="82">
        <v>20764</v>
      </c>
      <c r="H87" s="96">
        <f t="shared" ref="H87:H142" si="43">+G87/F87*100</f>
        <v>122.14117647058825</v>
      </c>
      <c r="I87" s="94"/>
      <c r="J87" s="37"/>
      <c r="K87" s="95"/>
      <c r="L87" s="96"/>
      <c r="M87" s="94">
        <f t="shared" ref="M87:N91" si="44">+E87+I87</f>
        <v>17000</v>
      </c>
      <c r="N87" s="37">
        <f t="shared" si="44"/>
        <v>17000</v>
      </c>
      <c r="O87" s="37">
        <f>+G87+K87</f>
        <v>20764</v>
      </c>
      <c r="P87" s="127">
        <f t="shared" ref="P87:P92" si="45">+O87/N87*100</f>
        <v>122.14117647058825</v>
      </c>
    </row>
    <row r="88" spans="1:16" ht="21" customHeight="1" x14ac:dyDescent="0.3">
      <c r="A88" s="24">
        <v>3</v>
      </c>
      <c r="B88" s="30">
        <v>37</v>
      </c>
      <c r="C88" s="30">
        <v>3741</v>
      </c>
      <c r="D88" s="174" t="s">
        <v>198</v>
      </c>
      <c r="E88" s="94"/>
      <c r="F88" s="94"/>
      <c r="G88" s="82">
        <v>117</v>
      </c>
      <c r="H88" s="96"/>
      <c r="I88" s="94"/>
      <c r="J88" s="37"/>
      <c r="K88" s="95"/>
      <c r="L88" s="96"/>
      <c r="M88" s="109">
        <f t="shared" si="44"/>
        <v>0</v>
      </c>
      <c r="N88" s="110">
        <f t="shared" si="44"/>
        <v>0</v>
      </c>
      <c r="O88" s="110">
        <f t="shared" ref="O88" si="46">+G88+K88</f>
        <v>117</v>
      </c>
      <c r="P88" s="127"/>
    </row>
    <row r="89" spans="1:16" ht="21" customHeight="1" x14ac:dyDescent="0.3">
      <c r="A89" s="24">
        <v>3</v>
      </c>
      <c r="B89" s="30">
        <v>37</v>
      </c>
      <c r="C89" s="30">
        <v>3745</v>
      </c>
      <c r="D89" s="174" t="s">
        <v>54</v>
      </c>
      <c r="E89" s="94">
        <v>1397</v>
      </c>
      <c r="F89" s="94">
        <v>1726</v>
      </c>
      <c r="G89" s="82">
        <v>1335</v>
      </c>
      <c r="H89" s="96">
        <f t="shared" si="43"/>
        <v>77.346465816917728</v>
      </c>
      <c r="I89" s="94"/>
      <c r="J89" s="37">
        <v>108</v>
      </c>
      <c r="K89" s="95">
        <v>108</v>
      </c>
      <c r="L89" s="96">
        <f>+K89/J89*100</f>
        <v>100</v>
      </c>
      <c r="M89" s="81">
        <f t="shared" si="44"/>
        <v>1397</v>
      </c>
      <c r="N89" s="31">
        <f t="shared" si="44"/>
        <v>1834</v>
      </c>
      <c r="O89" s="31">
        <f t="shared" ref="O89:O90" si="47">+G89+K89</f>
        <v>1443</v>
      </c>
      <c r="P89" s="127">
        <f t="shared" si="45"/>
        <v>78.680479825517992</v>
      </c>
    </row>
    <row r="90" spans="1:16" ht="21" customHeight="1" x14ac:dyDescent="0.3">
      <c r="A90" s="24">
        <v>3</v>
      </c>
      <c r="B90" s="30">
        <v>37</v>
      </c>
      <c r="C90" s="30">
        <v>3749</v>
      </c>
      <c r="D90" s="174" t="s">
        <v>55</v>
      </c>
      <c r="E90" s="94">
        <v>565</v>
      </c>
      <c r="F90" s="94">
        <v>565</v>
      </c>
      <c r="G90" s="82">
        <v>746</v>
      </c>
      <c r="H90" s="96">
        <f t="shared" si="43"/>
        <v>132.0353982300885</v>
      </c>
      <c r="I90" s="94"/>
      <c r="J90" s="37"/>
      <c r="K90" s="95"/>
      <c r="L90" s="96"/>
      <c r="M90" s="81">
        <f t="shared" si="44"/>
        <v>565</v>
      </c>
      <c r="N90" s="31">
        <f t="shared" si="44"/>
        <v>565</v>
      </c>
      <c r="O90" s="31">
        <f t="shared" si="47"/>
        <v>746</v>
      </c>
      <c r="P90" s="127">
        <f t="shared" si="45"/>
        <v>132.0353982300885</v>
      </c>
    </row>
    <row r="91" spans="1:16" ht="21" customHeight="1" x14ac:dyDescent="0.3">
      <c r="A91" s="24">
        <v>3</v>
      </c>
      <c r="B91" s="30">
        <v>37</v>
      </c>
      <c r="C91" s="30">
        <v>3792</v>
      </c>
      <c r="D91" s="174" t="s">
        <v>172</v>
      </c>
      <c r="E91" s="94">
        <v>70</v>
      </c>
      <c r="F91" s="94">
        <v>70</v>
      </c>
      <c r="G91" s="82">
        <v>68</v>
      </c>
      <c r="H91" s="96">
        <f t="shared" si="43"/>
        <v>97.142857142857139</v>
      </c>
      <c r="I91" s="94"/>
      <c r="J91" s="37"/>
      <c r="K91" s="95"/>
      <c r="L91" s="96"/>
      <c r="M91" s="81">
        <f t="shared" si="44"/>
        <v>70</v>
      </c>
      <c r="N91" s="31">
        <f t="shared" si="44"/>
        <v>70</v>
      </c>
      <c r="O91" s="31">
        <f>+G91+K91</f>
        <v>68</v>
      </c>
      <c r="P91" s="127">
        <f t="shared" si="45"/>
        <v>97.142857142857139</v>
      </c>
    </row>
    <row r="92" spans="1:16" ht="21" customHeight="1" x14ac:dyDescent="0.3">
      <c r="A92" s="303">
        <v>3</v>
      </c>
      <c r="B92" s="34">
        <v>37</v>
      </c>
      <c r="C92" s="40"/>
      <c r="D92" s="175" t="s">
        <v>69</v>
      </c>
      <c r="E92" s="98">
        <f>SUM(E86:E91)</f>
        <v>19044</v>
      </c>
      <c r="F92" s="41">
        <f>SUM(F86:F91)</f>
        <v>19373</v>
      </c>
      <c r="G92" s="99">
        <f>SUM(G86:G91)</f>
        <v>23040</v>
      </c>
      <c r="H92" s="100">
        <f t="shared" si="43"/>
        <v>118.92840551282713</v>
      </c>
      <c r="I92" s="98"/>
      <c r="J92" s="99">
        <f>SUM(J86:J90)</f>
        <v>108</v>
      </c>
      <c r="K92" s="99">
        <f>SUM(K86:K90)</f>
        <v>108</v>
      </c>
      <c r="L92" s="100">
        <f>+K92/J92*100</f>
        <v>100</v>
      </c>
      <c r="M92" s="98">
        <f>SUM(M86:M91)</f>
        <v>19044</v>
      </c>
      <c r="N92" s="41">
        <f>SUM(N86:N91)</f>
        <v>19481</v>
      </c>
      <c r="O92" s="41">
        <f>SUM(O86:O91)</f>
        <v>23148</v>
      </c>
      <c r="P92" s="230">
        <f t="shared" si="45"/>
        <v>118.82346902109748</v>
      </c>
    </row>
    <row r="93" spans="1:16" ht="21" customHeight="1" x14ac:dyDescent="0.3">
      <c r="A93" s="104"/>
      <c r="B93" s="36"/>
      <c r="C93" s="36"/>
      <c r="D93" s="176"/>
      <c r="E93" s="105"/>
      <c r="F93" s="106"/>
      <c r="G93" s="107"/>
      <c r="H93" s="108"/>
      <c r="I93" s="105"/>
      <c r="J93" s="106"/>
      <c r="K93" s="107"/>
      <c r="L93" s="108"/>
      <c r="M93" s="105"/>
      <c r="N93" s="106"/>
      <c r="O93" s="106"/>
      <c r="P93" s="231"/>
    </row>
    <row r="94" spans="1:16" ht="21" customHeight="1" x14ac:dyDescent="0.3">
      <c r="A94" s="24">
        <v>3</v>
      </c>
      <c r="B94" s="30">
        <v>38</v>
      </c>
      <c r="C94" s="30">
        <v>3809</v>
      </c>
      <c r="D94" s="181" t="s">
        <v>200</v>
      </c>
      <c r="E94" s="333"/>
      <c r="F94" s="334">
        <v>437</v>
      </c>
      <c r="G94" s="335">
        <v>561</v>
      </c>
      <c r="H94" s="112">
        <f t="shared" ref="H94" si="48">+G94/F94*100</f>
        <v>128.37528604118992</v>
      </c>
      <c r="I94" s="334"/>
      <c r="J94" s="337"/>
      <c r="K94" s="335"/>
      <c r="L94" s="336"/>
      <c r="M94" s="109">
        <f t="shared" ref="M94" si="49">+E94+I94</f>
        <v>0</v>
      </c>
      <c r="N94" s="110">
        <f t="shared" ref="N94" si="50">+F94+J94</f>
        <v>437</v>
      </c>
      <c r="O94" s="110">
        <f t="shared" ref="O94" si="51">+G94+K94</f>
        <v>561</v>
      </c>
      <c r="P94" s="128"/>
    </row>
    <row r="95" spans="1:16" ht="21" customHeight="1" x14ac:dyDescent="0.3">
      <c r="A95" s="97">
        <v>3</v>
      </c>
      <c r="B95" s="34">
        <v>38</v>
      </c>
      <c r="C95" s="40"/>
      <c r="D95" s="180" t="s">
        <v>200</v>
      </c>
      <c r="E95" s="98">
        <f>SUM(E94:E94)</f>
        <v>0</v>
      </c>
      <c r="F95" s="41">
        <f t="shared" ref="F95" si="52">SUM(F94:F94)</f>
        <v>437</v>
      </c>
      <c r="G95" s="99">
        <f t="shared" ref="G95" si="53">SUM(G94:G94)</f>
        <v>561</v>
      </c>
      <c r="H95" s="100">
        <f t="shared" si="43"/>
        <v>128.37528604118992</v>
      </c>
      <c r="I95" s="98">
        <f>SUM(I94:I94)</f>
        <v>0</v>
      </c>
      <c r="J95" s="41">
        <f t="shared" ref="J95" si="54">SUM(J94:J94)</f>
        <v>0</v>
      </c>
      <c r="K95" s="99">
        <f t="shared" ref="K95" si="55">SUM(K94:K94)</f>
        <v>0</v>
      </c>
      <c r="L95" s="100"/>
      <c r="M95" s="98">
        <f>SUM(M94:M94)</f>
        <v>0</v>
      </c>
      <c r="N95" s="41">
        <f t="shared" ref="N95" si="56">SUM(N94:N94)</f>
        <v>437</v>
      </c>
      <c r="O95" s="99">
        <f t="shared" ref="O95" si="57">SUM(O94:O94)</f>
        <v>561</v>
      </c>
      <c r="P95" s="230"/>
    </row>
    <row r="96" spans="1:16" ht="13.5" customHeight="1" thickBot="1" x14ac:dyDescent="0.35">
      <c r="A96" s="263"/>
      <c r="B96" s="264"/>
      <c r="C96" s="264"/>
      <c r="D96" s="265"/>
      <c r="E96" s="88"/>
      <c r="F96" s="88"/>
      <c r="G96" s="90"/>
      <c r="H96" s="91"/>
      <c r="I96" s="88"/>
      <c r="J96" s="88"/>
      <c r="K96" s="90"/>
      <c r="L96" s="91"/>
      <c r="M96" s="88"/>
      <c r="N96" s="88"/>
      <c r="O96" s="90"/>
      <c r="P96" s="229"/>
    </row>
    <row r="97" spans="1:16" ht="21" customHeight="1" thickTop="1" thickBot="1" x14ac:dyDescent="0.35">
      <c r="A97" s="102">
        <v>3</v>
      </c>
      <c r="B97" s="70"/>
      <c r="C97" s="70"/>
      <c r="D97" s="172" t="s">
        <v>70</v>
      </c>
      <c r="E97" s="71">
        <f>+E44+E47+E62+E68+E73+E84+E92+E95</f>
        <v>341094</v>
      </c>
      <c r="F97" s="71">
        <f>+F44+F47+F62+F68+F73+F84+F92+F95</f>
        <v>360118</v>
      </c>
      <c r="G97" s="72">
        <f>+G44+G47+G62+G68+G73+G84+G92+G95</f>
        <v>378287</v>
      </c>
      <c r="H97" s="73">
        <f t="shared" si="43"/>
        <v>105.04529071026718</v>
      </c>
      <c r="I97" s="71">
        <f>+I44+I47+I62+I68+I73+I84+I92+I95</f>
        <v>776710</v>
      </c>
      <c r="J97" s="71">
        <f>+J44+J47+J62+J68+J73+J84+J92+J95</f>
        <v>785493</v>
      </c>
      <c r="K97" s="72">
        <f>+K44+K47+K62+K68+K73+K84+K92+K95</f>
        <v>851746</v>
      </c>
      <c r="L97" s="73">
        <f>+K97/J97*100</f>
        <v>108.4345754831679</v>
      </c>
      <c r="M97" s="71">
        <f>+M44+M47+M62+M68+M73+M84+M92+M95</f>
        <v>1117804</v>
      </c>
      <c r="N97" s="71">
        <f>+N44+N47+N62+N68+N73+N84+N92+N95</f>
        <v>1145611</v>
      </c>
      <c r="O97" s="72">
        <f>+O44+O47+O62+O68+O73+O84+O92+O95</f>
        <v>1230033</v>
      </c>
      <c r="P97" s="227">
        <f>+O97/N97*100</f>
        <v>107.36916806839321</v>
      </c>
    </row>
    <row r="98" spans="1:16" ht="12" customHeight="1" thickTop="1" x14ac:dyDescent="0.3">
      <c r="A98" s="103"/>
      <c r="B98" s="45"/>
      <c r="C98" s="45"/>
      <c r="D98" s="177"/>
      <c r="E98" s="81"/>
      <c r="F98" s="31"/>
      <c r="G98" s="82"/>
      <c r="H98" s="83"/>
      <c r="I98" s="81"/>
      <c r="J98" s="31"/>
      <c r="K98" s="82"/>
      <c r="L98" s="83"/>
      <c r="M98" s="81"/>
      <c r="N98" s="31"/>
      <c r="O98" s="31"/>
      <c r="P98" s="127"/>
    </row>
    <row r="99" spans="1:16" ht="21" customHeight="1" x14ac:dyDescent="0.3">
      <c r="A99" s="23">
        <v>4</v>
      </c>
      <c r="B99" s="45">
        <v>41</v>
      </c>
      <c r="C99" s="45">
        <v>4171</v>
      </c>
      <c r="D99" s="177" t="s">
        <v>212</v>
      </c>
      <c r="E99" s="81"/>
      <c r="F99" s="81">
        <v>10</v>
      </c>
      <c r="G99" s="254">
        <v>20</v>
      </c>
      <c r="H99" s="96">
        <f t="shared" ref="H99" si="58">+G99/F99*100</f>
        <v>200</v>
      </c>
      <c r="I99" s="81"/>
      <c r="J99" s="31"/>
      <c r="K99" s="82"/>
      <c r="L99" s="83"/>
      <c r="M99" s="109">
        <f t="shared" ref="M99:M100" si="59">+E99+I99</f>
        <v>0</v>
      </c>
      <c r="N99" s="110">
        <f t="shared" ref="N99:N100" si="60">+F99+J99</f>
        <v>10</v>
      </c>
      <c r="O99" s="110">
        <f t="shared" ref="O99:O100" si="61">+G99+K99</f>
        <v>20</v>
      </c>
      <c r="P99" s="127">
        <f t="shared" ref="P99" si="62">+O99/N99*100</f>
        <v>200</v>
      </c>
    </row>
    <row r="100" spans="1:16" ht="21" customHeight="1" x14ac:dyDescent="0.3">
      <c r="A100" s="23">
        <v>4</v>
      </c>
      <c r="B100" s="45">
        <v>41</v>
      </c>
      <c r="C100" s="45">
        <v>4179</v>
      </c>
      <c r="D100" s="177" t="s">
        <v>181</v>
      </c>
      <c r="E100" s="81"/>
      <c r="F100" s="81"/>
      <c r="G100" s="254">
        <v>35</v>
      </c>
      <c r="H100" s="96"/>
      <c r="I100" s="81"/>
      <c r="J100" s="31"/>
      <c r="K100" s="82"/>
      <c r="L100" s="83"/>
      <c r="M100" s="109">
        <f t="shared" si="59"/>
        <v>0</v>
      </c>
      <c r="N100" s="110">
        <f t="shared" si="60"/>
        <v>0</v>
      </c>
      <c r="O100" s="110">
        <f t="shared" si="61"/>
        <v>35</v>
      </c>
      <c r="P100" s="127"/>
    </row>
    <row r="101" spans="1:16" ht="21" customHeight="1" x14ac:dyDescent="0.3">
      <c r="A101" s="250">
        <v>4</v>
      </c>
      <c r="B101" s="117">
        <v>41</v>
      </c>
      <c r="C101" s="118"/>
      <c r="D101" s="251" t="s">
        <v>104</v>
      </c>
      <c r="E101" s="84">
        <f>SUM(E99:E100)</f>
        <v>0</v>
      </c>
      <c r="F101" s="84">
        <f>SUM(F99:F100)</f>
        <v>10</v>
      </c>
      <c r="G101" s="84">
        <f>SUM(G99:G100)</f>
        <v>55</v>
      </c>
      <c r="H101" s="100">
        <f t="shared" si="43"/>
        <v>550</v>
      </c>
      <c r="I101" s="84">
        <f>SUM(I99:I100)</f>
        <v>0</v>
      </c>
      <c r="J101" s="84">
        <f>SUM(J99:J100)</f>
        <v>0</v>
      </c>
      <c r="K101" s="84">
        <f>SUM(K99:K100)</f>
        <v>0</v>
      </c>
      <c r="L101" s="100"/>
      <c r="M101" s="84">
        <f>SUM(M99:M100)</f>
        <v>0</v>
      </c>
      <c r="N101" s="84">
        <f>SUM(N99:N100)</f>
        <v>10</v>
      </c>
      <c r="O101" s="84">
        <f>SUM(O99:O100)</f>
        <v>55</v>
      </c>
      <c r="P101" s="230">
        <f t="shared" ref="P101" si="63">+O101/N101*100</f>
        <v>550</v>
      </c>
    </row>
    <row r="102" spans="1:16" ht="21" customHeight="1" x14ac:dyDescent="0.3">
      <c r="A102" s="103"/>
      <c r="B102" s="45"/>
      <c r="C102" s="45"/>
      <c r="D102" s="297"/>
      <c r="E102" s="296"/>
      <c r="F102" s="31"/>
      <c r="G102" s="82"/>
      <c r="H102" s="83"/>
      <c r="I102" s="81"/>
      <c r="J102" s="31"/>
      <c r="K102" s="82"/>
      <c r="L102" s="83"/>
      <c r="M102" s="81"/>
      <c r="N102" s="31"/>
      <c r="O102" s="31"/>
      <c r="P102" s="127"/>
    </row>
    <row r="103" spans="1:16" ht="21" customHeight="1" x14ac:dyDescent="0.3">
      <c r="A103" s="24">
        <v>4</v>
      </c>
      <c r="B103" s="30">
        <v>43</v>
      </c>
      <c r="C103" s="30">
        <v>4341</v>
      </c>
      <c r="D103" s="295" t="s">
        <v>167</v>
      </c>
      <c r="E103" s="327">
        <v>4475</v>
      </c>
      <c r="F103" s="81">
        <v>4475</v>
      </c>
      <c r="G103" s="82">
        <v>3230</v>
      </c>
      <c r="H103" s="96">
        <f t="shared" ref="H103:H104" si="64">+G103/F103*100</f>
        <v>72.178770949720672</v>
      </c>
      <c r="I103" s="81"/>
      <c r="J103" s="37"/>
      <c r="K103" s="82"/>
      <c r="L103" s="96"/>
      <c r="M103" s="81">
        <f t="shared" ref="M103:M104" si="65">+E103+I103</f>
        <v>4475</v>
      </c>
      <c r="N103" s="31">
        <f t="shared" ref="N103:N104" si="66">+F103+J103</f>
        <v>4475</v>
      </c>
      <c r="O103" s="31">
        <f t="shared" ref="O103:O104" si="67">+G103+K103</f>
        <v>3230</v>
      </c>
      <c r="P103" s="128">
        <f t="shared" ref="P103:P104" si="68">+O103/N103*100</f>
        <v>72.178770949720672</v>
      </c>
    </row>
    <row r="104" spans="1:16" ht="21" customHeight="1" x14ac:dyDescent="0.3">
      <c r="A104" s="24">
        <v>4</v>
      </c>
      <c r="B104" s="30">
        <v>43</v>
      </c>
      <c r="C104" s="30">
        <v>4350</v>
      </c>
      <c r="D104" s="295" t="s">
        <v>211</v>
      </c>
      <c r="E104" s="327">
        <v>2720</v>
      </c>
      <c r="F104" s="81">
        <v>2720</v>
      </c>
      <c r="G104" s="82">
        <v>2720</v>
      </c>
      <c r="H104" s="96">
        <f t="shared" si="64"/>
        <v>100</v>
      </c>
      <c r="I104" s="81"/>
      <c r="J104" s="37"/>
      <c r="K104" s="82"/>
      <c r="L104" s="96"/>
      <c r="M104" s="109">
        <f t="shared" si="65"/>
        <v>2720</v>
      </c>
      <c r="N104" s="110">
        <f t="shared" si="66"/>
        <v>2720</v>
      </c>
      <c r="O104" s="110">
        <f t="shared" si="67"/>
        <v>2720</v>
      </c>
      <c r="P104" s="127">
        <f t="shared" si="68"/>
        <v>100</v>
      </c>
    </row>
    <row r="105" spans="1:16" ht="21" customHeight="1" x14ac:dyDescent="0.3">
      <c r="A105" s="24">
        <v>4</v>
      </c>
      <c r="B105" s="30">
        <v>43</v>
      </c>
      <c r="C105" s="30">
        <v>4351</v>
      </c>
      <c r="D105" s="295" t="s">
        <v>168</v>
      </c>
      <c r="E105" s="327">
        <v>18887</v>
      </c>
      <c r="F105" s="81">
        <v>21111</v>
      </c>
      <c r="G105" s="82">
        <v>22358</v>
      </c>
      <c r="H105" s="96">
        <f t="shared" si="43"/>
        <v>105.90687319406943</v>
      </c>
      <c r="I105" s="94"/>
      <c r="J105" s="37"/>
      <c r="K105" s="95"/>
      <c r="L105" s="96"/>
      <c r="M105" s="81">
        <f t="shared" ref="M105:M109" si="69">+E105+I105</f>
        <v>18887</v>
      </c>
      <c r="N105" s="31">
        <f t="shared" ref="N105:N109" si="70">+F105+J105</f>
        <v>21111</v>
      </c>
      <c r="O105" s="31">
        <f t="shared" ref="O105:O109" si="71">+G105+K105</f>
        <v>22358</v>
      </c>
      <c r="P105" s="128">
        <f t="shared" ref="P105:P110" si="72">+O105/N105*100</f>
        <v>105.90687319406943</v>
      </c>
    </row>
    <row r="106" spans="1:16" ht="21" customHeight="1" x14ac:dyDescent="0.3">
      <c r="A106" s="24">
        <v>4</v>
      </c>
      <c r="B106" s="30">
        <v>43</v>
      </c>
      <c r="C106" s="30">
        <v>4356</v>
      </c>
      <c r="D106" s="295" t="s">
        <v>169</v>
      </c>
      <c r="E106" s="327">
        <v>135</v>
      </c>
      <c r="F106" s="81">
        <v>162</v>
      </c>
      <c r="G106" s="82">
        <v>150</v>
      </c>
      <c r="H106" s="96">
        <f t="shared" si="43"/>
        <v>92.592592592592595</v>
      </c>
      <c r="I106" s="94"/>
      <c r="J106" s="37"/>
      <c r="K106" s="95"/>
      <c r="L106" s="96"/>
      <c r="M106" s="81">
        <f t="shared" si="69"/>
        <v>135</v>
      </c>
      <c r="N106" s="31">
        <f t="shared" si="70"/>
        <v>162</v>
      </c>
      <c r="O106" s="31">
        <f t="shared" si="71"/>
        <v>150</v>
      </c>
      <c r="P106" s="128">
        <f t="shared" si="72"/>
        <v>92.592592592592595</v>
      </c>
    </row>
    <row r="107" spans="1:16" ht="21" customHeight="1" x14ac:dyDescent="0.3">
      <c r="A107" s="24">
        <v>4</v>
      </c>
      <c r="B107" s="30">
        <v>43</v>
      </c>
      <c r="C107" s="30">
        <v>4357</v>
      </c>
      <c r="D107" s="295" t="s">
        <v>209</v>
      </c>
      <c r="E107" s="328">
        <v>10</v>
      </c>
      <c r="F107" s="94">
        <v>10</v>
      </c>
      <c r="G107" s="82">
        <v>48</v>
      </c>
      <c r="H107" s="96">
        <f t="shared" si="43"/>
        <v>480</v>
      </c>
      <c r="I107" s="94"/>
      <c r="J107" s="37"/>
      <c r="K107" s="95"/>
      <c r="L107" s="96"/>
      <c r="M107" s="81">
        <f t="shared" si="69"/>
        <v>10</v>
      </c>
      <c r="N107" s="31">
        <f t="shared" si="70"/>
        <v>10</v>
      </c>
      <c r="O107" s="31">
        <f t="shared" si="71"/>
        <v>48</v>
      </c>
      <c r="P107" s="128">
        <f t="shared" si="72"/>
        <v>480</v>
      </c>
    </row>
    <row r="108" spans="1:16" ht="21" customHeight="1" x14ac:dyDescent="0.3">
      <c r="A108" s="24">
        <v>4</v>
      </c>
      <c r="B108" s="30">
        <v>43</v>
      </c>
      <c r="C108" s="30">
        <v>4359</v>
      </c>
      <c r="D108" s="295" t="s">
        <v>173</v>
      </c>
      <c r="E108" s="328">
        <v>1228</v>
      </c>
      <c r="F108" s="94">
        <v>1629</v>
      </c>
      <c r="G108" s="82">
        <v>1580</v>
      </c>
      <c r="H108" s="96">
        <f>+G108/F108*100</f>
        <v>96.992019643953341</v>
      </c>
      <c r="I108" s="94"/>
      <c r="J108" s="37"/>
      <c r="K108" s="95"/>
      <c r="L108" s="96"/>
      <c r="M108" s="81">
        <f t="shared" si="69"/>
        <v>1228</v>
      </c>
      <c r="N108" s="31">
        <f t="shared" si="70"/>
        <v>1629</v>
      </c>
      <c r="O108" s="31">
        <f t="shared" si="71"/>
        <v>1580</v>
      </c>
      <c r="P108" s="127">
        <f>+O108/N108*100</f>
        <v>96.992019643953341</v>
      </c>
    </row>
    <row r="109" spans="1:16" ht="21" customHeight="1" x14ac:dyDescent="0.3">
      <c r="A109" s="24">
        <v>4</v>
      </c>
      <c r="B109" s="30">
        <v>43</v>
      </c>
      <c r="C109" s="30">
        <v>4379</v>
      </c>
      <c r="D109" s="295" t="s">
        <v>174</v>
      </c>
      <c r="E109" s="328">
        <v>80</v>
      </c>
      <c r="F109" s="94">
        <v>194</v>
      </c>
      <c r="G109" s="82">
        <v>146</v>
      </c>
      <c r="H109" s="96">
        <f>+G109/F109*100</f>
        <v>75.257731958762889</v>
      </c>
      <c r="I109" s="94"/>
      <c r="J109" s="37"/>
      <c r="K109" s="95"/>
      <c r="L109" s="96"/>
      <c r="M109" s="81">
        <f t="shared" si="69"/>
        <v>80</v>
      </c>
      <c r="N109" s="31">
        <f t="shared" si="70"/>
        <v>194</v>
      </c>
      <c r="O109" s="31">
        <f t="shared" si="71"/>
        <v>146</v>
      </c>
      <c r="P109" s="127">
        <f t="shared" ref="P109" si="73">+O109/N109*100</f>
        <v>75.257731958762889</v>
      </c>
    </row>
    <row r="110" spans="1:16" ht="21" customHeight="1" x14ac:dyDescent="0.3">
      <c r="A110" s="303">
        <v>4</v>
      </c>
      <c r="B110" s="34">
        <v>43</v>
      </c>
      <c r="C110" s="40"/>
      <c r="D110" s="175" t="s">
        <v>118</v>
      </c>
      <c r="E110" s="98">
        <f>SUM(E103:E109)</f>
        <v>27535</v>
      </c>
      <c r="F110" s="41">
        <f>SUM(F103:F109)</f>
        <v>30301</v>
      </c>
      <c r="G110" s="99">
        <f>SUM(G103:G109)</f>
        <v>30232</v>
      </c>
      <c r="H110" s="100">
        <f t="shared" si="43"/>
        <v>99.77228474307779</v>
      </c>
      <c r="I110" s="98">
        <f>SUM(I103:I109)</f>
        <v>0</v>
      </c>
      <c r="J110" s="41">
        <f>SUM(J103:J109)</f>
        <v>0</v>
      </c>
      <c r="K110" s="99">
        <f>SUM(K103:K109)</f>
        <v>0</v>
      </c>
      <c r="L110" s="100"/>
      <c r="M110" s="98">
        <f>SUM(M103:M109)</f>
        <v>27535</v>
      </c>
      <c r="N110" s="41">
        <f>SUM(N103:N109)</f>
        <v>30301</v>
      </c>
      <c r="O110" s="41">
        <f>SUM(O103:O109)</f>
        <v>30232</v>
      </c>
      <c r="P110" s="230">
        <f t="shared" si="72"/>
        <v>99.77228474307779</v>
      </c>
    </row>
    <row r="111" spans="1:16" ht="13.5" customHeight="1" thickBot="1" x14ac:dyDescent="0.35">
      <c r="A111" s="104"/>
      <c r="B111" s="36"/>
      <c r="C111" s="36"/>
      <c r="D111" s="176"/>
      <c r="E111" s="105"/>
      <c r="F111" s="106"/>
      <c r="G111" s="107"/>
      <c r="H111" s="108"/>
      <c r="I111" s="105"/>
      <c r="J111" s="106"/>
      <c r="K111" s="107"/>
      <c r="L111" s="108"/>
      <c r="M111" s="105"/>
      <c r="N111" s="106"/>
      <c r="O111" s="106"/>
      <c r="P111" s="231"/>
    </row>
    <row r="112" spans="1:16" ht="21" customHeight="1" thickTop="1" thickBot="1" x14ac:dyDescent="0.35">
      <c r="A112" s="102">
        <v>4</v>
      </c>
      <c r="B112" s="70"/>
      <c r="C112" s="70"/>
      <c r="D112" s="172" t="s">
        <v>77</v>
      </c>
      <c r="E112" s="71">
        <f>+E110+E101</f>
        <v>27535</v>
      </c>
      <c r="F112" s="71">
        <f>+F110+F101</f>
        <v>30311</v>
      </c>
      <c r="G112" s="72">
        <f>+G110+G101</f>
        <v>30287</v>
      </c>
      <c r="H112" s="73">
        <f t="shared" si="43"/>
        <v>99.920820824123254</v>
      </c>
      <c r="I112" s="71">
        <f>I101+I110</f>
        <v>0</v>
      </c>
      <c r="J112" s="71">
        <f>J101+J110</f>
        <v>0</v>
      </c>
      <c r="K112" s="72">
        <f>K101+K110</f>
        <v>0</v>
      </c>
      <c r="L112" s="73"/>
      <c r="M112" s="71">
        <f>+M110+M101</f>
        <v>27535</v>
      </c>
      <c r="N112" s="42">
        <f>+N110+N101</f>
        <v>30311</v>
      </c>
      <c r="O112" s="42">
        <f>+O110+O101</f>
        <v>30287</v>
      </c>
      <c r="P112" s="227">
        <f>+O112/N112*100</f>
        <v>99.920820824123254</v>
      </c>
    </row>
    <row r="113" spans="1:16" ht="21" customHeight="1" thickTop="1" x14ac:dyDescent="0.3">
      <c r="A113" s="103"/>
      <c r="B113" s="45"/>
      <c r="C113" s="45"/>
      <c r="D113" s="177"/>
      <c r="E113" s="81"/>
      <c r="F113" s="31"/>
      <c r="G113" s="82"/>
      <c r="H113" s="83"/>
      <c r="I113" s="81"/>
      <c r="J113" s="31"/>
      <c r="K113" s="82"/>
      <c r="L113" s="83"/>
      <c r="M113" s="81"/>
      <c r="N113" s="31"/>
      <c r="O113" s="31"/>
      <c r="P113" s="127"/>
    </row>
    <row r="114" spans="1:16" ht="21" customHeight="1" x14ac:dyDescent="0.3">
      <c r="A114" s="24">
        <v>5</v>
      </c>
      <c r="B114" s="30">
        <v>52</v>
      </c>
      <c r="C114" s="30">
        <v>5212</v>
      </c>
      <c r="D114" s="174" t="s">
        <v>195</v>
      </c>
      <c r="E114" s="94">
        <v>23</v>
      </c>
      <c r="F114" s="31">
        <v>23</v>
      </c>
      <c r="G114" s="82">
        <v>1</v>
      </c>
      <c r="H114" s="252">
        <f t="shared" si="43"/>
        <v>4.3478260869565215</v>
      </c>
      <c r="I114" s="94"/>
      <c r="J114" s="37"/>
      <c r="K114" s="95"/>
      <c r="L114" s="96"/>
      <c r="M114" s="109">
        <f t="shared" ref="M114" si="74">+E114+I114</f>
        <v>23</v>
      </c>
      <c r="N114" s="110">
        <f t="shared" ref="N114" si="75">+F114+J114</f>
        <v>23</v>
      </c>
      <c r="O114" s="110">
        <f t="shared" ref="O114" si="76">+G114+K114</f>
        <v>1</v>
      </c>
      <c r="P114" s="127">
        <f t="shared" ref="P114" si="77">+O114/N114*100</f>
        <v>4.3478260869565215</v>
      </c>
    </row>
    <row r="115" spans="1:16" ht="21" customHeight="1" x14ac:dyDescent="0.3">
      <c r="A115" s="303">
        <v>5</v>
      </c>
      <c r="B115" s="34">
        <v>52</v>
      </c>
      <c r="C115" s="40"/>
      <c r="D115" s="175" t="s">
        <v>116</v>
      </c>
      <c r="E115" s="98">
        <f>SUM(E114:E114)</f>
        <v>23</v>
      </c>
      <c r="F115" s="41">
        <f>SUM(F114:F114)</f>
        <v>23</v>
      </c>
      <c r="G115" s="99">
        <f>SUM(G114:G114)</f>
        <v>1</v>
      </c>
      <c r="H115" s="100">
        <f t="shared" si="43"/>
        <v>4.3478260869565215</v>
      </c>
      <c r="I115" s="98">
        <f>SUM(I114:I114)</f>
        <v>0</v>
      </c>
      <c r="J115" s="41">
        <f>SUM(J114:J114)</f>
        <v>0</v>
      </c>
      <c r="K115" s="99">
        <f>SUM(K114:K114)</f>
        <v>0</v>
      </c>
      <c r="L115" s="100"/>
      <c r="M115" s="98">
        <f>SUM(M114:M114)</f>
        <v>23</v>
      </c>
      <c r="N115" s="41">
        <f>SUM(N114:N114)</f>
        <v>23</v>
      </c>
      <c r="O115" s="99">
        <f>SUM(O114:O114)</f>
        <v>1</v>
      </c>
      <c r="P115" s="230">
        <f>+O115/N115*100</f>
        <v>4.3478260869565215</v>
      </c>
    </row>
    <row r="116" spans="1:16" ht="21" customHeight="1" x14ac:dyDescent="0.3">
      <c r="A116" s="101"/>
      <c r="B116" s="30"/>
      <c r="C116" s="30"/>
      <c r="D116" s="174"/>
      <c r="E116" s="94"/>
      <c r="F116" s="37"/>
      <c r="G116" s="95"/>
      <c r="H116" s="96"/>
      <c r="I116" s="94"/>
      <c r="J116" s="37"/>
      <c r="K116" s="95"/>
      <c r="L116" s="96"/>
      <c r="M116" s="94"/>
      <c r="N116" s="37"/>
      <c r="O116" s="37"/>
      <c r="P116" s="128"/>
    </row>
    <row r="117" spans="1:16" ht="21" customHeight="1" x14ac:dyDescent="0.3">
      <c r="A117" s="24">
        <v>5</v>
      </c>
      <c r="B117" s="30">
        <v>53</v>
      </c>
      <c r="C117" s="30">
        <v>5311</v>
      </c>
      <c r="D117" s="174" t="s">
        <v>56</v>
      </c>
      <c r="E117" s="94">
        <v>27781</v>
      </c>
      <c r="F117" s="31">
        <v>28611</v>
      </c>
      <c r="G117" s="82">
        <v>33418</v>
      </c>
      <c r="H117" s="96">
        <f t="shared" si="43"/>
        <v>116.80123029603999</v>
      </c>
      <c r="I117" s="94">
        <v>80</v>
      </c>
      <c r="J117" s="37">
        <v>80</v>
      </c>
      <c r="K117" s="95">
        <v>242</v>
      </c>
      <c r="L117" s="96">
        <f>+K117/J117*100</f>
        <v>302.5</v>
      </c>
      <c r="M117" s="109">
        <f t="shared" ref="M117" si="78">+E117+I117</f>
        <v>27861</v>
      </c>
      <c r="N117" s="110">
        <f t="shared" ref="N117" si="79">+F117+J117</f>
        <v>28691</v>
      </c>
      <c r="O117" s="110">
        <f t="shared" ref="O117" si="80">+G117+K117</f>
        <v>33660</v>
      </c>
      <c r="P117" s="127">
        <f t="shared" ref="P117" si="81">+O117/N117*100</f>
        <v>117.31901990171134</v>
      </c>
    </row>
    <row r="118" spans="1:16" ht="21" customHeight="1" x14ac:dyDescent="0.3">
      <c r="A118" s="303">
        <v>5</v>
      </c>
      <c r="B118" s="34">
        <v>53</v>
      </c>
      <c r="C118" s="40"/>
      <c r="D118" s="180" t="s">
        <v>56</v>
      </c>
      <c r="E118" s="98">
        <f>SUM(E117:E117)</f>
        <v>27781</v>
      </c>
      <c r="F118" s="41">
        <f>SUM(F117:F117)</f>
        <v>28611</v>
      </c>
      <c r="G118" s="99">
        <f>SUM(G117:G117)</f>
        <v>33418</v>
      </c>
      <c r="H118" s="100">
        <f t="shared" si="43"/>
        <v>116.80123029603999</v>
      </c>
      <c r="I118" s="98">
        <f>SUM(I117:I117)</f>
        <v>80</v>
      </c>
      <c r="J118" s="41">
        <f>SUM(J117:J117)</f>
        <v>80</v>
      </c>
      <c r="K118" s="99">
        <f>SUM(K117:K117)</f>
        <v>242</v>
      </c>
      <c r="L118" s="100">
        <f>+K118/J118*100</f>
        <v>302.5</v>
      </c>
      <c r="M118" s="98">
        <f>SUM(M117:M117)</f>
        <v>27861</v>
      </c>
      <c r="N118" s="41">
        <f>SUM(N117:N117)</f>
        <v>28691</v>
      </c>
      <c r="O118" s="99">
        <f>SUM(O117:O117)</f>
        <v>33660</v>
      </c>
      <c r="P118" s="230">
        <f>+O118/N118*100</f>
        <v>117.31901990171134</v>
      </c>
    </row>
    <row r="119" spans="1:16" ht="21" customHeight="1" x14ac:dyDescent="0.3">
      <c r="A119" s="24"/>
      <c r="B119" s="30"/>
      <c r="C119" s="30"/>
      <c r="D119" s="174"/>
      <c r="E119" s="94"/>
      <c r="F119" s="37"/>
      <c r="G119" s="95"/>
      <c r="H119" s="96"/>
      <c r="I119" s="94"/>
      <c r="J119" s="37"/>
      <c r="K119" s="95"/>
      <c r="L119" s="96"/>
      <c r="M119" s="94"/>
      <c r="N119" s="37"/>
      <c r="O119" s="37"/>
      <c r="P119" s="128"/>
    </row>
    <row r="120" spans="1:16" ht="21" customHeight="1" x14ac:dyDescent="0.3">
      <c r="A120" s="24">
        <v>5</v>
      </c>
      <c r="B120" s="30">
        <v>55</v>
      </c>
      <c r="C120" s="30">
        <v>5512</v>
      </c>
      <c r="D120" s="174" t="s">
        <v>98</v>
      </c>
      <c r="E120" s="94">
        <v>173</v>
      </c>
      <c r="F120" s="31">
        <v>174</v>
      </c>
      <c r="G120" s="82">
        <v>302</v>
      </c>
      <c r="H120" s="96">
        <f t="shared" si="43"/>
        <v>173.56321839080459</v>
      </c>
      <c r="I120" s="94"/>
      <c r="J120" s="37"/>
      <c r="K120" s="95"/>
      <c r="L120" s="96"/>
      <c r="M120" s="94">
        <f>+E120+I120</f>
        <v>173</v>
      </c>
      <c r="N120" s="31">
        <f t="shared" ref="N120" si="82">+F120+J120</f>
        <v>174</v>
      </c>
      <c r="O120" s="31">
        <f t="shared" ref="O120" si="83">+G120+K120</f>
        <v>302</v>
      </c>
      <c r="P120" s="127">
        <f t="shared" ref="P120" si="84">+O120/N120*100</f>
        <v>173.56321839080459</v>
      </c>
    </row>
    <row r="121" spans="1:16" ht="21" customHeight="1" x14ac:dyDescent="0.3">
      <c r="A121" s="303">
        <v>5</v>
      </c>
      <c r="B121" s="34">
        <v>55</v>
      </c>
      <c r="C121" s="40"/>
      <c r="D121" s="175" t="s">
        <v>84</v>
      </c>
      <c r="E121" s="98">
        <f>SUM(E120)</f>
        <v>173</v>
      </c>
      <c r="F121" s="99">
        <f>SUM(F120:F120)</f>
        <v>174</v>
      </c>
      <c r="G121" s="99">
        <f>SUM(G120:G120)</f>
        <v>302</v>
      </c>
      <c r="H121" s="100">
        <f t="shared" si="43"/>
        <v>173.56321839080459</v>
      </c>
      <c r="I121" s="98">
        <f>SUM(I120)</f>
        <v>0</v>
      </c>
      <c r="J121" s="41">
        <f>SUM(J120)</f>
        <v>0</v>
      </c>
      <c r="K121" s="99">
        <f>SUM(K120)</f>
        <v>0</v>
      </c>
      <c r="L121" s="100"/>
      <c r="M121" s="98">
        <f>SUM(M120)</f>
        <v>173</v>
      </c>
      <c r="N121" s="41">
        <f>SUM(N120)</f>
        <v>174</v>
      </c>
      <c r="O121" s="41">
        <f>SUM(O120:O120)</f>
        <v>302</v>
      </c>
      <c r="P121" s="230">
        <f>+O121/N121*100</f>
        <v>173.56321839080459</v>
      </c>
    </row>
    <row r="122" spans="1:16" ht="13.5" customHeight="1" thickBot="1" x14ac:dyDescent="0.35">
      <c r="A122" s="101"/>
      <c r="B122" s="30"/>
      <c r="C122" s="30"/>
      <c r="D122" s="174"/>
      <c r="E122" s="94"/>
      <c r="F122" s="37"/>
      <c r="G122" s="95"/>
      <c r="H122" s="96"/>
      <c r="I122" s="94"/>
      <c r="J122" s="37"/>
      <c r="K122" s="95"/>
      <c r="L122" s="96"/>
      <c r="M122" s="94"/>
      <c r="N122" s="37"/>
      <c r="O122" s="37"/>
      <c r="P122" s="128"/>
    </row>
    <row r="123" spans="1:16" ht="21" customHeight="1" thickTop="1" thickBot="1" x14ac:dyDescent="0.35">
      <c r="A123" s="102">
        <v>5</v>
      </c>
      <c r="B123" s="70"/>
      <c r="C123" s="70"/>
      <c r="D123" s="172" t="s">
        <v>71</v>
      </c>
      <c r="E123" s="71">
        <f>+E115+E118+E121</f>
        <v>27977</v>
      </c>
      <c r="F123" s="71">
        <f>+F115+F118+F121</f>
        <v>28808</v>
      </c>
      <c r="G123" s="72">
        <f>+G115+G118+G121</f>
        <v>33721</v>
      </c>
      <c r="H123" s="73">
        <f t="shared" si="43"/>
        <v>117.05429047486808</v>
      </c>
      <c r="I123" s="71">
        <f>+I115+I118+I121</f>
        <v>80</v>
      </c>
      <c r="J123" s="71">
        <f>+J115+J118+J121</f>
        <v>80</v>
      </c>
      <c r="K123" s="72">
        <f>+K115+K118+K121</f>
        <v>242</v>
      </c>
      <c r="L123" s="73">
        <f>+K123/J123*100</f>
        <v>302.5</v>
      </c>
      <c r="M123" s="71">
        <f>+M115+M118+M121</f>
        <v>28057</v>
      </c>
      <c r="N123" s="42">
        <f>+N115+N118+N121</f>
        <v>28888</v>
      </c>
      <c r="O123" s="42">
        <f>+O115+O118+O121</f>
        <v>33963</v>
      </c>
      <c r="P123" s="227">
        <f>+O123/N123*100</f>
        <v>117.56784824148437</v>
      </c>
    </row>
    <row r="124" spans="1:16" ht="21" customHeight="1" thickTop="1" x14ac:dyDescent="0.3">
      <c r="A124" s="103"/>
      <c r="B124" s="45"/>
      <c r="C124" s="45"/>
      <c r="D124" s="177"/>
      <c r="E124" s="81"/>
      <c r="F124" s="31"/>
      <c r="G124" s="82"/>
      <c r="H124" s="83"/>
      <c r="I124" s="81"/>
      <c r="J124" s="31"/>
      <c r="K124" s="82"/>
      <c r="L124" s="83"/>
      <c r="M124" s="81"/>
      <c r="N124" s="31"/>
      <c r="O124" s="31"/>
      <c r="P124" s="127"/>
    </row>
    <row r="125" spans="1:16" ht="21" customHeight="1" x14ac:dyDescent="0.3">
      <c r="A125" s="24">
        <v>6</v>
      </c>
      <c r="B125" s="30">
        <v>61</v>
      </c>
      <c r="C125" s="30">
        <v>6171</v>
      </c>
      <c r="D125" s="174" t="s">
        <v>57</v>
      </c>
      <c r="E125" s="348">
        <v>41463</v>
      </c>
      <c r="F125" s="31">
        <v>45670</v>
      </c>
      <c r="G125" s="82">
        <v>44364</v>
      </c>
      <c r="H125" s="96">
        <f t="shared" si="43"/>
        <v>97.140354718633688</v>
      </c>
      <c r="I125" s="94"/>
      <c r="J125" s="37">
        <v>109</v>
      </c>
      <c r="K125" s="95">
        <v>109</v>
      </c>
      <c r="L125" s="96">
        <f>+K125/J125*100</f>
        <v>100</v>
      </c>
      <c r="M125" s="109">
        <f t="shared" ref="M125" si="85">+E125+I125</f>
        <v>41463</v>
      </c>
      <c r="N125" s="110">
        <f t="shared" ref="N125" si="86">+F125+J125</f>
        <v>45779</v>
      </c>
      <c r="O125" s="110">
        <f t="shared" ref="O125" si="87">+G125+K125</f>
        <v>44473</v>
      </c>
      <c r="P125" s="128">
        <f>+O125/N125*100</f>
        <v>97.147163546604347</v>
      </c>
    </row>
    <row r="126" spans="1:16" ht="21" customHeight="1" x14ac:dyDescent="0.3">
      <c r="A126" s="97">
        <v>6</v>
      </c>
      <c r="B126" s="34">
        <v>61</v>
      </c>
      <c r="C126" s="40"/>
      <c r="D126" s="175" t="s">
        <v>111</v>
      </c>
      <c r="E126" s="98">
        <f>SUM(E125:E125)</f>
        <v>41463</v>
      </c>
      <c r="F126" s="41">
        <f>SUM(F125:F125)</f>
        <v>45670</v>
      </c>
      <c r="G126" s="99">
        <f>SUM(G125:G125)</f>
        <v>44364</v>
      </c>
      <c r="H126" s="100">
        <f t="shared" si="43"/>
        <v>97.140354718633688</v>
      </c>
      <c r="I126" s="98">
        <f>SUM(I125:I125)</f>
        <v>0</v>
      </c>
      <c r="J126" s="41">
        <f>SUM(J125:J125)</f>
        <v>109</v>
      </c>
      <c r="K126" s="41">
        <f>SUM(K125:K125)</f>
        <v>109</v>
      </c>
      <c r="L126" s="100">
        <f>+K126/J126*100</f>
        <v>100</v>
      </c>
      <c r="M126" s="98">
        <f>SUM(M125:M125)</f>
        <v>41463</v>
      </c>
      <c r="N126" s="41">
        <f>SUM(N125:N125)</f>
        <v>45779</v>
      </c>
      <c r="O126" s="99">
        <f>SUM(O125:O125)</f>
        <v>44473</v>
      </c>
      <c r="P126" s="230">
        <f>+O126/N126*100</f>
        <v>97.147163546604347</v>
      </c>
    </row>
    <row r="127" spans="1:16" ht="21" customHeight="1" x14ac:dyDescent="0.3">
      <c r="A127" s="101"/>
      <c r="B127" s="30"/>
      <c r="C127" s="30"/>
      <c r="D127" s="174"/>
      <c r="E127" s="94"/>
      <c r="F127" s="37"/>
      <c r="G127" s="95"/>
      <c r="H127" s="96"/>
      <c r="I127" s="94"/>
      <c r="J127" s="37"/>
      <c r="K127" s="95"/>
      <c r="L127" s="96"/>
      <c r="M127" s="94"/>
      <c r="N127" s="37"/>
      <c r="O127" s="37"/>
      <c r="P127" s="128"/>
    </row>
    <row r="128" spans="1:16" ht="21" customHeight="1" x14ac:dyDescent="0.3">
      <c r="A128" s="24">
        <v>6</v>
      </c>
      <c r="B128" s="30">
        <v>62</v>
      </c>
      <c r="C128" s="30">
        <v>6211</v>
      </c>
      <c r="D128" s="174" t="s">
        <v>58</v>
      </c>
      <c r="E128" s="94">
        <v>30</v>
      </c>
      <c r="F128" s="31">
        <v>30</v>
      </c>
      <c r="G128" s="82">
        <v>26</v>
      </c>
      <c r="H128" s="96">
        <f t="shared" si="43"/>
        <v>86.666666666666671</v>
      </c>
      <c r="I128" s="94"/>
      <c r="J128" s="37"/>
      <c r="K128" s="95"/>
      <c r="L128" s="96"/>
      <c r="M128" s="94">
        <f t="shared" ref="M128:M129" si="88">+E128+I128</f>
        <v>30</v>
      </c>
      <c r="N128" s="31">
        <f t="shared" ref="N128:N129" si="89">+F128+J128</f>
        <v>30</v>
      </c>
      <c r="O128" s="31">
        <f t="shared" ref="O128:O129" si="90">+G128+K128</f>
        <v>26</v>
      </c>
      <c r="P128" s="127">
        <f t="shared" ref="P128" si="91">+O128/N128*100</f>
        <v>86.666666666666671</v>
      </c>
    </row>
    <row r="129" spans="1:16" ht="21" customHeight="1" x14ac:dyDescent="0.3">
      <c r="A129" s="24">
        <v>6</v>
      </c>
      <c r="B129" s="30">
        <v>62</v>
      </c>
      <c r="C129" s="30">
        <v>6223</v>
      </c>
      <c r="D129" s="341" t="s">
        <v>215</v>
      </c>
      <c r="E129" s="296"/>
      <c r="F129" s="31"/>
      <c r="G129" s="82">
        <v>1</v>
      </c>
      <c r="H129" s="83"/>
      <c r="I129" s="94"/>
      <c r="J129" s="37"/>
      <c r="K129" s="95"/>
      <c r="L129" s="96"/>
      <c r="M129" s="109">
        <f t="shared" si="88"/>
        <v>0</v>
      </c>
      <c r="N129" s="110">
        <f t="shared" si="89"/>
        <v>0</v>
      </c>
      <c r="O129" s="110">
        <f t="shared" si="90"/>
        <v>1</v>
      </c>
      <c r="P129" s="127"/>
    </row>
    <row r="130" spans="1:16" ht="21" customHeight="1" x14ac:dyDescent="0.3">
      <c r="A130" s="97">
        <v>6</v>
      </c>
      <c r="B130" s="34">
        <v>62</v>
      </c>
      <c r="C130" s="40"/>
      <c r="D130" s="175" t="s">
        <v>115</v>
      </c>
      <c r="E130" s="98">
        <f>SUM(E128:E129)</f>
        <v>30</v>
      </c>
      <c r="F130" s="41">
        <f t="shared" ref="F130:G130" si="92">SUM(F128:F129)</f>
        <v>30</v>
      </c>
      <c r="G130" s="99">
        <f t="shared" si="92"/>
        <v>27</v>
      </c>
      <c r="H130" s="100">
        <f t="shared" si="43"/>
        <v>90</v>
      </c>
      <c r="I130" s="98">
        <f>SUM(I128:I129)</f>
        <v>0</v>
      </c>
      <c r="J130" s="41">
        <f t="shared" ref="J130" si="93">SUM(J128:J129)</f>
        <v>0</v>
      </c>
      <c r="K130" s="99">
        <f t="shared" ref="K130" si="94">SUM(K128:K129)</f>
        <v>0</v>
      </c>
      <c r="L130" s="100"/>
      <c r="M130" s="98">
        <f>SUM(M128:M129)</f>
        <v>30</v>
      </c>
      <c r="N130" s="41">
        <f t="shared" ref="N130" si="95">SUM(N128:N129)</f>
        <v>30</v>
      </c>
      <c r="O130" s="99">
        <f t="shared" ref="O130" si="96">SUM(O128:O129)</f>
        <v>27</v>
      </c>
      <c r="P130" s="230">
        <f>+O130/N130*100</f>
        <v>90</v>
      </c>
    </row>
    <row r="131" spans="1:16" ht="21" customHeight="1" x14ac:dyDescent="0.3">
      <c r="A131" s="101"/>
      <c r="B131" s="30"/>
      <c r="C131" s="30"/>
      <c r="D131" s="174"/>
      <c r="E131" s="94"/>
      <c r="F131" s="37"/>
      <c r="G131" s="95"/>
      <c r="H131" s="96"/>
      <c r="I131" s="94"/>
      <c r="J131" s="37"/>
      <c r="K131" s="95"/>
      <c r="L131" s="96"/>
      <c r="M131" s="94"/>
      <c r="N131" s="37"/>
      <c r="O131" s="37"/>
      <c r="P131" s="128"/>
    </row>
    <row r="132" spans="1:16" ht="21" customHeight="1" x14ac:dyDescent="0.3">
      <c r="A132" s="24">
        <v>6</v>
      </c>
      <c r="B132" s="30">
        <v>63</v>
      </c>
      <c r="C132" s="30">
        <v>6310</v>
      </c>
      <c r="D132" s="174" t="s">
        <v>59</v>
      </c>
      <c r="E132" s="94">
        <v>85252</v>
      </c>
      <c r="F132" s="31">
        <v>86364</v>
      </c>
      <c r="G132" s="82">
        <v>69774</v>
      </c>
      <c r="H132" s="96">
        <f t="shared" si="43"/>
        <v>80.790607197443379</v>
      </c>
      <c r="I132" s="94"/>
      <c r="J132" s="37"/>
      <c r="K132" s="95"/>
      <c r="L132" s="96"/>
      <c r="M132" s="81">
        <f t="shared" ref="M132:O133" si="97">+E132+I132</f>
        <v>85252</v>
      </c>
      <c r="N132" s="31">
        <f t="shared" si="97"/>
        <v>86364</v>
      </c>
      <c r="O132" s="31">
        <f t="shared" si="97"/>
        <v>69774</v>
      </c>
      <c r="P132" s="128">
        <f>+O132/N132*100</f>
        <v>80.790607197443379</v>
      </c>
    </row>
    <row r="133" spans="1:16" ht="21" customHeight="1" x14ac:dyDescent="0.3">
      <c r="A133" s="24">
        <v>6</v>
      </c>
      <c r="B133" s="30">
        <v>63</v>
      </c>
      <c r="C133" s="30">
        <v>6399</v>
      </c>
      <c r="D133" s="174" t="s">
        <v>142</v>
      </c>
      <c r="E133" s="94"/>
      <c r="F133" s="31"/>
      <c r="G133" s="82">
        <v>31</v>
      </c>
      <c r="H133" s="298"/>
      <c r="I133" s="94"/>
      <c r="J133" s="37"/>
      <c r="K133" s="95"/>
      <c r="L133" s="96"/>
      <c r="M133" s="109">
        <f t="shared" si="97"/>
        <v>0</v>
      </c>
      <c r="N133" s="110">
        <f t="shared" si="97"/>
        <v>0</v>
      </c>
      <c r="O133" s="110">
        <f t="shared" si="97"/>
        <v>31</v>
      </c>
      <c r="P133" s="127"/>
    </row>
    <row r="134" spans="1:16" ht="21" customHeight="1" x14ac:dyDescent="0.3">
      <c r="A134" s="97">
        <v>6</v>
      </c>
      <c r="B134" s="34">
        <v>63</v>
      </c>
      <c r="C134" s="40"/>
      <c r="D134" s="175" t="s">
        <v>60</v>
      </c>
      <c r="E134" s="98">
        <f>SUM(E132:E133)</f>
        <v>85252</v>
      </c>
      <c r="F134" s="41">
        <f>SUM(F132:F133)</f>
        <v>86364</v>
      </c>
      <c r="G134" s="99">
        <f>SUM(G132:G133)</f>
        <v>69805</v>
      </c>
      <c r="H134" s="100">
        <f t="shared" si="43"/>
        <v>80.826501783150377</v>
      </c>
      <c r="I134" s="98"/>
      <c r="J134" s="41"/>
      <c r="K134" s="99"/>
      <c r="L134" s="100"/>
      <c r="M134" s="98">
        <f>SUM(M132:M133)</f>
        <v>85252</v>
      </c>
      <c r="N134" s="41">
        <f>SUM(N132:N133)</f>
        <v>86364</v>
      </c>
      <c r="O134" s="41">
        <f>SUM(O132:O133)</f>
        <v>69805</v>
      </c>
      <c r="P134" s="230">
        <f>+O134/N134*100</f>
        <v>80.826501783150377</v>
      </c>
    </row>
    <row r="135" spans="1:16" ht="20.25" x14ac:dyDescent="0.3">
      <c r="A135" s="101"/>
      <c r="B135" s="30"/>
      <c r="C135" s="30"/>
      <c r="D135" s="174"/>
      <c r="E135" s="94"/>
      <c r="F135" s="37"/>
      <c r="G135" s="95"/>
      <c r="H135" s="96"/>
      <c r="I135" s="94"/>
      <c r="J135" s="37"/>
      <c r="K135" s="95"/>
      <c r="L135" s="96"/>
      <c r="M135" s="94"/>
      <c r="N135" s="37"/>
      <c r="O135" s="37"/>
      <c r="P135" s="128"/>
    </row>
    <row r="136" spans="1:16" ht="20.25" x14ac:dyDescent="0.3">
      <c r="A136" s="24">
        <v>6</v>
      </c>
      <c r="B136" s="30">
        <v>64</v>
      </c>
      <c r="C136" s="30">
        <v>6402</v>
      </c>
      <c r="D136" s="174" t="s">
        <v>96</v>
      </c>
      <c r="E136" s="94"/>
      <c r="F136" s="31">
        <f>121963-117873-3672</f>
        <v>418</v>
      </c>
      <c r="G136" s="82">
        <f>121963-3672-117873</f>
        <v>418</v>
      </c>
      <c r="H136" s="96">
        <f t="shared" si="43"/>
        <v>100</v>
      </c>
      <c r="I136" s="94"/>
      <c r="J136" s="37"/>
      <c r="K136" s="95"/>
      <c r="L136" s="96"/>
      <c r="M136" s="109">
        <f t="shared" ref="M136:M137" si="98">+E136+I136</f>
        <v>0</v>
      </c>
      <c r="N136" s="110">
        <f t="shared" ref="N136:N137" si="99">+F136+J136</f>
        <v>418</v>
      </c>
      <c r="O136" s="110">
        <f t="shared" ref="O136:O137" si="100">+G136+K136</f>
        <v>418</v>
      </c>
      <c r="P136" s="127">
        <f t="shared" ref="P136" si="101">+O136/N136*100</f>
        <v>100</v>
      </c>
    </row>
    <row r="137" spans="1:16" ht="20.25" x14ac:dyDescent="0.3">
      <c r="A137" s="24">
        <v>6</v>
      </c>
      <c r="B137" s="30">
        <v>64</v>
      </c>
      <c r="C137" s="30">
        <v>6409</v>
      </c>
      <c r="D137" s="174" t="s">
        <v>94</v>
      </c>
      <c r="E137" s="94"/>
      <c r="F137" s="31">
        <v>1406</v>
      </c>
      <c r="G137" s="82">
        <v>1922</v>
      </c>
      <c r="H137" s="96">
        <f t="shared" si="43"/>
        <v>136.69985775248935</v>
      </c>
      <c r="I137" s="94"/>
      <c r="J137" s="37"/>
      <c r="K137" s="95"/>
      <c r="L137" s="96"/>
      <c r="M137" s="109">
        <f t="shared" si="98"/>
        <v>0</v>
      </c>
      <c r="N137" s="110">
        <f t="shared" si="99"/>
        <v>1406</v>
      </c>
      <c r="O137" s="110">
        <f t="shared" si="100"/>
        <v>1922</v>
      </c>
      <c r="P137" s="127"/>
    </row>
    <row r="138" spans="1:16" ht="20.25" x14ac:dyDescent="0.3">
      <c r="A138" s="97">
        <v>6</v>
      </c>
      <c r="B138" s="34">
        <v>64</v>
      </c>
      <c r="C138" s="40"/>
      <c r="D138" s="175" t="s">
        <v>72</v>
      </c>
      <c r="E138" s="98">
        <f>SUM(E136:E137)</f>
        <v>0</v>
      </c>
      <c r="F138" s="41">
        <f>SUM(F136:F137)</f>
        <v>1824</v>
      </c>
      <c r="G138" s="99">
        <f>SUM(G136:G137)</f>
        <v>2340</v>
      </c>
      <c r="H138" s="100">
        <f t="shared" si="43"/>
        <v>128.28947368421052</v>
      </c>
      <c r="I138" s="98"/>
      <c r="J138" s="41"/>
      <c r="K138" s="99"/>
      <c r="L138" s="100"/>
      <c r="M138" s="98">
        <f>SUM(M136:M137)</f>
        <v>0</v>
      </c>
      <c r="N138" s="41">
        <f>SUM(N136:N137)</f>
        <v>1824</v>
      </c>
      <c r="O138" s="99">
        <f>SUM(O136:O137)</f>
        <v>2340</v>
      </c>
      <c r="P138" s="230">
        <f>+O138/N138*100</f>
        <v>128.28947368421052</v>
      </c>
    </row>
    <row r="139" spans="1:16" ht="13.5" customHeight="1" thickBot="1" x14ac:dyDescent="0.35">
      <c r="A139" s="304"/>
      <c r="B139" s="36"/>
      <c r="C139" s="36"/>
      <c r="D139" s="176"/>
      <c r="E139" s="105"/>
      <c r="F139" s="106"/>
      <c r="G139" s="107"/>
      <c r="H139" s="108"/>
      <c r="I139" s="105"/>
      <c r="J139" s="106"/>
      <c r="K139" s="107"/>
      <c r="L139" s="108"/>
      <c r="M139" s="105"/>
      <c r="N139" s="106"/>
      <c r="O139" s="106"/>
      <c r="P139" s="231"/>
    </row>
    <row r="140" spans="1:16" ht="21.75" thickTop="1" thickBot="1" x14ac:dyDescent="0.35">
      <c r="A140" s="102">
        <v>6</v>
      </c>
      <c r="B140" s="70"/>
      <c r="C140" s="70"/>
      <c r="D140" s="172" t="s">
        <v>73</v>
      </c>
      <c r="E140" s="71">
        <f>+E126+E130+E134+E138</f>
        <v>126745</v>
      </c>
      <c r="F140" s="71">
        <f>+F126+F130+F134+F138</f>
        <v>133888</v>
      </c>
      <c r="G140" s="72">
        <f>+G126+G130+G134+G138</f>
        <v>116536</v>
      </c>
      <c r="H140" s="73">
        <f t="shared" si="43"/>
        <v>87.039913957934985</v>
      </c>
      <c r="I140" s="71">
        <f>+I126+I130+I134+I138</f>
        <v>0</v>
      </c>
      <c r="J140" s="71">
        <f>+J126+J130+J134+J138</f>
        <v>109</v>
      </c>
      <c r="K140" s="72">
        <f>+K126+K130+K134+K138</f>
        <v>109</v>
      </c>
      <c r="L140" s="73">
        <f>+K140/J140*100</f>
        <v>100</v>
      </c>
      <c r="M140" s="71">
        <f>+M126+M130+M134+M138</f>
        <v>126745</v>
      </c>
      <c r="N140" s="42">
        <f>+N126+N130+N134+N138</f>
        <v>133997</v>
      </c>
      <c r="O140" s="42">
        <f>+O126+O130+O134+O138</f>
        <v>116645</v>
      </c>
      <c r="P140" s="227">
        <f>+O140/N140*100</f>
        <v>87.050456353500451</v>
      </c>
    </row>
    <row r="141" spans="1:16" ht="16.5" customHeight="1" thickTop="1" thickBot="1" x14ac:dyDescent="0.35">
      <c r="A141" s="263"/>
      <c r="B141" s="264"/>
      <c r="C141" s="264"/>
      <c r="D141" s="265"/>
      <c r="E141" s="88"/>
      <c r="F141" s="89"/>
      <c r="G141" s="90"/>
      <c r="H141" s="91"/>
      <c r="I141" s="88"/>
      <c r="J141" s="89"/>
      <c r="K141" s="90"/>
      <c r="L141" s="91"/>
      <c r="M141" s="88"/>
      <c r="N141" s="89"/>
      <c r="O141" s="89"/>
      <c r="P141" s="229"/>
    </row>
    <row r="142" spans="1:16" ht="24.75" customHeight="1" thickBot="1" x14ac:dyDescent="0.35">
      <c r="A142" s="266"/>
      <c r="B142" s="267"/>
      <c r="C142" s="267"/>
      <c r="D142" s="268" t="s">
        <v>95</v>
      </c>
      <c r="E142" s="269">
        <f>+E140+E123+E112+E97+E37+E16+E7</f>
        <v>685080</v>
      </c>
      <c r="F142" s="269">
        <f>+F140+F123+F112+F97+F37+F16+F7</f>
        <v>715746</v>
      </c>
      <c r="G142" s="270">
        <f>+G140+G123+G112+G97+G37+G16+G7</f>
        <v>734957</v>
      </c>
      <c r="H142" s="271">
        <f t="shared" si="43"/>
        <v>102.6840527226139</v>
      </c>
      <c r="I142" s="269">
        <f>+I140+I123+I112+I97+I37+I16+I7</f>
        <v>776790</v>
      </c>
      <c r="J142" s="269">
        <f>+J140+J123+J112+J97+J37+J16+J7</f>
        <v>785682</v>
      </c>
      <c r="K142" s="270">
        <f>+K140+K123+K112+K97+K37+K16+K7</f>
        <v>852148</v>
      </c>
      <c r="L142" s="271">
        <f>+K142/J142*100</f>
        <v>108.45965670589372</v>
      </c>
      <c r="M142" s="269">
        <f>+M140+M123+M112+M97+M37+M16+M7</f>
        <v>1461870</v>
      </c>
      <c r="N142" s="269">
        <f>+N140+N123+N112+N97+N37+N16+N7</f>
        <v>1501428</v>
      </c>
      <c r="O142" s="270">
        <f>+O140+O123+O112+O97+O37+O16+O7</f>
        <v>1587105</v>
      </c>
      <c r="P142" s="272">
        <f>+O142/N142*100</f>
        <v>105.70636753810372</v>
      </c>
    </row>
    <row r="143" spans="1:16" ht="20.25" x14ac:dyDescent="0.3">
      <c r="A143" s="50"/>
      <c r="B143" s="50"/>
      <c r="C143" s="50"/>
      <c r="D143" s="145"/>
      <c r="E143" s="146"/>
      <c r="F143" s="50"/>
      <c r="G143" s="50"/>
      <c r="H143" s="147"/>
      <c r="I143" s="146"/>
      <c r="J143" s="50"/>
      <c r="K143" s="50"/>
      <c r="L143" s="50"/>
      <c r="M143" s="148"/>
      <c r="N143" s="148"/>
      <c r="O143" s="148"/>
      <c r="P143" s="147"/>
    </row>
    <row r="144" spans="1:16" ht="20.25" x14ac:dyDescent="0.3">
      <c r="A144" s="50"/>
      <c r="B144" s="50"/>
      <c r="C144" s="50"/>
      <c r="D144" s="145"/>
      <c r="E144" s="146"/>
      <c r="F144" s="50"/>
      <c r="G144" s="50"/>
      <c r="H144" s="147"/>
      <c r="I144" s="146"/>
      <c r="J144" s="50"/>
      <c r="K144" s="50"/>
      <c r="L144" s="50"/>
      <c r="M144" s="148"/>
      <c r="N144" s="148"/>
      <c r="O144" s="148"/>
      <c r="P144" s="147"/>
    </row>
    <row r="145" spans="1:16" ht="18.75" x14ac:dyDescent="0.3">
      <c r="A145" s="25"/>
      <c r="B145" s="5"/>
      <c r="C145" s="5"/>
      <c r="D145" s="5"/>
      <c r="E145" s="120"/>
      <c r="F145" s="5"/>
      <c r="G145" s="120"/>
      <c r="H145" s="119"/>
      <c r="I145" s="5"/>
      <c r="J145" s="5"/>
      <c r="K145" s="5"/>
      <c r="L145" s="5"/>
      <c r="M145" s="120"/>
      <c r="N145" s="120"/>
      <c r="O145" s="120"/>
      <c r="P145" s="119"/>
    </row>
    <row r="146" spans="1:16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119"/>
    </row>
    <row r="147" spans="1:16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20.25" x14ac:dyDescent="0.3">
      <c r="A148" s="5"/>
      <c r="B148" s="121"/>
      <c r="C148" s="121"/>
      <c r="D148" s="12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20.25" x14ac:dyDescent="0.3">
      <c r="A149" s="121"/>
      <c r="B149" s="121"/>
      <c r="C149" s="121"/>
      <c r="D149" s="122"/>
      <c r="E149" s="5"/>
      <c r="F149" s="5"/>
      <c r="G149" s="5"/>
      <c r="H149" s="5"/>
      <c r="I149" s="5"/>
      <c r="J149" s="5"/>
      <c r="K149" s="120"/>
      <c r="L149" s="5"/>
      <c r="M149" s="5"/>
      <c r="N149" s="5"/>
      <c r="O149" s="5"/>
      <c r="P149" s="5"/>
    </row>
    <row r="150" spans="1:16" ht="20.25" x14ac:dyDescent="0.3">
      <c r="A150" s="121"/>
      <c r="B150" s="121"/>
      <c r="C150" s="121"/>
      <c r="D150" s="12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20.25" x14ac:dyDescent="0.3">
      <c r="A151" s="121"/>
      <c r="B151" s="121"/>
      <c r="C151" s="121"/>
      <c r="D151" s="12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20.25" x14ac:dyDescent="0.3">
      <c r="A152" s="121"/>
      <c r="B152" s="121"/>
      <c r="C152" s="121"/>
      <c r="D152" s="12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20.25" x14ac:dyDescent="0.3">
      <c r="A153" s="121"/>
      <c r="B153" s="121"/>
      <c r="C153" s="121"/>
      <c r="D153" s="121"/>
      <c r="E153" s="5"/>
      <c r="F153" s="120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20.25" x14ac:dyDescent="0.3">
      <c r="A154" s="121"/>
      <c r="B154" s="121"/>
      <c r="C154" s="121"/>
      <c r="D154" s="12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20.25" x14ac:dyDescent="0.3">
      <c r="A155" s="121"/>
      <c r="B155" s="121"/>
      <c r="C155" s="121"/>
      <c r="D155" s="12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 ht="20.25" x14ac:dyDescent="0.3">
      <c r="A156" s="121"/>
      <c r="B156" s="121"/>
      <c r="C156" s="121"/>
      <c r="D156" s="12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20.25" x14ac:dyDescent="0.3">
      <c r="A157" s="121"/>
      <c r="B157" s="121"/>
      <c r="C157" s="121"/>
      <c r="D157" s="121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ht="20.25" x14ac:dyDescent="0.3">
      <c r="A158" s="121"/>
      <c r="B158" s="121"/>
      <c r="C158" s="121"/>
      <c r="D158" s="12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20.25" x14ac:dyDescent="0.3">
      <c r="A159" s="121"/>
      <c r="B159" s="121"/>
      <c r="C159" s="121"/>
      <c r="D159" s="12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 ht="20.25" x14ac:dyDescent="0.3">
      <c r="A160" s="121"/>
      <c r="B160" s="121"/>
      <c r="C160" s="121"/>
      <c r="D160" s="12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</sheetData>
  <phoneticPr fontId="0" type="noConversion"/>
  <printOptions horizontalCentered="1"/>
  <pageMargins left="0.31496062992125984" right="0.51181102362204722" top="0.51" bottom="0.55000000000000004" header="0.27559055118110237" footer="0.42"/>
  <pageSetup paperSize="9" scale="49" fitToHeight="3" orientation="landscape" r:id="rId1"/>
  <headerFooter alignWithMargins="0">
    <oddHeader xml:space="preserve">&amp;R </oddHeader>
  </headerFooter>
  <rowBreaks count="1" manualBreakCount="1">
    <brk id="97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Příjmy</vt:lpstr>
      <vt:lpstr>D a T</vt:lpstr>
      <vt:lpstr>N a K</vt:lpstr>
      <vt:lpstr>'D a T'!Názvy_tisku</vt:lpstr>
      <vt:lpstr>'N a K'!Názvy_tisku</vt:lpstr>
      <vt:lpstr>'D a T'!Oblast_tisku</vt:lpstr>
      <vt:lpstr>'N a K'!Oblast_tisku</vt:lpstr>
      <vt:lpstr>Příjmy!Oblast_tisku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Dušková</dc:creator>
  <cp:lastModifiedBy>Jiri Trnecka</cp:lastModifiedBy>
  <cp:lastPrinted>2015-01-28T12:23:48Z</cp:lastPrinted>
  <dcterms:created xsi:type="dcterms:W3CDTF">1999-11-22T06:38:01Z</dcterms:created>
  <dcterms:modified xsi:type="dcterms:W3CDTF">2015-05-25T07:55:12Z</dcterms:modified>
</cp:coreProperties>
</file>