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sharepoint.brno.cz/ORF/rozpocet/Plnn rozpotu/Závěrečný účet 2015/"/>
    </mc:Choice>
  </mc:AlternateContent>
  <bookViews>
    <workbookView xWindow="9585" yWindow="-15" windowWidth="9570" windowHeight="11640" tabRatio="602"/>
  </bookViews>
  <sheets>
    <sheet name="Příjmy" sheetId="25" r:id="rId1"/>
    <sheet name="daně a transfery" sheetId="24" r:id="rId2"/>
    <sheet name="nedaňové a kapitálové" sheetId="26" r:id="rId3"/>
  </sheets>
  <definedNames>
    <definedName name="_xlnm._FilterDatabase" localSheetId="0" hidden="1">Příjmy!#REF!</definedName>
    <definedName name="_xlnm._FilterDatabase">#REF!</definedName>
    <definedName name="_xlnm.Print_Titles" localSheetId="1">'daně a transfery'!$4:$5</definedName>
    <definedName name="_xlnm.Print_Titles" localSheetId="2">'nedaňové a kapitálové'!$1:$5</definedName>
    <definedName name="_xlnm.Print_Area" localSheetId="1">'daně a transfery'!$A$1:$I$59</definedName>
    <definedName name="_xlnm.Print_Area" localSheetId="2">'nedaňové a kapitálové'!$A$1:$P$137</definedName>
    <definedName name="_xlnm.Print_Area" localSheetId="0">Příjmy!$A$1:$N$36</definedName>
  </definedNames>
  <calcPr calcId="152511"/>
</workbook>
</file>

<file path=xl/calcChain.xml><?xml version="1.0" encoding="utf-8"?>
<calcChain xmlns="http://schemas.openxmlformats.org/spreadsheetml/2006/main">
  <c r="P98" i="26" l="1"/>
  <c r="P96" i="26"/>
  <c r="P86" i="26"/>
  <c r="P84" i="26"/>
  <c r="P68" i="26"/>
  <c r="P67" i="26"/>
  <c r="P33" i="26"/>
  <c r="N33" i="26"/>
  <c r="L25" i="25"/>
  <c r="M25" i="25"/>
  <c r="K25" i="25"/>
  <c r="D25" i="25"/>
  <c r="E25" i="25"/>
  <c r="C25" i="25"/>
  <c r="I25" i="25" l="1"/>
  <c r="H25" i="25"/>
  <c r="G25" i="25"/>
  <c r="H86" i="26"/>
  <c r="O86" i="26"/>
  <c r="H33" i="26"/>
  <c r="O33" i="26"/>
  <c r="G25" i="26"/>
  <c r="O91" i="26" l="1"/>
  <c r="O92" i="26" s="1"/>
  <c r="M92" i="26"/>
  <c r="F92" i="26"/>
  <c r="G92" i="26"/>
  <c r="E92" i="26"/>
  <c r="N91" i="26"/>
  <c r="M91" i="26"/>
  <c r="H96" i="26"/>
  <c r="N86" i="26"/>
  <c r="H84" i="26"/>
  <c r="H68" i="26"/>
  <c r="N92" i="26" l="1"/>
  <c r="I46" i="24"/>
  <c r="I54" i="24"/>
  <c r="I52" i="24"/>
  <c r="I30" i="24" l="1"/>
  <c r="O132" i="26"/>
  <c r="N132" i="26"/>
  <c r="M132" i="26"/>
  <c r="O131" i="26"/>
  <c r="N131" i="26"/>
  <c r="M131" i="26"/>
  <c r="O124" i="26"/>
  <c r="N124" i="26"/>
  <c r="M124" i="26"/>
  <c r="O115" i="26"/>
  <c r="N115" i="26"/>
  <c r="M115" i="26"/>
  <c r="O101" i="26"/>
  <c r="N101" i="26"/>
  <c r="M101" i="26"/>
  <c r="O84" i="26"/>
  <c r="N84" i="26"/>
  <c r="M84" i="26"/>
  <c r="O68" i="26"/>
  <c r="N68" i="26"/>
  <c r="M68" i="26"/>
  <c r="O63" i="26"/>
  <c r="N63" i="26"/>
  <c r="M63" i="26"/>
  <c r="O56" i="26"/>
  <c r="N56" i="26"/>
  <c r="M56" i="26"/>
  <c r="O54" i="26"/>
  <c r="N54" i="26"/>
  <c r="M54" i="26"/>
  <c r="O42" i="26"/>
  <c r="N42" i="26"/>
  <c r="M42" i="26"/>
  <c r="O41" i="26"/>
  <c r="N41" i="26"/>
  <c r="M41" i="26"/>
  <c r="O20" i="26"/>
  <c r="N20" i="26"/>
  <c r="M20" i="26"/>
  <c r="O12" i="26"/>
  <c r="N12" i="26"/>
  <c r="M12" i="26"/>
  <c r="H77" i="26"/>
  <c r="H101" i="26"/>
  <c r="H41" i="26"/>
  <c r="I53" i="24"/>
  <c r="P131" i="26" l="1"/>
  <c r="P115" i="26"/>
  <c r="P101" i="26"/>
  <c r="P12" i="26"/>
  <c r="P41" i="26"/>
  <c r="P20" i="26"/>
  <c r="P56" i="26"/>
  <c r="P63" i="26"/>
  <c r="P42" i="26"/>
  <c r="G19" i="25"/>
  <c r="O128" i="26"/>
  <c r="N128" i="26"/>
  <c r="M128" i="26"/>
  <c r="O123" i="26"/>
  <c r="N123" i="26"/>
  <c r="M123" i="26"/>
  <c r="O97" i="26"/>
  <c r="N97" i="26"/>
  <c r="M97" i="26"/>
  <c r="O96" i="26"/>
  <c r="N96" i="26"/>
  <c r="M96" i="26"/>
  <c r="O34" i="26"/>
  <c r="N34" i="26"/>
  <c r="M34" i="26"/>
  <c r="O32" i="26"/>
  <c r="N32" i="26"/>
  <c r="M32" i="26"/>
  <c r="M10" i="26"/>
  <c r="N10" i="26"/>
  <c r="O10" i="26"/>
  <c r="M11" i="26"/>
  <c r="N11" i="26"/>
  <c r="O11" i="26"/>
  <c r="M13" i="26"/>
  <c r="N13" i="26"/>
  <c r="O13" i="26"/>
  <c r="M14" i="26"/>
  <c r="N14" i="26"/>
  <c r="O14" i="26"/>
  <c r="L103" i="26"/>
  <c r="H20" i="26" l="1"/>
  <c r="H13" i="26" l="1"/>
  <c r="F11" i="24"/>
  <c r="P13" i="26" l="1"/>
  <c r="O120" i="26"/>
  <c r="N120" i="26"/>
  <c r="M120" i="26"/>
  <c r="O112" i="26"/>
  <c r="N112" i="26"/>
  <c r="M112" i="26"/>
  <c r="O102" i="26"/>
  <c r="N102" i="26"/>
  <c r="M102" i="26"/>
  <c r="O77" i="26"/>
  <c r="N77" i="26"/>
  <c r="P77" i="26" s="1"/>
  <c r="M77" i="26"/>
  <c r="P102" i="26" l="1"/>
  <c r="K125" i="26"/>
  <c r="J125" i="26"/>
  <c r="I125" i="26"/>
  <c r="F125" i="26"/>
  <c r="G125" i="26"/>
  <c r="E125" i="26"/>
  <c r="H102" i="26"/>
  <c r="K98" i="26" l="1"/>
  <c r="J98" i="26"/>
  <c r="I98" i="26"/>
  <c r="G98" i="26"/>
  <c r="E98" i="26"/>
  <c r="C26" i="25" s="1"/>
  <c r="F98" i="26"/>
  <c r="D26" i="25" s="1"/>
  <c r="H14" i="26"/>
  <c r="H98" i="26" l="1"/>
  <c r="P14" i="26"/>
  <c r="K121" i="26"/>
  <c r="O21" i="26"/>
  <c r="N69" i="26"/>
  <c r="O48" i="26"/>
  <c r="O46" i="26"/>
  <c r="O19" i="26"/>
  <c r="H56" i="26"/>
  <c r="H23" i="26"/>
  <c r="O107" i="26"/>
  <c r="N107" i="26"/>
  <c r="M107" i="26"/>
  <c r="O98" i="26"/>
  <c r="N98" i="26"/>
  <c r="L26" i="25" s="1"/>
  <c r="M98" i="26"/>
  <c r="O87" i="26"/>
  <c r="N87" i="26"/>
  <c r="M87" i="26"/>
  <c r="O85" i="26"/>
  <c r="N85" i="26"/>
  <c r="M85" i="26"/>
  <c r="O82" i="26"/>
  <c r="N82" i="26"/>
  <c r="M82" i="26"/>
  <c r="O43" i="26"/>
  <c r="N43" i="26"/>
  <c r="M43" i="26"/>
  <c r="O31" i="26"/>
  <c r="N31" i="26"/>
  <c r="M31" i="26"/>
  <c r="O26" i="26"/>
  <c r="N26" i="26"/>
  <c r="M26" i="26"/>
  <c r="O23" i="26"/>
  <c r="N23" i="26"/>
  <c r="M23" i="26"/>
  <c r="O100" i="26"/>
  <c r="N100" i="26"/>
  <c r="M100" i="26"/>
  <c r="H100" i="26"/>
  <c r="I33" i="25"/>
  <c r="H33" i="25"/>
  <c r="I32" i="25"/>
  <c r="H32" i="25"/>
  <c r="I31" i="25"/>
  <c r="H31" i="25"/>
  <c r="I26" i="25"/>
  <c r="H18" i="25"/>
  <c r="I16" i="25"/>
  <c r="H16" i="25"/>
  <c r="H15" i="25"/>
  <c r="I14" i="25"/>
  <c r="H14" i="25"/>
  <c r="O125" i="26"/>
  <c r="N125" i="26"/>
  <c r="O53" i="26"/>
  <c r="N53" i="26"/>
  <c r="O22" i="26"/>
  <c r="N22" i="26"/>
  <c r="P85" i="26" l="1"/>
  <c r="P53" i="26"/>
  <c r="P87" i="26"/>
  <c r="P23" i="26"/>
  <c r="P82" i="26"/>
  <c r="P112" i="26"/>
  <c r="P43" i="26"/>
  <c r="P107" i="26"/>
  <c r="P100" i="26"/>
  <c r="P22" i="26"/>
  <c r="P34" i="26"/>
  <c r="P123" i="26"/>
  <c r="H22" i="26" l="1"/>
  <c r="K113" i="26"/>
  <c r="J113" i="26"/>
  <c r="I113" i="26"/>
  <c r="F113" i="26"/>
  <c r="G113" i="26"/>
  <c r="E113" i="26"/>
  <c r="H107" i="26"/>
  <c r="H82" i="26"/>
  <c r="O69" i="26"/>
  <c r="M69" i="26"/>
  <c r="H69" i="26"/>
  <c r="N46" i="26"/>
  <c r="P46" i="26" s="1"/>
  <c r="N47" i="26"/>
  <c r="N49" i="26"/>
  <c r="N50" i="26"/>
  <c r="N51" i="26"/>
  <c r="N52" i="26"/>
  <c r="N55" i="26"/>
  <c r="N57" i="26"/>
  <c r="N58" i="26"/>
  <c r="N61" i="26"/>
  <c r="N62" i="26"/>
  <c r="N64" i="26"/>
  <c r="N72" i="26"/>
  <c r="N73" i="26"/>
  <c r="N75" i="26"/>
  <c r="N78" i="26"/>
  <c r="N79" i="26"/>
  <c r="K89" i="26"/>
  <c r="J89" i="26"/>
  <c r="F59" i="26"/>
  <c r="D20" i="25" s="1"/>
  <c r="F65" i="26"/>
  <c r="D21" i="25" s="1"/>
  <c r="F70" i="26"/>
  <c r="D22" i="25" s="1"/>
  <c r="F80" i="26"/>
  <c r="F89" i="26"/>
  <c r="G70" i="26"/>
  <c r="E22" i="25" s="1"/>
  <c r="G89" i="26"/>
  <c r="E24" i="25" s="1"/>
  <c r="E70" i="26"/>
  <c r="C22" i="25" s="1"/>
  <c r="E89" i="26"/>
  <c r="C24" i="25" s="1"/>
  <c r="H43" i="26"/>
  <c r="I29" i="24"/>
  <c r="O88" i="26"/>
  <c r="N88" i="26"/>
  <c r="M88" i="26"/>
  <c r="O76" i="26"/>
  <c r="N76" i="26"/>
  <c r="M76" i="26"/>
  <c r="H76" i="26"/>
  <c r="K30" i="26"/>
  <c r="I17" i="25" s="1"/>
  <c r="J30" i="26"/>
  <c r="H17" i="25" s="1"/>
  <c r="N28" i="26"/>
  <c r="O28" i="26"/>
  <c r="N29" i="26"/>
  <c r="O29" i="26"/>
  <c r="I116" i="26"/>
  <c r="G29" i="25" s="1"/>
  <c r="N21" i="26"/>
  <c r="P21" i="26" s="1"/>
  <c r="M21" i="26"/>
  <c r="M22" i="26"/>
  <c r="O121" i="26"/>
  <c r="M30" i="25" s="1"/>
  <c r="N121" i="26"/>
  <c r="I30" i="25"/>
  <c r="J121" i="26"/>
  <c r="I121" i="26"/>
  <c r="I135" i="26" s="1"/>
  <c r="F121" i="26"/>
  <c r="D30" i="25" s="1"/>
  <c r="G121" i="26"/>
  <c r="E121" i="26"/>
  <c r="C30" i="25" s="1"/>
  <c r="K35" i="26"/>
  <c r="I20" i="24"/>
  <c r="N19" i="26"/>
  <c r="O27" i="26"/>
  <c r="N27" i="26"/>
  <c r="K116" i="26"/>
  <c r="I29" i="25" s="1"/>
  <c r="J116" i="26"/>
  <c r="I44" i="24"/>
  <c r="O64" i="26"/>
  <c r="P64" i="26" s="1"/>
  <c r="O127" i="26"/>
  <c r="O129" i="26" s="1"/>
  <c r="M32" i="25" s="1"/>
  <c r="N127" i="26"/>
  <c r="O113" i="26"/>
  <c r="N113" i="26"/>
  <c r="O74" i="26"/>
  <c r="N74" i="26"/>
  <c r="N48" i="26"/>
  <c r="P48" i="26" s="1"/>
  <c r="O40" i="26"/>
  <c r="N40" i="26"/>
  <c r="O67" i="26"/>
  <c r="G59" i="26"/>
  <c r="G44" i="26"/>
  <c r="G65" i="26"/>
  <c r="E21" i="25" s="1"/>
  <c r="G80" i="26"/>
  <c r="E23" i="25" s="1"/>
  <c r="G116" i="26"/>
  <c r="E29" i="25" s="1"/>
  <c r="G30" i="26"/>
  <c r="E17" i="25" s="1"/>
  <c r="E16" i="25"/>
  <c r="G35" i="26"/>
  <c r="E18" i="25" s="1"/>
  <c r="G15" i="26"/>
  <c r="G17" i="26" s="1"/>
  <c r="G129" i="26"/>
  <c r="E32" i="25" s="1"/>
  <c r="G133" i="26"/>
  <c r="E33" i="25" s="1"/>
  <c r="G108" i="26"/>
  <c r="E27" i="25" s="1"/>
  <c r="M26" i="25"/>
  <c r="N26" i="25" s="1"/>
  <c r="L31" i="25"/>
  <c r="M125" i="26"/>
  <c r="D31" i="25"/>
  <c r="H63" i="26"/>
  <c r="F30" i="26"/>
  <c r="D17" i="25" s="1"/>
  <c r="K65" i="26"/>
  <c r="I21" i="25" s="1"/>
  <c r="J65" i="26"/>
  <c r="L73" i="26"/>
  <c r="M127" i="26"/>
  <c r="O106" i="26"/>
  <c r="N106" i="26"/>
  <c r="M106" i="26"/>
  <c r="O105" i="26"/>
  <c r="N105" i="26"/>
  <c r="M105" i="26"/>
  <c r="O104" i="26"/>
  <c r="N104" i="26"/>
  <c r="M104" i="26"/>
  <c r="O103" i="26"/>
  <c r="N103" i="26"/>
  <c r="M103" i="26"/>
  <c r="N67" i="26"/>
  <c r="N70" i="26" s="1"/>
  <c r="L22" i="25" s="1"/>
  <c r="M67" i="26"/>
  <c r="M64" i="26"/>
  <c r="O61" i="26"/>
  <c r="M61" i="26"/>
  <c r="M29" i="26"/>
  <c r="H42" i="26"/>
  <c r="H64" i="26"/>
  <c r="M28" i="26"/>
  <c r="H28" i="26"/>
  <c r="H88" i="26"/>
  <c r="I47" i="24"/>
  <c r="O39" i="26"/>
  <c r="N39" i="26"/>
  <c r="M39" i="26"/>
  <c r="M40" i="26"/>
  <c r="F44" i="26"/>
  <c r="E44" i="26"/>
  <c r="N83" i="26"/>
  <c r="O47" i="26"/>
  <c r="O49" i="26"/>
  <c r="O50" i="26"/>
  <c r="O51" i="26"/>
  <c r="M19" i="26"/>
  <c r="H19" i="26"/>
  <c r="O52" i="26"/>
  <c r="O55" i="26"/>
  <c r="O57" i="26"/>
  <c r="O58" i="26"/>
  <c r="O62" i="26"/>
  <c r="O72" i="26"/>
  <c r="O73" i="26"/>
  <c r="O75" i="26"/>
  <c r="O78" i="26"/>
  <c r="O79" i="26"/>
  <c r="O83" i="26"/>
  <c r="M83" i="26"/>
  <c r="M62" i="26"/>
  <c r="M46" i="26"/>
  <c r="M47" i="26"/>
  <c r="M48" i="26"/>
  <c r="M49" i="26"/>
  <c r="M50" i="26"/>
  <c r="M51" i="26"/>
  <c r="M52" i="26"/>
  <c r="M53" i="26"/>
  <c r="M55" i="26"/>
  <c r="M57" i="26"/>
  <c r="M58" i="26"/>
  <c r="M72" i="26"/>
  <c r="M73" i="26"/>
  <c r="M74" i="26"/>
  <c r="M75" i="26"/>
  <c r="M78" i="26"/>
  <c r="M79" i="26"/>
  <c r="E65" i="26"/>
  <c r="C21" i="25" s="1"/>
  <c r="E59" i="26"/>
  <c r="C20" i="25" s="1"/>
  <c r="E80" i="26"/>
  <c r="C23" i="25" s="1"/>
  <c r="K44" i="26"/>
  <c r="J44" i="26"/>
  <c r="J108" i="26"/>
  <c r="K108" i="26"/>
  <c r="H48" i="26"/>
  <c r="H55" i="24"/>
  <c r="G55" i="24"/>
  <c r="G24" i="25"/>
  <c r="E15" i="26"/>
  <c r="E17" i="26" s="1"/>
  <c r="M9" i="26"/>
  <c r="F15" i="26"/>
  <c r="F17" i="26" s="1"/>
  <c r="N9" i="26"/>
  <c r="O9" i="26"/>
  <c r="I50" i="24"/>
  <c r="H106" i="26"/>
  <c r="E30" i="26"/>
  <c r="C17" i="25" s="1"/>
  <c r="I30" i="26"/>
  <c r="I37" i="26" s="1"/>
  <c r="M27" i="26"/>
  <c r="I19" i="24"/>
  <c r="F48" i="24"/>
  <c r="F57" i="24" s="1"/>
  <c r="C8" i="25" s="1"/>
  <c r="H48" i="24"/>
  <c r="G48" i="24"/>
  <c r="I28" i="24"/>
  <c r="I51" i="24"/>
  <c r="G12" i="24"/>
  <c r="G15" i="24"/>
  <c r="G32" i="24"/>
  <c r="G35" i="24"/>
  <c r="H12" i="24"/>
  <c r="H15" i="24"/>
  <c r="H32" i="24"/>
  <c r="I32" i="24" s="1"/>
  <c r="H35" i="24"/>
  <c r="F12" i="24"/>
  <c r="F15" i="24"/>
  <c r="F32" i="24"/>
  <c r="F35" i="24"/>
  <c r="I27" i="24"/>
  <c r="I31" i="24"/>
  <c r="I40" i="24"/>
  <c r="I41" i="24"/>
  <c r="I42" i="24"/>
  <c r="I43" i="24"/>
  <c r="I45" i="24"/>
  <c r="I14" i="24"/>
  <c r="I9" i="24"/>
  <c r="I39" i="24"/>
  <c r="I34" i="24"/>
  <c r="I26" i="24"/>
  <c r="I25" i="24"/>
  <c r="I24" i="24"/>
  <c r="I23" i="24"/>
  <c r="I22" i="24"/>
  <c r="I21" i="24"/>
  <c r="I18" i="24"/>
  <c r="I17" i="24"/>
  <c r="I11" i="24"/>
  <c r="I10" i="24"/>
  <c r="I8" i="24"/>
  <c r="I7" i="24"/>
  <c r="I108" i="26"/>
  <c r="I110" i="26" s="1"/>
  <c r="F108" i="26"/>
  <c r="F110" i="26" s="1"/>
  <c r="E108" i="26"/>
  <c r="E110" i="26" s="1"/>
  <c r="I59" i="26"/>
  <c r="K59" i="26"/>
  <c r="I20" i="25" s="1"/>
  <c r="J59" i="26"/>
  <c r="M116" i="26"/>
  <c r="K29" i="25" s="1"/>
  <c r="H40" i="26"/>
  <c r="H34" i="26"/>
  <c r="H123" i="26"/>
  <c r="E116" i="26"/>
  <c r="I65" i="26"/>
  <c r="G21" i="25" s="1"/>
  <c r="O116" i="26"/>
  <c r="M29" i="25" s="1"/>
  <c r="N116" i="26"/>
  <c r="F116" i="26"/>
  <c r="D29" i="25" s="1"/>
  <c r="H115" i="26"/>
  <c r="K70" i="26"/>
  <c r="I22" i="25" s="1"/>
  <c r="J70" i="26"/>
  <c r="H22" i="25" s="1"/>
  <c r="K15" i="26"/>
  <c r="M113" i="26"/>
  <c r="M133" i="26"/>
  <c r="K33" i="25" s="1"/>
  <c r="M7" i="26"/>
  <c r="K14" i="25" s="1"/>
  <c r="M24" i="26"/>
  <c r="I80" i="26"/>
  <c r="E25" i="26"/>
  <c r="C16" i="25" s="1"/>
  <c r="E35" i="26"/>
  <c r="C18" i="25" s="1"/>
  <c r="E129" i="26"/>
  <c r="C32" i="25" s="1"/>
  <c r="E133" i="26"/>
  <c r="H104" i="26"/>
  <c r="H61" i="26"/>
  <c r="H27" i="26"/>
  <c r="O24" i="26"/>
  <c r="N24" i="26"/>
  <c r="H127" i="26"/>
  <c r="K135" i="26"/>
  <c r="F25" i="26"/>
  <c r="H105" i="26"/>
  <c r="H73" i="26"/>
  <c r="H74" i="26"/>
  <c r="H75" i="26"/>
  <c r="H78" i="26"/>
  <c r="H79" i="26"/>
  <c r="H58" i="26"/>
  <c r="H51" i="26"/>
  <c r="H24" i="26"/>
  <c r="H131" i="26"/>
  <c r="H46" i="26"/>
  <c r="H47" i="26"/>
  <c r="H49" i="26"/>
  <c r="H50" i="26"/>
  <c r="H7" i="26"/>
  <c r="F35" i="26"/>
  <c r="D18" i="25" s="1"/>
  <c r="O7" i="26"/>
  <c r="M14" i="25" s="1"/>
  <c r="N133" i="26"/>
  <c r="L33" i="25" s="1"/>
  <c r="N7" i="26"/>
  <c r="K80" i="26"/>
  <c r="J80" i="26"/>
  <c r="F129" i="26"/>
  <c r="D32" i="25" s="1"/>
  <c r="F133" i="26"/>
  <c r="D33" i="25" s="1"/>
  <c r="P120" i="26"/>
  <c r="L112" i="26"/>
  <c r="L78" i="26"/>
  <c r="L72" i="26"/>
  <c r="H120" i="26"/>
  <c r="H112" i="26"/>
  <c r="H103" i="26"/>
  <c r="H87" i="26"/>
  <c r="H85" i="26"/>
  <c r="H83" i="26"/>
  <c r="H72" i="26"/>
  <c r="H67" i="26"/>
  <c r="H62" i="26"/>
  <c r="H57" i="26"/>
  <c r="H55" i="26"/>
  <c r="H53" i="26"/>
  <c r="H52" i="26"/>
  <c r="H39" i="26"/>
  <c r="H29" i="26"/>
  <c r="H21" i="26"/>
  <c r="H10" i="26"/>
  <c r="H11" i="26"/>
  <c r="H12" i="26"/>
  <c r="H9" i="26"/>
  <c r="M31" i="25"/>
  <c r="G27" i="25"/>
  <c r="E26" i="25"/>
  <c r="F26" i="25" s="1"/>
  <c r="C14" i="25"/>
  <c r="C31" i="25"/>
  <c r="D14" i="25"/>
  <c r="E14" i="25"/>
  <c r="J94" i="26" l="1"/>
  <c r="K94" i="26"/>
  <c r="E94" i="26"/>
  <c r="I94" i="26"/>
  <c r="F94" i="26"/>
  <c r="G94" i="26"/>
  <c r="P47" i="26"/>
  <c r="P50" i="26"/>
  <c r="P83" i="26"/>
  <c r="P49" i="26"/>
  <c r="P55" i="26"/>
  <c r="P52" i="26"/>
  <c r="P51" i="26"/>
  <c r="E30" i="25"/>
  <c r="F30" i="25" s="1"/>
  <c r="G135" i="26"/>
  <c r="D19" i="25"/>
  <c r="H19" i="25"/>
  <c r="I19" i="25"/>
  <c r="G30" i="25"/>
  <c r="P29" i="26"/>
  <c r="P73" i="26"/>
  <c r="P61" i="26"/>
  <c r="E19" i="25"/>
  <c r="C19" i="25"/>
  <c r="G118" i="26"/>
  <c r="M118" i="26"/>
  <c r="I27" i="25"/>
  <c r="L108" i="26"/>
  <c r="I23" i="25"/>
  <c r="H23" i="25"/>
  <c r="G23" i="25"/>
  <c r="D23" i="25"/>
  <c r="F23" i="25" s="1"/>
  <c r="I28" i="25"/>
  <c r="K118" i="26"/>
  <c r="D28" i="25"/>
  <c r="F118" i="26"/>
  <c r="E28" i="25"/>
  <c r="E15" i="25"/>
  <c r="N118" i="26"/>
  <c r="H89" i="26"/>
  <c r="G28" i="25"/>
  <c r="I118" i="26"/>
  <c r="O118" i="26"/>
  <c r="N30" i="26"/>
  <c r="L17" i="25" s="1"/>
  <c r="H28" i="25"/>
  <c r="J118" i="26"/>
  <c r="C28" i="25"/>
  <c r="E118" i="26"/>
  <c r="P27" i="26"/>
  <c r="P11" i="26"/>
  <c r="P9" i="26"/>
  <c r="H108" i="26"/>
  <c r="D24" i="25"/>
  <c r="F24" i="25" s="1"/>
  <c r="M25" i="26"/>
  <c r="K16" i="25" s="1"/>
  <c r="P79" i="26"/>
  <c r="P72" i="26"/>
  <c r="H65" i="26"/>
  <c r="H113" i="26"/>
  <c r="L113" i="26"/>
  <c r="H25" i="26"/>
  <c r="P75" i="26"/>
  <c r="P58" i="26"/>
  <c r="N59" i="26"/>
  <c r="L20" i="25" s="1"/>
  <c r="J37" i="26"/>
  <c r="H30" i="25"/>
  <c r="H27" i="25"/>
  <c r="H21" i="25"/>
  <c r="H20" i="25"/>
  <c r="O30" i="26"/>
  <c r="M17" i="25" s="1"/>
  <c r="H70" i="26"/>
  <c r="J110" i="26"/>
  <c r="I55" i="24"/>
  <c r="H24" i="25"/>
  <c r="H59" i="26"/>
  <c r="I24" i="25"/>
  <c r="H57" i="24"/>
  <c r="E8" i="25" s="1"/>
  <c r="H37" i="24"/>
  <c r="E5" i="25" s="1"/>
  <c r="I12" i="24"/>
  <c r="N108" i="26"/>
  <c r="N110" i="26" s="1"/>
  <c r="H129" i="26"/>
  <c r="H121" i="26"/>
  <c r="P103" i="26"/>
  <c r="G20" i="25"/>
  <c r="H44" i="26"/>
  <c r="H80" i="26"/>
  <c r="F33" i="25"/>
  <c r="C15" i="25"/>
  <c r="E20" i="25"/>
  <c r="F20" i="25" s="1"/>
  <c r="N25" i="26"/>
  <c r="P76" i="26"/>
  <c r="F135" i="26"/>
  <c r="P7" i="26"/>
  <c r="E135" i="26"/>
  <c r="P88" i="26"/>
  <c r="P10" i="26"/>
  <c r="H35" i="26"/>
  <c r="H30" i="26"/>
  <c r="P127" i="26"/>
  <c r="P39" i="26"/>
  <c r="F18" i="25"/>
  <c r="D27" i="25"/>
  <c r="F27" i="25" s="1"/>
  <c r="N129" i="26"/>
  <c r="L32" i="25" s="1"/>
  <c r="N32" i="25" s="1"/>
  <c r="N35" i="26"/>
  <c r="L18" i="25" s="1"/>
  <c r="J135" i="26"/>
  <c r="M65" i="26"/>
  <c r="K21" i="25" s="1"/>
  <c r="P78" i="26"/>
  <c r="O65" i="26"/>
  <c r="M21" i="25" s="1"/>
  <c r="P57" i="26"/>
  <c r="N44" i="26"/>
  <c r="F22" i="25"/>
  <c r="P28" i="26"/>
  <c r="O108" i="26"/>
  <c r="P104" i="26"/>
  <c r="P105" i="26"/>
  <c r="P106" i="26"/>
  <c r="M129" i="26"/>
  <c r="K32" i="25" s="1"/>
  <c r="P125" i="26"/>
  <c r="H125" i="26"/>
  <c r="P40" i="26"/>
  <c r="P74" i="26"/>
  <c r="P19" i="26"/>
  <c r="O35" i="26"/>
  <c r="M18" i="25" s="1"/>
  <c r="M108" i="26"/>
  <c r="K27" i="25" s="1"/>
  <c r="M44" i="26"/>
  <c r="F29" i="25"/>
  <c r="D15" i="25"/>
  <c r="L14" i="25"/>
  <c r="N14" i="25" s="1"/>
  <c r="D16" i="25"/>
  <c r="F16" i="25" s="1"/>
  <c r="C33" i="25"/>
  <c r="C27" i="25"/>
  <c r="C29" i="25"/>
  <c r="E31" i="25"/>
  <c r="F31" i="25" s="1"/>
  <c r="H15" i="26"/>
  <c r="P62" i="26"/>
  <c r="O25" i="26"/>
  <c r="M16" i="25" s="1"/>
  <c r="M35" i="26"/>
  <c r="K18" i="25" s="1"/>
  <c r="H116" i="26"/>
  <c r="M30" i="26"/>
  <c r="K17" i="25" s="1"/>
  <c r="O15" i="26"/>
  <c r="O17" i="26" s="1"/>
  <c r="O44" i="26"/>
  <c r="M70" i="26"/>
  <c r="K22" i="25" s="1"/>
  <c r="K31" i="25"/>
  <c r="G110" i="26"/>
  <c r="H110" i="26" s="1"/>
  <c r="O70" i="26"/>
  <c r="M22" i="25" s="1"/>
  <c r="N22" i="25" s="1"/>
  <c r="P69" i="26"/>
  <c r="E37" i="26"/>
  <c r="G57" i="24"/>
  <c r="D8" i="25" s="1"/>
  <c r="H29" i="25"/>
  <c r="K37" i="26"/>
  <c r="I18" i="25"/>
  <c r="N15" i="26"/>
  <c r="N17" i="26" s="1"/>
  <c r="K17" i="26"/>
  <c r="I15" i="25"/>
  <c r="F17" i="25"/>
  <c r="F14" i="25"/>
  <c r="M15" i="26"/>
  <c r="K15" i="25" s="1"/>
  <c r="F37" i="26"/>
  <c r="I35" i="24"/>
  <c r="G37" i="24"/>
  <c r="M59" i="26"/>
  <c r="K20" i="25" s="1"/>
  <c r="M121" i="26"/>
  <c r="K30" i="25" s="1"/>
  <c r="F37" i="24"/>
  <c r="C5" i="25" s="1"/>
  <c r="M80" i="26"/>
  <c r="K23" i="25" s="1"/>
  <c r="F32" i="25"/>
  <c r="F21" i="25"/>
  <c r="L80" i="26"/>
  <c r="N80" i="26"/>
  <c r="L23" i="25" s="1"/>
  <c r="M89" i="26"/>
  <c r="K24" i="25" s="1"/>
  <c r="H17" i="26"/>
  <c r="N89" i="26"/>
  <c r="L24" i="25" s="1"/>
  <c r="N65" i="26"/>
  <c r="N31" i="25"/>
  <c r="O89" i="26"/>
  <c r="M24" i="25" s="1"/>
  <c r="O59" i="26"/>
  <c r="G37" i="26"/>
  <c r="O80" i="26"/>
  <c r="M23" i="25" s="1"/>
  <c r="K28" i="25"/>
  <c r="P116" i="26"/>
  <c r="L29" i="25"/>
  <c r="N29" i="25" s="1"/>
  <c r="L28" i="25"/>
  <c r="P121" i="26"/>
  <c r="L30" i="25"/>
  <c r="N30" i="25" s="1"/>
  <c r="O133" i="26"/>
  <c r="M28" i="25"/>
  <c r="P113" i="26"/>
  <c r="H133" i="26"/>
  <c r="P24" i="26"/>
  <c r="I48" i="24"/>
  <c r="I15" i="24"/>
  <c r="K110" i="26"/>
  <c r="N94" i="26" l="1"/>
  <c r="M94" i="26"/>
  <c r="O94" i="26"/>
  <c r="J27" i="25"/>
  <c r="L19" i="25"/>
  <c r="M19" i="25"/>
  <c r="K19" i="25"/>
  <c r="K34" i="25" s="1"/>
  <c r="G34" i="25"/>
  <c r="C7" i="25" s="1"/>
  <c r="L110" i="26"/>
  <c r="F28" i="25"/>
  <c r="J23" i="25"/>
  <c r="J28" i="25"/>
  <c r="F15" i="25"/>
  <c r="N17" i="25"/>
  <c r="F137" i="26"/>
  <c r="H118" i="26"/>
  <c r="P44" i="26"/>
  <c r="P30" i="26"/>
  <c r="I137" i="26"/>
  <c r="L118" i="26"/>
  <c r="M110" i="26"/>
  <c r="P70" i="26"/>
  <c r="N37" i="26"/>
  <c r="L16" i="25"/>
  <c r="N16" i="25" s="1"/>
  <c r="M15" i="25"/>
  <c r="N28" i="25"/>
  <c r="N18" i="25"/>
  <c r="E34" i="25"/>
  <c r="E6" i="25" s="1"/>
  <c r="I34" i="25"/>
  <c r="E7" i="25" s="1"/>
  <c r="N23" i="25"/>
  <c r="I37" i="24"/>
  <c r="D5" i="25"/>
  <c r="F5" i="25" s="1"/>
  <c r="P25" i="26"/>
  <c r="P129" i="26"/>
  <c r="F8" i="25"/>
  <c r="M37" i="26"/>
  <c r="H135" i="26"/>
  <c r="M17" i="26"/>
  <c r="P35" i="26"/>
  <c r="O37" i="26"/>
  <c r="N135" i="26"/>
  <c r="P65" i="26"/>
  <c r="L27" i="25"/>
  <c r="E137" i="26"/>
  <c r="C34" i="25"/>
  <c r="C6" i="25" s="1"/>
  <c r="P15" i="26"/>
  <c r="F19" i="25"/>
  <c r="H94" i="26"/>
  <c r="H37" i="26"/>
  <c r="H34" i="25"/>
  <c r="D7" i="25" s="1"/>
  <c r="N24" i="25"/>
  <c r="P89" i="26"/>
  <c r="P108" i="26"/>
  <c r="J137" i="26"/>
  <c r="M27" i="25"/>
  <c r="O110" i="26"/>
  <c r="P110" i="26" s="1"/>
  <c r="M20" i="25"/>
  <c r="N20" i="25" s="1"/>
  <c r="M135" i="26"/>
  <c r="G137" i="26"/>
  <c r="P80" i="26"/>
  <c r="P59" i="26"/>
  <c r="L15" i="25"/>
  <c r="P17" i="26"/>
  <c r="P118" i="26"/>
  <c r="L21" i="25"/>
  <c r="N21" i="25" s="1"/>
  <c r="I57" i="24"/>
  <c r="D34" i="25"/>
  <c r="P133" i="26"/>
  <c r="M33" i="25"/>
  <c r="N33" i="25" s="1"/>
  <c r="O135" i="26"/>
  <c r="K137" i="26"/>
  <c r="C9" i="25" l="1"/>
  <c r="P37" i="26"/>
  <c r="H137" i="26"/>
  <c r="N15" i="25"/>
  <c r="N137" i="26"/>
  <c r="N27" i="25"/>
  <c r="M137" i="26"/>
  <c r="J34" i="25"/>
  <c r="N19" i="25"/>
  <c r="L137" i="26"/>
  <c r="L94" i="26"/>
  <c r="P94" i="26"/>
  <c r="L34" i="25"/>
  <c r="D6" i="25"/>
  <c r="F34" i="25"/>
  <c r="O137" i="26"/>
  <c r="P135" i="26"/>
  <c r="F7" i="25"/>
  <c r="E9" i="25"/>
  <c r="M34" i="25"/>
  <c r="P137" i="26" l="1"/>
  <c r="N34" i="25"/>
  <c r="F6" i="25"/>
  <c r="D9" i="25"/>
  <c r="F9" i="25" s="1"/>
</calcChain>
</file>

<file path=xl/sharedStrings.xml><?xml version="1.0" encoding="utf-8"?>
<sst xmlns="http://schemas.openxmlformats.org/spreadsheetml/2006/main" count="252" uniqueCount="219">
  <si>
    <t>Správní poplatky</t>
  </si>
  <si>
    <t>třída</t>
  </si>
  <si>
    <t>položka</t>
  </si>
  <si>
    <t>pení</t>
  </si>
  <si>
    <t>Daň z příjmů fyzických osob ze samostatné výdělečné činnosti</t>
  </si>
  <si>
    <t>Daň z příjmů právnických osob</t>
  </si>
  <si>
    <t>Poplatek ze psů</t>
  </si>
  <si>
    <t>Poplatek za užívání veřejného prostranství</t>
  </si>
  <si>
    <t>Poplatek ze vstupného</t>
  </si>
  <si>
    <t>TŘÍDA</t>
  </si>
  <si>
    <t xml:space="preserve">KAPITÁLOVÉ PŘÍJMY </t>
  </si>
  <si>
    <t xml:space="preserve">C E L K E M </t>
  </si>
  <si>
    <t>ODDÍL</t>
  </si>
  <si>
    <t>NÁZEV ODDÍLU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</si>
  <si>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</si>
  <si>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</si>
  <si>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</si>
  <si>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</si>
  <si>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</si>
  <si>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</si>
  <si>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</si>
  <si>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</si>
  <si>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 xml:space="preserve"> Vzdělávání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</si>
  <si>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</si>
  <si>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</si>
  <si>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</si>
  <si>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</si>
  <si>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</si>
  <si>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</si>
  <si>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</si>
  <si>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</si>
  <si>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</si>
  <si>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</si>
  <si>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</si>
  <si>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</si>
  <si>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</si>
  <si>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>61</t>
  </si>
  <si>
    <t>62</t>
  </si>
  <si>
    <t>63</t>
  </si>
  <si>
    <t xml:space="preserve"> Finanční operace</t>
  </si>
  <si>
    <t>64</t>
  </si>
  <si>
    <t>Členěno dle skupin a oddílů rozpočtové skladby</t>
  </si>
  <si>
    <t>§</t>
  </si>
  <si>
    <t>pina</t>
  </si>
  <si>
    <t>Podnikání a restrukturalizace v zemědělství</t>
  </si>
  <si>
    <t>Silnice</t>
  </si>
  <si>
    <t>Předškolní zařízení</t>
  </si>
  <si>
    <t>Základní školy</t>
  </si>
  <si>
    <t>Zachování a obnova kulturních památek</t>
  </si>
  <si>
    <t>Zájmová činnost v kultuře</t>
  </si>
  <si>
    <t xml:space="preserve">Bytové hospodářství </t>
  </si>
  <si>
    <t>Pohřebnictví</t>
  </si>
  <si>
    <t>Sběr a svoz komunálních odpadů</t>
  </si>
  <si>
    <t>Péče o vzhled obcí a veřejnou zeleň</t>
  </si>
  <si>
    <t>Bezpečnost a veřejný pořádek</t>
  </si>
  <si>
    <t>Činnost místní správy</t>
  </si>
  <si>
    <t>Archivní činnost</t>
  </si>
  <si>
    <t>Obecné příjmy a výdaje z finančních operací</t>
  </si>
  <si>
    <t>Finanční operace</t>
  </si>
  <si>
    <t xml:space="preserve"> Požární ochrana a integrovaný záchranný systém</t>
  </si>
  <si>
    <t xml:space="preserve">Všeobecná ambulantní péče </t>
  </si>
  <si>
    <t>Zemědělství a lesní hospodářství</t>
  </si>
  <si>
    <t>Průmysl, stavebnictví, obchod a služby</t>
  </si>
  <si>
    <t>Vodní hospodářství</t>
  </si>
  <si>
    <t>Vzdělávání</t>
  </si>
  <si>
    <t>Tělovýchova a zájmová činnost</t>
  </si>
  <si>
    <t>Zdravotnictví</t>
  </si>
  <si>
    <t>Ochrana životního prostředí</t>
  </si>
  <si>
    <t>Služby pro obyvatelstvo</t>
  </si>
  <si>
    <t>Bezpečnost státu a právní ochrana</t>
  </si>
  <si>
    <t>Ostatní činnosti</t>
  </si>
  <si>
    <t>Všeobecná veřejná správa a služby</t>
  </si>
  <si>
    <t>Daně z příjmů</t>
  </si>
  <si>
    <t>Majetkové daně</t>
  </si>
  <si>
    <t xml:space="preserve"> Průmyslová a ostatní odvětví hospodářství</t>
  </si>
  <si>
    <t xml:space="preserve"> Sociální věci a politika zaměstnanosti</t>
  </si>
  <si>
    <t>název položky</t>
  </si>
  <si>
    <t>sku-</t>
  </si>
  <si>
    <t>oddíl</t>
  </si>
  <si>
    <t>název paragrafu</t>
  </si>
  <si>
    <t xml:space="preserve">DAŇOVÉ PŘÍJMY                                </t>
  </si>
  <si>
    <t>Požární ochrana a integrovaný záchranný systém</t>
  </si>
  <si>
    <t>NÁZEV TŘÍDY</t>
  </si>
  <si>
    <t xml:space="preserve"> % S/UR</t>
  </si>
  <si>
    <t xml:space="preserve">NEDAŇOVÉ PŘÍJMY         </t>
  </si>
  <si>
    <t>nedaňové příjmy</t>
  </si>
  <si>
    <t>kapitálové příjmy</t>
  </si>
  <si>
    <t>nedaňové a kapitálové příjmy celkem</t>
  </si>
  <si>
    <t xml:space="preserve"> Ostatní činnosti       </t>
  </si>
  <si>
    <t xml:space="preserve">Ostatní činnosti j.n.         </t>
  </si>
  <si>
    <t>Nedaňové a kapitálové příjmy celkem</t>
  </si>
  <si>
    <t>Finanční vypořádání minulých let</t>
  </si>
  <si>
    <t>Daň z přidané hodnoty</t>
  </si>
  <si>
    <t>Požární ochrana - dobrovolná část</t>
  </si>
  <si>
    <t>Divadelní činnost</t>
  </si>
  <si>
    <t>Činnosti knihovnické</t>
  </si>
  <si>
    <t>Činnosti muzeí a galerií</t>
  </si>
  <si>
    <t>Sběr a zpracování druhotných surovin</t>
  </si>
  <si>
    <t>Pěstební činnost</t>
  </si>
  <si>
    <t>Dávky a podpory v sociálním zabezpečení</t>
  </si>
  <si>
    <t>Bydlení, komunální služby a územní rozvoj</t>
  </si>
  <si>
    <t xml:space="preserve"> Dávky a podpory v sociálním zabezpečení</t>
  </si>
  <si>
    <t>Daň z příjmů právnických osob za obce</t>
  </si>
  <si>
    <t>Převody z ostatních vlastních fondů</t>
  </si>
  <si>
    <t>Výstavní činnosti v kultuře</t>
  </si>
  <si>
    <t>Nebytové hospodářství</t>
  </si>
  <si>
    <t>Státní správa a územní samospráva</t>
  </si>
  <si>
    <t xml:space="preserve"> Státní správa a územní samospráva</t>
  </si>
  <si>
    <t xml:space="preserve"> Jiné veřejné služby a činnosti</t>
  </si>
  <si>
    <t>Jiné veřejné služby a činnosti</t>
  </si>
  <si>
    <t>Hudební činnost</t>
  </si>
  <si>
    <t>Soc. péče a pomoc v soc. zabezpečení a pol. zam.</t>
  </si>
  <si>
    <t>Ostatní záležitosti kultury, církví a sděl. prostředků</t>
  </si>
  <si>
    <t>Daň z příjmů fyzických osob z kapitálových výnosů</t>
  </si>
  <si>
    <t>Daň z příjmů fyzických osob ze závislé činnosti a funkčních požitků</t>
  </si>
  <si>
    <t>Daně ze zboží a služeb v tuzemsku</t>
  </si>
  <si>
    <t>Odvody za odnětí půdy ze zemědělského půdního fondu</t>
  </si>
  <si>
    <t>Poplatky za odnětí pozemků plnění funkcí lesa</t>
  </si>
  <si>
    <t>Poplatek za lázeňský nebo rekreační pobyt</t>
  </si>
  <si>
    <t>Poplatek z ubytovací kapacity</t>
  </si>
  <si>
    <t>Poplatek za povolení k vjezdu do vybraných míst</t>
  </si>
  <si>
    <t>Převody z vlastních fondů hospodářské (podnikatelské) činnosti</t>
  </si>
  <si>
    <t>Ostatní zemědělská a potravinářská činnost a rozvoj</t>
  </si>
  <si>
    <t>Ostatní správa v průmyslu, stavebnictví, obch. a službách</t>
  </si>
  <si>
    <t>Ostatní záležitosti pozemních komunikací</t>
  </si>
  <si>
    <t>Ostatní záležitosti vodního hospodářství</t>
  </si>
  <si>
    <t>Filmová tvorba, distribuce, kina</t>
  </si>
  <si>
    <t>Ostatní záležitosti kultury</t>
  </si>
  <si>
    <t>Ostatní záležitosti sdělovacích prostředků</t>
  </si>
  <si>
    <t>Ostatní tělovýchovná činnost</t>
  </si>
  <si>
    <t>Ostatní programy rozvoje bydlení a bytové hospodářství</t>
  </si>
  <si>
    <t>Komunální služby a územní rozvoj j. n.</t>
  </si>
  <si>
    <t>Ostatní záležitosti bydlení, kom. služeb a územního rozvoje</t>
  </si>
  <si>
    <t>Využívání a zneškodňování komunálních odpadů</t>
  </si>
  <si>
    <t>Ostatní finanční operace</t>
  </si>
  <si>
    <t>Daňové příjmy celkem</t>
  </si>
  <si>
    <t>Ozdravování hosp. zvířat, zvláštní veterinární péče</t>
  </si>
  <si>
    <t>Podpora ostatních produkčních činností</t>
  </si>
  <si>
    <t>Využití volného času dětí a mládeže</t>
  </si>
  <si>
    <t>Sportovní zařízení v majetku obce</t>
  </si>
  <si>
    <t>Územní rozvoj</t>
  </si>
  <si>
    <t>Odvádění a čištění odpadních vod j.n.</t>
  </si>
  <si>
    <t>-</t>
  </si>
  <si>
    <t>Neinvestiční přijaté transfery ze státních fondů</t>
  </si>
  <si>
    <t>Ostatní neinvestiční přijaté transfery ze státního rozpočtu</t>
  </si>
  <si>
    <t>Neinvestiční přijaté transfery od krajů</t>
  </si>
  <si>
    <t>Ostatní investiční přijaté transfery ze státního rozpočtu</t>
  </si>
  <si>
    <t>Investiční přijaté transfery</t>
  </si>
  <si>
    <t>Neinvestiční přijaté transfery</t>
  </si>
  <si>
    <t>Přijaté transfery celkem</t>
  </si>
  <si>
    <t>Ostatní poplatky a odvody v oblasti životního prostředí</t>
  </si>
  <si>
    <t>Daně a poplatky z vybraných činností a služeb</t>
  </si>
  <si>
    <t>Ostatní odvody z vybraných činností a služeb</t>
  </si>
  <si>
    <t>Vnitřní obchod</t>
  </si>
  <si>
    <t>Soc. pomoc osobám v nouzi a soc. nepřizpůsobivým</t>
  </si>
  <si>
    <t>Osobní asistence, pečovatelská služba</t>
  </si>
  <si>
    <t>Denní stacionáře a centra denních služeb</t>
  </si>
  <si>
    <t xml:space="preserve">PŘIJATÉ TRANSFERY            </t>
  </si>
  <si>
    <t>Neinvestiční přijaté transfery od obcí z jiného okresu či kraje</t>
  </si>
  <si>
    <t>Ekologická výchova a osvěta</t>
  </si>
  <si>
    <t>Ostatní služby a činnosti v oblasti sociální péče</t>
  </si>
  <si>
    <t>Ostatní služby a činnosti v oblasti sociální prevence</t>
  </si>
  <si>
    <t>Investiční přijaté transfery ze státních fondů</t>
  </si>
  <si>
    <t>Neinvestiční přijaté transfery od regionálních rad</t>
  </si>
  <si>
    <t>Neinvestiční přijaté transfery od mezinárodních institucí</t>
  </si>
  <si>
    <t>Investiční přijaté transfery od regionálních rad</t>
  </si>
  <si>
    <t>Ostatní dráhy</t>
  </si>
  <si>
    <t>Ostatní dávky sociální pomoci</t>
  </si>
  <si>
    <t>Ost. záležitosti předškolní výchovy a základního vzdělávání</t>
  </si>
  <si>
    <t>Ostatní zájmová činnost a rekreace</t>
  </si>
  <si>
    <t xml:space="preserve"> Sociální péče a pomoc a spol. činnosti v soc. zabez. a pol. zam.</t>
  </si>
  <si>
    <t>Poplatek za provoz systému - komunální odpad</t>
  </si>
  <si>
    <t>Odvod z loterií apod. her kromě z výherních hracích přístrojů</t>
  </si>
  <si>
    <t>Odvod z výherních hracích přístrojů</t>
  </si>
  <si>
    <t>Cestovní ruch</t>
  </si>
  <si>
    <t>Ostatní ústavní péče</t>
  </si>
  <si>
    <t>Výstavba a údržba místních inženýrských sítí</t>
  </si>
  <si>
    <t>Zařízení výchov. poradenství a preventivně výchovné péče</t>
  </si>
  <si>
    <t>Ochrana druhů a stanovišť</t>
  </si>
  <si>
    <t>31 a 32</t>
  </si>
  <si>
    <t>Ostatní služby</t>
  </si>
  <si>
    <t>Mezinárodní spolupráce v kultuře, církví a sděl. prostředků</t>
  </si>
  <si>
    <t>Daň z nemovitých věcí</t>
  </si>
  <si>
    <t>Domovy pro osoby se zdr. postižením a domovy se zvl. režimem</t>
  </si>
  <si>
    <t>Domovy pro seniory</t>
  </si>
  <si>
    <t>Příspěvek na živobytí</t>
  </si>
  <si>
    <t>Doprava</t>
  </si>
  <si>
    <t>Mezinárodní spolupráce j.n.</t>
  </si>
  <si>
    <t>SR 2015</t>
  </si>
  <si>
    <t xml:space="preserve"> Přijaté splátky zápůjček                          </t>
  </si>
  <si>
    <t xml:space="preserve">Přijaté splátky zápůjček                              </t>
  </si>
  <si>
    <t>Ostatní záležitosti lesního hospodářství</t>
  </si>
  <si>
    <t>Pozn.: Na daňové příjmy, část přijatých transferů a přijaté splátky zápůjček se nevztahuje funkční členění (tj. členění na oddíly) rozpočtové skladby</t>
  </si>
  <si>
    <t>Investiční přijaté transfery od mezinárodních institucí</t>
  </si>
  <si>
    <t>Ostatní záležitosti těžebního průmyslu a energetiky</t>
  </si>
  <si>
    <t>Základní školy pro žáky se speciálními vzdělávacími potřebami</t>
  </si>
  <si>
    <t>Pořízení, zachování a obnova místních hodnot</t>
  </si>
  <si>
    <t>Odborné léčebné ústavy</t>
  </si>
  <si>
    <t>Ostatní správa v ochraně životního prostředí</t>
  </si>
  <si>
    <t>Soc. péče a pomoc přistěhovalcům a vybraným etnikům</t>
  </si>
  <si>
    <t>PŘÍJMY STATUTÁRNÍHO MĚSTA BRNA k 31. 12. 2015 - rekapitulace podle druhů příjmů a podle oddílů</t>
  </si>
  <si>
    <t>UR k 31.12.2015</t>
  </si>
  <si>
    <t>Sk k 31.12.2015</t>
  </si>
  <si>
    <t>Plnění rozpočtu daňových příjmů a přijatých transferů statutárním městem Brnem k 31. 12. 2015 (v tis. Kč)</t>
  </si>
  <si>
    <t>Plnění rozpočtu nedaňových a kapitálových příjmů statutárního města Brna k 31. 12. 2015 (v tis. Kč)</t>
  </si>
  <si>
    <t>Investiční přijaté transfery od krajů</t>
  </si>
  <si>
    <t>Ostatní výzkum a vývoj odvětvově nespecfikovaný</t>
  </si>
  <si>
    <t>Ostatní činnosti k ochraně přírody a krajiny</t>
  </si>
  <si>
    <t>Úpravy drobných vodních toků</t>
  </si>
  <si>
    <t>Ostatní výzkum a vývoj</t>
  </si>
  <si>
    <t xml:space="preserve"> Ostatní výzkum a vývoj</t>
  </si>
  <si>
    <r>
      <t>Členěno dle položek rozpočtové skladby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</si>
  <si>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r>
      <t xml:space="preserve">1) </t>
    </r>
    <r>
      <rPr>
        <sz val="10"/>
        <rFont val="Calibri"/>
        <family val="2"/>
        <charset val="238"/>
        <scheme val="minor"/>
      </rPr>
      <t>Na daňové příjmy a část přijatých transferů se nevztahuje funkční členění (tj. členění na oddíly) rozpočtové skladby</t>
    </r>
  </si>
  <si>
    <t>sesku-pení</t>
  </si>
  <si>
    <t>Příjmy za zkoušky z odborné způsobilosti od žad. o řidičská opráv.</t>
  </si>
  <si>
    <t>Neinvestiční přijaté transfery ze SR v rámci souhrn. dot. vztahu</t>
  </si>
  <si>
    <t>SK                            k 31.12.2015</t>
  </si>
  <si>
    <t>UR                            k 31.12.2015</t>
  </si>
  <si>
    <t>SK k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</si>
</sst>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"/>
    <numFmt numFmtId="165" formatCode="#,##0.0"/>
  </numFmts>
  <fonts count="11" x14ac:knownFonts="1">
    <font>
      <sz val="12"/>
      <name val="Arial CE"/>
      <charset val="238"/>
    </font>
    <font>
      <sz val="10"/>
      <name val="Courier"/>
      <family val="3"/>
    </font>
    <font>
      <sz val="12"/>
      <name val="Arial CE"/>
      <charset val="238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2"/>
      <name val="Calibri Light"/>
      <family val="2"/>
      <charset val="238"/>
    </font>
    <font>
      <u/>
      <sz val="14"/>
      <name val="Calibri Light"/>
      <family val="2"/>
      <charset val="238"/>
    </font>
    <font>
      <vertAlign val="superscript"/>
      <sz val="10"/>
      <name val="Calibri"/>
      <family val="2"/>
      <charset val="238"/>
      <scheme val="minor"/>
    </font>
    <font>
      <u/>
      <sz val="13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41">
    <xf numFmtId="0" fontId="0" fillId="0" borderId="0" xfId="0"/>
    <xf numFmtId="0" fontId="5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centerContinuous"/>
    </xf>
    <xf numFmtId="0" fontId="6" fillId="0" borderId="1" xfId="0" applyFont="1" applyBorder="1"/>
    <xf numFmtId="0" fontId="6" fillId="0" borderId="1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3" fontId="5" fillId="0" borderId="3" xfId="0" applyNumberFormat="1" applyFont="1" applyBorder="1"/>
    <xf numFmtId="3" fontId="5" fillId="0" borderId="15" xfId="0" applyNumberFormat="1" applyFont="1" applyBorder="1"/>
    <xf numFmtId="165" fontId="5" fillId="0" borderId="81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3" fontId="5" fillId="0" borderId="7" xfId="0" applyNumberFormat="1" applyFont="1" applyFill="1" applyBorder="1"/>
    <xf numFmtId="3" fontId="5" fillId="0" borderId="9" xfId="0" applyNumberFormat="1" applyFont="1" applyBorder="1"/>
    <xf numFmtId="3" fontId="5" fillId="0" borderId="9" xfId="0" applyNumberFormat="1" applyFont="1" applyFill="1" applyBorder="1"/>
    <xf numFmtId="165" fontId="5" fillId="0" borderId="53" xfId="0" applyNumberFormat="1" applyFont="1" applyBorder="1"/>
    <xf numFmtId="0" fontId="5" fillId="0" borderId="38" xfId="0" applyFont="1" applyBorder="1"/>
    <xf numFmtId="3" fontId="5" fillId="0" borderId="18" xfId="0" applyNumberFormat="1" applyFont="1" applyBorder="1"/>
    <xf numFmtId="165" fontId="5" fillId="0" borderId="77" xfId="0" applyNumberFormat="1" applyFont="1" applyBorder="1"/>
    <xf numFmtId="0" fontId="5" fillId="0" borderId="1" xfId="0" applyFont="1" applyBorder="1"/>
    <xf numFmtId="0" fontId="6" fillId="0" borderId="14" xfId="0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165" fontId="6" fillId="0" borderId="28" xfId="0" applyNumberFormat="1" applyFont="1" applyBorder="1"/>
    <xf numFmtId="0" fontId="6" fillId="0" borderId="10" xfId="0" applyFont="1" applyBorder="1"/>
    <xf numFmtId="0" fontId="6" fillId="0" borderId="23" xfId="0" applyFont="1" applyBorder="1" applyAlignment="1">
      <alignment horizontal="center"/>
    </xf>
    <xf numFmtId="0" fontId="6" fillId="0" borderId="114" xfId="0" applyFont="1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13" xfId="0" applyFont="1" applyBorder="1"/>
    <xf numFmtId="0" fontId="6" fillId="0" borderId="26" xfId="0" applyFont="1" applyBorder="1"/>
    <xf numFmtId="0" fontId="5" fillId="0" borderId="81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165" fontId="5" fillId="0" borderId="68" xfId="0" applyNumberFormat="1" applyFont="1" applyBorder="1"/>
    <xf numFmtId="3" fontId="5" fillId="0" borderId="82" xfId="0" applyNumberFormat="1" applyFont="1" applyBorder="1"/>
    <xf numFmtId="0" fontId="5" fillId="0" borderId="7" xfId="0" applyFont="1" applyBorder="1"/>
    <xf numFmtId="0" fontId="5" fillId="0" borderId="53" xfId="0" applyFont="1" applyBorder="1"/>
    <xf numFmtId="3" fontId="5" fillId="0" borderId="7" xfId="0" applyNumberFormat="1" applyFont="1" applyBorder="1"/>
    <xf numFmtId="3" fontId="5" fillId="0" borderId="83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77" xfId="0" applyFont="1" applyBorder="1"/>
    <xf numFmtId="3" fontId="5" fillId="0" borderId="38" xfId="0" applyNumberFormat="1" applyFont="1" applyBorder="1"/>
    <xf numFmtId="3" fontId="5" fillId="0" borderId="105" xfId="0" applyNumberFormat="1" applyFont="1" applyBorder="1"/>
    <xf numFmtId="165" fontId="5" fillId="0" borderId="42" xfId="0" applyNumberFormat="1" applyFont="1" applyBorder="1"/>
    <xf numFmtId="0" fontId="6" fillId="0" borderId="1" xfId="0" applyFont="1" applyFill="1" applyBorder="1"/>
    <xf numFmtId="0" fontId="6" fillId="0" borderId="28" xfId="0" applyFont="1" applyFill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165" fontId="6" fillId="0" borderId="28" xfId="0" applyNumberFormat="1" applyFont="1" applyFill="1" applyBorder="1"/>
    <xf numFmtId="3" fontId="6" fillId="0" borderId="27" xfId="0" applyNumberFormat="1" applyFont="1" applyFill="1" applyBorder="1"/>
    <xf numFmtId="3" fontId="5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5" fillId="0" borderId="9" xfId="0" applyFont="1" applyBorder="1"/>
    <xf numFmtId="0" fontId="5" fillId="0" borderId="75" xfId="0" applyFont="1" applyBorder="1" applyProtection="1"/>
    <xf numFmtId="164" fontId="5" fillId="0" borderId="30" xfId="0" applyNumberFormat="1" applyFont="1" applyBorder="1" applyAlignment="1" applyProtection="1">
      <alignment horizontal="right"/>
    </xf>
    <xf numFmtId="164" fontId="5" fillId="0" borderId="16" xfId="0" applyNumberFormat="1" applyFont="1" applyBorder="1" applyAlignment="1" applyProtection="1">
      <alignment horizontal="right"/>
    </xf>
    <xf numFmtId="164" fontId="5" fillId="0" borderId="17" xfId="0" applyNumberFormat="1" applyFont="1" applyBorder="1" applyAlignment="1" applyProtection="1">
      <alignment horizontal="right"/>
    </xf>
    <xf numFmtId="165" fontId="5" fillId="0" borderId="54" xfId="0" applyNumberFormat="1" applyFont="1" applyBorder="1" applyAlignment="1" applyProtection="1">
      <alignment horizontal="right"/>
    </xf>
    <xf numFmtId="0" fontId="6" fillId="0" borderId="69" xfId="0" applyFont="1" applyFill="1" applyBorder="1"/>
    <xf numFmtId="0" fontId="6" fillId="0" borderId="9" xfId="0" applyNumberFormat="1" applyFont="1" applyFill="1" applyBorder="1"/>
    <xf numFmtId="0" fontId="6" fillId="0" borderId="9" xfId="0" applyFont="1" applyFill="1" applyBorder="1"/>
    <xf numFmtId="0" fontId="6" fillId="0" borderId="75" xfId="0" applyFont="1" applyFill="1" applyBorder="1" applyProtection="1"/>
    <xf numFmtId="164" fontId="6" fillId="0" borderId="30" xfId="0" applyNumberFormat="1" applyFont="1" applyFill="1" applyBorder="1" applyAlignment="1" applyProtection="1">
      <alignment horizontal="right"/>
    </xf>
    <xf numFmtId="165" fontId="6" fillId="0" borderId="54" xfId="0" applyNumberFormat="1" applyFont="1" applyFill="1" applyBorder="1" applyAlignment="1" applyProtection="1">
      <alignment horizontal="right"/>
    </xf>
    <xf numFmtId="0" fontId="6" fillId="0" borderId="38" xfId="0" applyNumberFormat="1" applyFont="1" applyBorder="1"/>
    <xf numFmtId="0" fontId="5" fillId="0" borderId="18" xfId="0" applyFont="1" applyBorder="1"/>
    <xf numFmtId="0" fontId="5" fillId="0" borderId="76" xfId="0" applyFont="1" applyBorder="1" applyProtection="1"/>
    <xf numFmtId="164" fontId="5" fillId="0" borderId="43" xfId="0" applyNumberFormat="1" applyFont="1" applyBorder="1" applyAlignment="1" applyProtection="1">
      <alignment horizontal="right"/>
    </xf>
    <xf numFmtId="164" fontId="5" fillId="0" borderId="19" xfId="0" applyNumberFormat="1" applyFont="1" applyBorder="1" applyAlignment="1" applyProtection="1">
      <alignment horizontal="right"/>
    </xf>
    <xf numFmtId="164" fontId="5" fillId="0" borderId="20" xfId="0" applyNumberFormat="1" applyFont="1" applyBorder="1" applyAlignment="1" applyProtection="1">
      <alignment horizontal="right"/>
    </xf>
    <xf numFmtId="165" fontId="5" fillId="0" borderId="57" xfId="0" applyNumberFormat="1" applyFont="1" applyBorder="1" applyAlignment="1" applyProtection="1">
      <alignment horizontal="right"/>
    </xf>
    <xf numFmtId="0" fontId="5" fillId="0" borderId="38" xfId="0" applyNumberFormat="1" applyFont="1" applyBorder="1"/>
    <xf numFmtId="0" fontId="6" fillId="0" borderId="18" xfId="0" applyFont="1" applyBorder="1"/>
    <xf numFmtId="0" fontId="6" fillId="0" borderId="76" xfId="0" applyFont="1" applyBorder="1" applyProtection="1"/>
    <xf numFmtId="164" fontId="6" fillId="0" borderId="30" xfId="0" applyNumberFormat="1" applyFont="1" applyBorder="1" applyAlignment="1" applyProtection="1">
      <alignment horizontal="right"/>
    </xf>
    <xf numFmtId="164" fontId="6" fillId="0" borderId="16" xfId="0" applyNumberFormat="1" applyFont="1" applyBorder="1" applyAlignment="1" applyProtection="1">
      <alignment horizontal="right"/>
    </xf>
    <xf numFmtId="164" fontId="6" fillId="0" borderId="17" xfId="0" applyNumberFormat="1" applyFont="1" applyBorder="1" applyAlignment="1" applyProtection="1">
      <alignment horizontal="right"/>
    </xf>
    <xf numFmtId="164" fontId="5" fillId="0" borderId="93" xfId="0" applyNumberFormat="1" applyFont="1" applyBorder="1" applyAlignment="1" applyProtection="1">
      <alignment horizontal="right"/>
    </xf>
    <xf numFmtId="0" fontId="5" fillId="0" borderId="18" xfId="0" applyFont="1" applyBorder="1" applyAlignment="1">
      <alignment horizontal="right"/>
    </xf>
    <xf numFmtId="0" fontId="6" fillId="0" borderId="7" xfId="0" applyFont="1" applyFill="1" applyBorder="1"/>
    <xf numFmtId="0" fontId="5" fillId="0" borderId="9" xfId="0" applyFont="1" applyFill="1" applyBorder="1"/>
    <xf numFmtId="0" fontId="6" fillId="0" borderId="75" xfId="0" applyFont="1" applyFill="1" applyBorder="1" applyAlignment="1" applyProtection="1">
      <alignment horizontal="left"/>
    </xf>
    <xf numFmtId="164" fontId="6" fillId="0" borderId="43" xfId="0" applyNumberFormat="1" applyFont="1" applyFill="1" applyBorder="1" applyAlignment="1" applyProtection="1">
      <alignment horizontal="right"/>
    </xf>
    <xf numFmtId="165" fontId="6" fillId="0" borderId="57" xfId="0" applyNumberFormat="1" applyFont="1" applyFill="1" applyBorder="1" applyAlignment="1" applyProtection="1">
      <alignment horizontal="right"/>
    </xf>
    <xf numFmtId="0" fontId="5" fillId="0" borderId="7" xfId="0" applyFont="1" applyFill="1" applyBorder="1"/>
    <xf numFmtId="0" fontId="5" fillId="0" borderId="75" xfId="0" applyFont="1" applyFill="1" applyBorder="1" applyProtection="1"/>
    <xf numFmtId="164" fontId="5" fillId="0" borderId="30" xfId="0" applyNumberFormat="1" applyFont="1" applyFill="1" applyBorder="1" applyAlignment="1" applyProtection="1">
      <alignment horizontal="right"/>
    </xf>
    <xf numFmtId="164" fontId="5" fillId="0" borderId="16" xfId="0" applyNumberFormat="1" applyFont="1" applyFill="1" applyBorder="1" applyAlignment="1" applyProtection="1">
      <alignment horizontal="right"/>
    </xf>
    <xf numFmtId="164" fontId="5" fillId="0" borderId="17" xfId="0" applyNumberFormat="1" applyFont="1" applyFill="1" applyBorder="1" applyAlignment="1" applyProtection="1">
      <alignment horizontal="right"/>
    </xf>
    <xf numFmtId="165" fontId="5" fillId="0" borderId="54" xfId="0" applyNumberFormat="1" applyFont="1" applyFill="1" applyBorder="1" applyAlignment="1" applyProtection="1">
      <alignment horizontal="right"/>
    </xf>
    <xf numFmtId="0" fontId="6" fillId="0" borderId="18" xfId="0" applyFont="1" applyFill="1" applyBorder="1"/>
    <xf numFmtId="0" fontId="5" fillId="0" borderId="70" xfId="0" applyFont="1" applyFill="1" applyBorder="1"/>
    <xf numFmtId="0" fontId="6" fillId="0" borderId="49" xfId="0" applyFont="1" applyFill="1" applyBorder="1" applyAlignment="1" applyProtection="1">
      <alignment horizontal="left"/>
    </xf>
    <xf numFmtId="164" fontId="6" fillId="0" borderId="46" xfId="0" applyNumberFormat="1" applyFont="1" applyFill="1" applyBorder="1" applyAlignment="1" applyProtection="1">
      <alignment horizontal="right"/>
    </xf>
    <xf numFmtId="165" fontId="6" fillId="0" borderId="71" xfId="0" applyNumberFormat="1" applyFont="1" applyFill="1" applyBorder="1" applyAlignment="1" applyProtection="1">
      <alignment horizontal="right"/>
    </xf>
    <xf numFmtId="0" fontId="6" fillId="0" borderId="58" xfId="0" applyFont="1" applyFill="1" applyBorder="1"/>
    <xf numFmtId="0" fontId="5" fillId="0" borderId="18" xfId="0" applyFont="1" applyFill="1" applyBorder="1"/>
    <xf numFmtId="0" fontId="6" fillId="0" borderId="77" xfId="0" applyFont="1" applyFill="1" applyBorder="1" applyAlignment="1" applyProtection="1">
      <alignment horizontal="left"/>
    </xf>
    <xf numFmtId="164" fontId="6" fillId="0" borderId="63" xfId="0" applyNumberFormat="1" applyFont="1" applyFill="1" applyBorder="1" applyAlignment="1" applyProtection="1">
      <alignment horizontal="right"/>
    </xf>
    <xf numFmtId="164" fontId="6" fillId="0" borderId="59" xfId="0" applyNumberFormat="1" applyFont="1" applyFill="1" applyBorder="1" applyAlignment="1" applyProtection="1">
      <alignment horizontal="right"/>
    </xf>
    <xf numFmtId="164" fontId="6" fillId="0" borderId="60" xfId="0" applyNumberFormat="1" applyFont="1" applyFill="1" applyBorder="1" applyAlignment="1" applyProtection="1">
      <alignment horizontal="right"/>
    </xf>
    <xf numFmtId="165" fontId="6" fillId="0" borderId="61" xfId="0" applyNumberFormat="1" applyFont="1" applyFill="1" applyBorder="1" applyAlignment="1" applyProtection="1">
      <alignment horizontal="right"/>
    </xf>
    <xf numFmtId="0" fontId="6" fillId="0" borderId="33" xfId="0" applyFont="1" applyBorder="1"/>
    <xf numFmtId="0" fontId="5" fillId="0" borderId="34" xfId="0" applyFont="1" applyBorder="1"/>
    <xf numFmtId="0" fontId="6" fillId="0" borderId="37" xfId="0" applyFont="1" applyBorder="1" applyProtection="1"/>
    <xf numFmtId="164" fontId="6" fillId="0" borderId="64" xfId="0" applyNumberFormat="1" applyFont="1" applyBorder="1" applyAlignment="1" applyProtection="1">
      <alignment horizontal="right"/>
    </xf>
    <xf numFmtId="164" fontId="6" fillId="0" borderId="34" xfId="0" applyNumberFormat="1" applyFont="1" applyBorder="1" applyAlignment="1" applyProtection="1">
      <alignment horizontal="right"/>
    </xf>
    <xf numFmtId="165" fontId="6" fillId="0" borderId="37" xfId="0" applyNumberFormat="1" applyFont="1" applyBorder="1" applyAlignment="1" applyProtection="1">
      <alignment horizontal="right"/>
    </xf>
    <xf numFmtId="0" fontId="5" fillId="0" borderId="96" xfId="0" applyFont="1" applyBorder="1"/>
    <xf numFmtId="0" fontId="5" fillId="0" borderId="84" xfId="0" applyFont="1" applyBorder="1"/>
    <xf numFmtId="0" fontId="5" fillId="0" borderId="86" xfId="0" applyFont="1" applyBorder="1" applyProtection="1"/>
    <xf numFmtId="164" fontId="5" fillId="0" borderId="85" xfId="0" applyNumberFormat="1" applyFont="1" applyBorder="1" applyAlignment="1" applyProtection="1">
      <alignment horizontal="right"/>
    </xf>
    <xf numFmtId="164" fontId="5" fillId="0" borderId="84" xfId="0" applyNumberFormat="1" applyFont="1" applyBorder="1" applyAlignment="1" applyProtection="1">
      <alignment horizontal="right"/>
    </xf>
    <xf numFmtId="164" fontId="5" fillId="0" borderId="86" xfId="0" applyNumberFormat="1" applyFont="1" applyFill="1" applyBorder="1" applyAlignment="1" applyProtection="1">
      <alignment horizontal="right"/>
    </xf>
    <xf numFmtId="0" fontId="5" fillId="0" borderId="3" xfId="0" applyFont="1" applyBorder="1"/>
    <xf numFmtId="164" fontId="5" fillId="0" borderId="56" xfId="0" applyNumberFormat="1" applyFont="1" applyBorder="1" applyAlignment="1" applyProtection="1">
      <alignment horizontal="right"/>
    </xf>
    <xf numFmtId="165" fontId="5" fillId="0" borderId="66" xfId="0" applyNumberFormat="1" applyFont="1" applyFill="1" applyBorder="1" applyAlignment="1" applyProtection="1">
      <alignment horizontal="right"/>
    </xf>
    <xf numFmtId="164" fontId="5" fillId="0" borderId="110" xfId="0" applyNumberFormat="1" applyFont="1" applyBorder="1" applyAlignment="1" applyProtection="1">
      <alignment horizontal="right"/>
    </xf>
    <xf numFmtId="164" fontId="5" fillId="0" borderId="40" xfId="0" applyNumberFormat="1" applyFont="1" applyBorder="1" applyAlignment="1" applyProtection="1">
      <alignment horizontal="right"/>
    </xf>
    <xf numFmtId="164" fontId="5" fillId="0" borderId="92" xfId="0" applyNumberFormat="1" applyFont="1" applyBorder="1" applyAlignment="1" applyProtection="1">
      <alignment horizontal="right"/>
    </xf>
    <xf numFmtId="165" fontId="5" fillId="0" borderId="67" xfId="0" applyNumberFormat="1" applyFont="1" applyFill="1" applyBorder="1" applyAlignment="1" applyProtection="1">
      <alignment horizontal="right"/>
    </xf>
    <xf numFmtId="164" fontId="5" fillId="0" borderId="99" xfId="0" applyNumberFormat="1" applyFont="1" applyBorder="1" applyAlignment="1" applyProtection="1">
      <alignment horizontal="right"/>
    </xf>
    <xf numFmtId="164" fontId="5" fillId="0" borderId="51" xfId="0" applyNumberFormat="1" applyFont="1" applyBorder="1" applyAlignment="1" applyProtection="1">
      <alignment horizontal="right"/>
    </xf>
    <xf numFmtId="164" fontId="5" fillId="0" borderId="111" xfId="0" applyNumberFormat="1" applyFont="1" applyBorder="1" applyAlignment="1" applyProtection="1">
      <alignment horizontal="right"/>
    </xf>
    <xf numFmtId="164" fontId="5" fillId="0" borderId="113" xfId="0" applyNumberFormat="1" applyFont="1" applyBorder="1" applyAlignment="1" applyProtection="1">
      <alignment horizontal="right"/>
    </xf>
    <xf numFmtId="164" fontId="5" fillId="0" borderId="9" xfId="0" applyNumberFormat="1" applyFont="1" applyBorder="1" applyAlignment="1" applyProtection="1">
      <alignment horizontal="right"/>
    </xf>
    <xf numFmtId="0" fontId="6" fillId="0" borderId="97" xfId="0" applyFont="1" applyFill="1" applyBorder="1"/>
    <xf numFmtId="164" fontId="6" fillId="0" borderId="112" xfId="0" applyNumberFormat="1" applyFont="1" applyFill="1" applyBorder="1" applyAlignment="1" applyProtection="1">
      <alignment horizontal="right"/>
    </xf>
    <xf numFmtId="164" fontId="6" fillId="0" borderId="94" xfId="0" applyNumberFormat="1" applyFont="1" applyFill="1" applyBorder="1" applyAlignment="1" applyProtection="1">
      <alignment horizontal="right"/>
    </xf>
    <xf numFmtId="164" fontId="6" fillId="0" borderId="95" xfId="0" applyNumberFormat="1" applyFont="1" applyFill="1" applyBorder="1" applyAlignment="1" applyProtection="1">
      <alignment horizontal="right"/>
    </xf>
    <xf numFmtId="165" fontId="6" fillId="0" borderId="79" xfId="0" applyNumberFormat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76" xfId="0" applyFont="1" applyFill="1" applyBorder="1" applyProtection="1"/>
    <xf numFmtId="164" fontId="5" fillId="0" borderId="110" xfId="0" applyNumberFormat="1" applyFont="1" applyFill="1" applyBorder="1" applyAlignment="1" applyProtection="1">
      <alignment horizontal="right"/>
    </xf>
    <xf numFmtId="164" fontId="5" fillId="0" borderId="47" xfId="0" applyNumberFormat="1" applyFont="1" applyFill="1" applyBorder="1" applyAlignment="1" applyProtection="1">
      <alignment horizontal="right"/>
    </xf>
    <xf numFmtId="164" fontId="5" fillId="0" borderId="108" xfId="0" applyNumberFormat="1" applyFont="1" applyFill="1" applyBorder="1" applyAlignment="1" applyProtection="1">
      <alignment horizontal="right"/>
    </xf>
    <xf numFmtId="0" fontId="5" fillId="0" borderId="53" xfId="0" applyFont="1" applyFill="1" applyBorder="1" applyProtection="1"/>
    <xf numFmtId="164" fontId="5" fillId="0" borderId="99" xfId="0" applyNumberFormat="1" applyFont="1" applyFill="1" applyBorder="1" applyAlignment="1" applyProtection="1">
      <alignment horizontal="right"/>
    </xf>
    <xf numFmtId="0" fontId="5" fillId="0" borderId="29" xfId="0" applyFont="1" applyFill="1" applyBorder="1" applyProtection="1"/>
    <xf numFmtId="164" fontId="5" fillId="0" borderId="112" xfId="0" applyNumberFormat="1" applyFont="1" applyFill="1" applyBorder="1" applyAlignment="1" applyProtection="1">
      <alignment horizontal="right"/>
    </xf>
    <xf numFmtId="164" fontId="5" fillId="0" borderId="94" xfId="0" applyNumberFormat="1" applyFont="1" applyBorder="1" applyAlignment="1" applyProtection="1">
      <alignment horizontal="right"/>
    </xf>
    <xf numFmtId="164" fontId="5" fillId="0" borderId="95" xfId="0" applyNumberFormat="1" applyFont="1" applyBorder="1" applyAlignment="1" applyProtection="1">
      <alignment horizontal="right"/>
    </xf>
    <xf numFmtId="165" fontId="5" fillId="0" borderId="79" xfId="0" applyNumberFormat="1" applyFont="1" applyFill="1" applyBorder="1" applyAlignment="1" applyProtection="1">
      <alignment horizontal="right"/>
    </xf>
    <xf numFmtId="0" fontId="6" fillId="0" borderId="3" xfId="0" applyFont="1" applyFill="1" applyBorder="1"/>
    <xf numFmtId="0" fontId="6" fillId="0" borderId="78" xfId="0" applyFont="1" applyFill="1" applyBorder="1" applyProtection="1"/>
    <xf numFmtId="164" fontId="6" fillId="0" borderId="99" xfId="0" applyNumberFormat="1" applyFont="1" applyFill="1" applyBorder="1" applyAlignment="1" applyProtection="1">
      <alignment horizontal="right"/>
    </xf>
    <xf numFmtId="164" fontId="6" fillId="0" borderId="51" xfId="0" applyNumberFormat="1" applyFont="1" applyFill="1" applyBorder="1" applyAlignment="1" applyProtection="1">
      <alignment horizontal="right"/>
    </xf>
    <xf numFmtId="165" fontId="6" fillId="0" borderId="66" xfId="0" applyNumberFormat="1" applyFont="1" applyFill="1" applyBorder="1" applyAlignment="1" applyProtection="1">
      <alignment horizontal="right"/>
    </xf>
    <xf numFmtId="0" fontId="6" fillId="0" borderId="98" xfId="0" applyFont="1" applyFill="1" applyBorder="1"/>
    <xf numFmtId="0" fontId="5" fillId="0" borderId="15" xfId="0" applyFont="1" applyFill="1" applyBorder="1"/>
    <xf numFmtId="164" fontId="5" fillId="0" borderId="55" xfId="0" applyNumberFormat="1" applyFont="1" applyFill="1" applyBorder="1" applyAlignment="1" applyProtection="1">
      <alignment horizontal="right"/>
    </xf>
    <xf numFmtId="0" fontId="6" fillId="0" borderId="65" xfId="0" applyFont="1" applyFill="1" applyBorder="1"/>
    <xf numFmtId="0" fontId="5" fillId="0" borderId="72" xfId="0" applyFont="1" applyFill="1" applyBorder="1"/>
    <xf numFmtId="0" fontId="6" fillId="0" borderId="37" xfId="0" applyFont="1" applyFill="1" applyBorder="1" applyProtection="1"/>
    <xf numFmtId="164" fontId="6" fillId="0" borderId="62" xfId="0" applyNumberFormat="1" applyFont="1" applyFill="1" applyBorder="1" applyAlignment="1" applyProtection="1">
      <alignment horizontal="right"/>
    </xf>
    <xf numFmtId="164" fontId="6" fillId="0" borderId="21" xfId="0" applyNumberFormat="1" applyFont="1" applyFill="1" applyBorder="1" applyAlignment="1" applyProtection="1">
      <alignment horizontal="right"/>
    </xf>
    <xf numFmtId="165" fontId="6" fillId="0" borderId="80" xfId="0" applyNumberFormat="1" applyFont="1" applyFill="1" applyBorder="1" applyAlignment="1" applyProtection="1">
      <alignment horizontal="right"/>
    </xf>
    <xf numFmtId="0" fontId="6" fillId="0" borderId="73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Border="1"/>
    <xf numFmtId="0" fontId="9" fillId="0" borderId="0" xfId="0" applyFont="1"/>
    <xf numFmtId="0" fontId="5" fillId="0" borderId="0" xfId="0" applyFont="1" applyBorder="1" applyProtection="1"/>
    <xf numFmtId="164" fontId="5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131" xfId="0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6" fillId="0" borderId="27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31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6" fillId="0" borderId="87" xfId="0" applyFont="1" applyBorder="1" applyAlignment="1" applyProtection="1">
      <alignment horizontal="center"/>
    </xf>
    <xf numFmtId="0" fontId="6" fillId="0" borderId="88" xfId="0" applyFont="1" applyBorder="1" applyAlignment="1" applyProtection="1">
      <alignment horizontal="center"/>
    </xf>
    <xf numFmtId="0" fontId="6" fillId="0" borderId="33" xfId="0" applyNumberFormat="1" applyFont="1" applyBorder="1"/>
    <xf numFmtId="0" fontId="6" fillId="0" borderId="74" xfId="0" applyFont="1" applyBorder="1" applyProtection="1"/>
    <xf numFmtId="164" fontId="6" fillId="0" borderId="35" xfId="0" applyNumberFormat="1" applyFont="1" applyBorder="1" applyAlignment="1" applyProtection="1">
      <alignment horizontal="right"/>
    </xf>
    <xf numFmtId="164" fontId="6" fillId="0" borderId="21" xfId="0" applyNumberFormat="1" applyFont="1" applyBorder="1" applyAlignment="1" applyProtection="1">
      <alignment horizontal="right"/>
    </xf>
    <xf numFmtId="164" fontId="6" fillId="0" borderId="36" xfId="0" applyNumberFormat="1" applyFont="1" applyBorder="1" applyAlignment="1" applyProtection="1">
      <alignment horizontal="right"/>
    </xf>
    <xf numFmtId="165" fontId="6" fillId="0" borderId="89" xfId="0" applyNumberFormat="1" applyFont="1" applyBorder="1" applyAlignment="1" applyProtection="1">
      <alignment horizontal="right"/>
    </xf>
    <xf numFmtId="0" fontId="6" fillId="0" borderId="7" xfId="0" applyNumberFormat="1" applyFont="1" applyFill="1" applyBorder="1"/>
    <xf numFmtId="164" fontId="6" fillId="0" borderId="16" xfId="0" applyNumberFormat="1" applyFont="1" applyFill="1" applyBorder="1" applyAlignment="1" applyProtection="1">
      <alignment horizontal="right"/>
    </xf>
    <xf numFmtId="164" fontId="6" fillId="0" borderId="31" xfId="0" applyNumberFormat="1" applyFont="1" applyFill="1" applyBorder="1" applyAlignment="1" applyProtection="1">
      <alignment horizontal="right"/>
    </xf>
    <xf numFmtId="165" fontId="6" fillId="0" borderId="32" xfId="0" applyNumberFormat="1" applyFont="1" applyFill="1" applyBorder="1" applyAlignment="1" applyProtection="1">
      <alignment horizontal="right"/>
    </xf>
    <xf numFmtId="164" fontId="5" fillId="0" borderId="31" xfId="0" applyNumberFormat="1" applyFont="1" applyBorder="1" applyAlignment="1" applyProtection="1">
      <alignment horizontal="right"/>
    </xf>
    <xf numFmtId="165" fontId="5" fillId="0" borderId="32" xfId="0" applyNumberFormat="1" applyFont="1" applyBorder="1" applyAlignment="1" applyProtection="1">
      <alignment horizontal="right"/>
    </xf>
    <xf numFmtId="0" fontId="6" fillId="2" borderId="97" xfId="0" applyFont="1" applyFill="1" applyBorder="1"/>
    <xf numFmtId="0" fontId="6" fillId="2" borderId="9" xfId="0" applyNumberFormat="1" applyFont="1" applyFill="1" applyBorder="1"/>
    <xf numFmtId="0" fontId="5" fillId="2" borderId="9" xfId="0" applyFont="1" applyFill="1" applyBorder="1"/>
    <xf numFmtId="0" fontId="6" fillId="2" borderId="75" xfId="0" applyFont="1" applyFill="1" applyBorder="1" applyProtection="1"/>
    <xf numFmtId="164" fontId="6" fillId="2" borderId="30" xfId="0" applyNumberFormat="1" applyFont="1" applyFill="1" applyBorder="1" applyAlignment="1" applyProtection="1">
      <alignment horizontal="right"/>
    </xf>
    <xf numFmtId="164" fontId="6" fillId="2" borderId="16" xfId="0" applyNumberFormat="1" applyFont="1" applyFill="1" applyBorder="1" applyAlignment="1" applyProtection="1">
      <alignment horizontal="right"/>
    </xf>
    <xf numFmtId="164" fontId="6" fillId="2" borderId="31" xfId="0" applyNumberFormat="1" applyFont="1" applyFill="1" applyBorder="1" applyAlignment="1" applyProtection="1">
      <alignment horizontal="right"/>
    </xf>
    <xf numFmtId="165" fontId="6" fillId="2" borderId="32" xfId="0" applyNumberFormat="1" applyFont="1" applyFill="1" applyBorder="1" applyAlignment="1" applyProtection="1">
      <alignment horizontal="right"/>
    </xf>
    <xf numFmtId="165" fontId="6" fillId="2" borderId="54" xfId="0" applyNumberFormat="1" applyFont="1" applyFill="1" applyBorder="1" applyAlignment="1" applyProtection="1">
      <alignment horizontal="right"/>
    </xf>
    <xf numFmtId="164" fontId="5" fillId="0" borderId="39" xfId="0" applyNumberFormat="1" applyFont="1" applyBorder="1" applyAlignment="1" applyProtection="1">
      <alignment horizontal="right"/>
    </xf>
    <xf numFmtId="164" fontId="5" fillId="0" borderId="41" xfId="0" applyNumberFormat="1" applyFont="1" applyBorder="1" applyAlignment="1" applyProtection="1">
      <alignment horizontal="right"/>
    </xf>
    <xf numFmtId="165" fontId="5" fillId="0" borderId="42" xfId="0" applyNumberFormat="1" applyFont="1" applyBorder="1" applyAlignment="1" applyProtection="1">
      <alignment horizontal="right"/>
    </xf>
    <xf numFmtId="165" fontId="5" fillId="0" borderId="90" xfId="0" applyNumberFormat="1" applyFont="1" applyBorder="1" applyAlignment="1" applyProtection="1">
      <alignment horizontal="right"/>
    </xf>
    <xf numFmtId="0" fontId="6" fillId="0" borderId="3" xfId="0" applyNumberFormat="1" applyFont="1" applyBorder="1"/>
    <xf numFmtId="0" fontId="5" fillId="0" borderId="15" xfId="0" applyFont="1" applyBorder="1"/>
    <xf numFmtId="0" fontId="5" fillId="0" borderId="29" xfId="0" applyFont="1" applyBorder="1" applyProtection="1"/>
    <xf numFmtId="0" fontId="5" fillId="0" borderId="3" xfId="0" applyNumberFormat="1" applyFont="1" applyBorder="1"/>
    <xf numFmtId="0" fontId="6" fillId="2" borderId="7" xfId="0" applyFont="1" applyFill="1" applyBorder="1"/>
    <xf numFmtId="0" fontId="6" fillId="2" borderId="9" xfId="0" applyFont="1" applyFill="1" applyBorder="1"/>
    <xf numFmtId="0" fontId="6" fillId="2" borderId="75" xfId="0" applyFont="1" applyFill="1" applyBorder="1" applyAlignment="1" applyProtection="1">
      <alignment horizontal="left"/>
    </xf>
    <xf numFmtId="164" fontId="6" fillId="2" borderId="43" xfId="0" applyNumberFormat="1" applyFont="1" applyFill="1" applyBorder="1" applyAlignment="1" applyProtection="1">
      <alignment horizontal="right"/>
    </xf>
    <xf numFmtId="164" fontId="6" fillId="2" borderId="19" xfId="0" applyNumberFormat="1" applyFont="1" applyFill="1" applyBorder="1" applyAlignment="1" applyProtection="1">
      <alignment horizontal="right"/>
    </xf>
    <xf numFmtId="164" fontId="6" fillId="2" borderId="44" xfId="0" applyNumberFormat="1" applyFont="1" applyFill="1" applyBorder="1" applyAlignment="1" applyProtection="1">
      <alignment horizontal="right"/>
    </xf>
    <xf numFmtId="165" fontId="6" fillId="2" borderId="45" xfId="0" applyNumberFormat="1" applyFont="1" applyFill="1" applyBorder="1" applyAlignment="1" applyProtection="1">
      <alignment horizontal="right"/>
    </xf>
    <xf numFmtId="165" fontId="6" fillId="2" borderId="57" xfId="0" applyNumberFormat="1" applyFont="1" applyFill="1" applyBorder="1" applyAlignment="1" applyProtection="1">
      <alignment horizontal="right"/>
    </xf>
    <xf numFmtId="0" fontId="6" fillId="0" borderId="7" xfId="0" applyFont="1" applyBorder="1"/>
    <xf numFmtId="0" fontId="5" fillId="0" borderId="75" xfId="0" applyFont="1" applyBorder="1" applyAlignment="1" applyProtection="1">
      <alignment horizontal="left"/>
    </xf>
    <xf numFmtId="164" fontId="5" fillId="0" borderId="44" xfId="0" applyNumberFormat="1" applyFont="1" applyBorder="1" applyAlignment="1" applyProtection="1">
      <alignment horizontal="right"/>
    </xf>
    <xf numFmtId="165" fontId="5" fillId="0" borderId="45" xfId="0" applyNumberFormat="1" applyFont="1" applyBorder="1" applyAlignment="1" applyProtection="1">
      <alignment horizontal="right"/>
    </xf>
    <xf numFmtId="165" fontId="6" fillId="2" borderId="45" xfId="0" applyNumberFormat="1" applyFont="1" applyFill="1" applyBorder="1" applyAlignment="1" applyProtection="1">
      <alignment horizontal="right" shrinkToFit="1"/>
    </xf>
    <xf numFmtId="165" fontId="6" fillId="2" borderId="57" xfId="0" applyNumberFormat="1" applyFont="1" applyFill="1" applyBorder="1" applyAlignment="1" applyProtection="1">
      <alignment horizontal="right" shrinkToFit="1"/>
    </xf>
    <xf numFmtId="0" fontId="6" fillId="0" borderId="3" xfId="0" applyFont="1" applyBorder="1"/>
    <xf numFmtId="164" fontId="5" fillId="0" borderId="46" xfId="0" applyNumberFormat="1" applyFont="1" applyBorder="1" applyAlignment="1" applyProtection="1">
      <alignment horizontal="right"/>
    </xf>
    <xf numFmtId="165" fontId="5" fillId="0" borderId="49" xfId="0" applyNumberFormat="1" applyFont="1" applyBorder="1" applyAlignment="1" applyProtection="1">
      <alignment horizontal="right"/>
    </xf>
    <xf numFmtId="164" fontId="5" fillId="0" borderId="47" xfId="0" applyNumberFormat="1" applyFont="1" applyBorder="1" applyAlignment="1" applyProtection="1">
      <alignment horizontal="right"/>
    </xf>
    <xf numFmtId="164" fontId="5" fillId="0" borderId="48" xfId="0" applyNumberFormat="1" applyFont="1" applyBorder="1" applyAlignment="1" applyProtection="1">
      <alignment horizontal="right"/>
    </xf>
    <xf numFmtId="165" fontId="5" fillId="0" borderId="71" xfId="0" applyNumberFormat="1" applyFont="1" applyBorder="1" applyAlignment="1" applyProtection="1">
      <alignment horizontal="right"/>
    </xf>
    <xf numFmtId="0" fontId="5" fillId="0" borderId="66" xfId="0" applyFont="1" applyFill="1" applyBorder="1" applyProtection="1"/>
    <xf numFmtId="164" fontId="5" fillId="0" borderId="50" xfId="0" applyNumberFormat="1" applyFont="1" applyBorder="1" applyAlignment="1" applyProtection="1">
      <alignment horizontal="right"/>
    </xf>
    <xf numFmtId="164" fontId="5" fillId="0" borderId="52" xfId="0" applyNumberFormat="1" applyFont="1" applyBorder="1" applyAlignment="1" applyProtection="1">
      <alignment horizontal="right"/>
    </xf>
    <xf numFmtId="165" fontId="5" fillId="0" borderId="53" xfId="0" applyNumberFormat="1" applyFont="1" applyBorder="1" applyAlignment="1" applyProtection="1">
      <alignment horizontal="right"/>
    </xf>
    <xf numFmtId="165" fontId="5" fillId="0" borderId="91" xfId="0" applyNumberFormat="1" applyFont="1" applyBorder="1" applyAlignment="1" applyProtection="1">
      <alignment horizontal="right"/>
    </xf>
    <xf numFmtId="0" fontId="5" fillId="0" borderId="97" xfId="0" applyFont="1" applyBorder="1"/>
    <xf numFmtId="0" fontId="5" fillId="0" borderId="100" xfId="0" applyFont="1" applyBorder="1"/>
    <xf numFmtId="0" fontId="5" fillId="0" borderId="101" xfId="0" applyFont="1" applyBorder="1" applyProtection="1"/>
    <xf numFmtId="0" fontId="5" fillId="0" borderId="66" xfId="0" applyFont="1" applyBorder="1" applyProtection="1"/>
    <xf numFmtId="164" fontId="5" fillId="0" borderId="118" xfId="0" applyNumberFormat="1" applyFont="1" applyBorder="1" applyAlignment="1" applyProtection="1">
      <alignment horizontal="right"/>
    </xf>
    <xf numFmtId="164" fontId="5" fillId="0" borderId="119" xfId="0" applyNumberFormat="1" applyFont="1" applyBorder="1" applyAlignment="1" applyProtection="1">
      <alignment horizontal="right"/>
    </xf>
    <xf numFmtId="164" fontId="5" fillId="0" borderId="120" xfId="0" applyNumberFormat="1" applyFont="1" applyBorder="1" applyAlignment="1" applyProtection="1">
      <alignment horizontal="right"/>
    </xf>
    <xf numFmtId="165" fontId="5" fillId="0" borderId="117" xfId="0" applyNumberFormat="1" applyFont="1" applyBorder="1" applyAlignment="1" applyProtection="1">
      <alignment horizontal="right"/>
    </xf>
    <xf numFmtId="164" fontId="5" fillId="0" borderId="121" xfId="0" applyNumberFormat="1" applyFont="1" applyBorder="1" applyAlignment="1" applyProtection="1">
      <alignment horizontal="right"/>
    </xf>
    <xf numFmtId="165" fontId="5" fillId="0" borderId="122" xfId="0" applyNumberFormat="1" applyFont="1" applyBorder="1" applyAlignment="1" applyProtection="1">
      <alignment horizontal="right"/>
    </xf>
    <xf numFmtId="0" fontId="6" fillId="2" borderId="53" xfId="0" applyFont="1" applyFill="1" applyBorder="1"/>
    <xf numFmtId="0" fontId="5" fillId="0" borderId="66" xfId="0" applyFont="1" applyFill="1" applyBorder="1"/>
    <xf numFmtId="164" fontId="5" fillId="0" borderId="50" xfId="0" applyNumberFormat="1" applyFont="1" applyFill="1" applyBorder="1" applyAlignment="1" applyProtection="1">
      <alignment horizontal="right"/>
    </xf>
    <xf numFmtId="164" fontId="5" fillId="0" borderId="52" xfId="0" applyNumberFormat="1" applyFont="1" applyFill="1" applyBorder="1" applyAlignment="1" applyProtection="1">
      <alignment horizontal="right"/>
    </xf>
    <xf numFmtId="164" fontId="5" fillId="0" borderId="51" xfId="0" applyNumberFormat="1" applyFont="1" applyFill="1" applyBorder="1" applyAlignment="1" applyProtection="1">
      <alignment horizontal="right"/>
    </xf>
    <xf numFmtId="165" fontId="5" fillId="0" borderId="53" xfId="0" applyNumberFormat="1" applyFont="1" applyFill="1" applyBorder="1" applyAlignment="1" applyProtection="1">
      <alignment horizontal="right"/>
    </xf>
    <xf numFmtId="0" fontId="5" fillId="0" borderId="3" xfId="0" applyFont="1" applyFill="1" applyBorder="1"/>
    <xf numFmtId="0" fontId="5" fillId="0" borderId="79" xfId="0" applyFont="1" applyFill="1" applyBorder="1"/>
    <xf numFmtId="164" fontId="5" fillId="0" borderId="7" xfId="0" applyNumberFormat="1" applyFont="1" applyFill="1" applyBorder="1" applyAlignment="1" applyProtection="1">
      <alignment horizontal="right"/>
    </xf>
    <xf numFmtId="164" fontId="5" fillId="0" borderId="31" xfId="0" applyNumberFormat="1" applyFont="1" applyFill="1" applyBorder="1" applyAlignment="1" applyProtection="1">
      <alignment horizontal="right"/>
    </xf>
    <xf numFmtId="164" fontId="5" fillId="0" borderId="39" xfId="0" applyNumberFormat="1" applyFont="1" applyFill="1" applyBorder="1" applyAlignment="1" applyProtection="1">
      <alignment horizontal="right"/>
    </xf>
    <xf numFmtId="0" fontId="5" fillId="0" borderId="66" xfId="0" applyFont="1" applyBorder="1" applyAlignment="1" applyProtection="1">
      <alignment horizontal="left"/>
    </xf>
    <xf numFmtId="0" fontId="5" fillId="0" borderId="53" xfId="0" applyFont="1" applyBorder="1" applyAlignment="1" applyProtection="1">
      <alignment horizontal="left"/>
    </xf>
    <xf numFmtId="0" fontId="6" fillId="2" borderId="66" xfId="0" applyFont="1" applyFill="1" applyBorder="1" applyAlignment="1" applyProtection="1">
      <alignment horizontal="left"/>
    </xf>
    <xf numFmtId="164" fontId="6" fillId="2" borderId="50" xfId="0" applyNumberFormat="1" applyFont="1" applyFill="1" applyBorder="1" applyAlignment="1" applyProtection="1">
      <alignment horizontal="right"/>
    </xf>
    <xf numFmtId="164" fontId="6" fillId="2" borderId="51" xfId="0" applyNumberFormat="1" applyFont="1" applyFill="1" applyBorder="1" applyAlignment="1" applyProtection="1">
      <alignment horizontal="right"/>
    </xf>
    <xf numFmtId="165" fontId="6" fillId="2" borderId="53" xfId="0" applyNumberFormat="1" applyFont="1" applyFill="1" applyBorder="1" applyAlignment="1" applyProtection="1">
      <alignment horizontal="right"/>
    </xf>
    <xf numFmtId="164" fontId="6" fillId="2" borderId="52" xfId="0" applyNumberFormat="1" applyFont="1" applyFill="1" applyBorder="1" applyAlignment="1" applyProtection="1">
      <alignment horizontal="right"/>
    </xf>
    <xf numFmtId="165" fontId="6" fillId="2" borderId="91" xfId="0" applyNumberFormat="1" applyFont="1" applyFill="1" applyBorder="1" applyAlignment="1" applyProtection="1">
      <alignment horizontal="right"/>
    </xf>
    <xf numFmtId="165" fontId="5" fillId="0" borderId="45" xfId="0" applyNumberFormat="1" applyFont="1" applyBorder="1" applyAlignment="1" applyProtection="1">
      <alignment horizontal="right" shrinkToFit="1"/>
    </xf>
    <xf numFmtId="164" fontId="5" fillId="0" borderId="63" xfId="0" applyNumberFormat="1" applyFont="1" applyBorder="1" applyAlignment="1" applyProtection="1">
      <alignment horizontal="right"/>
    </xf>
    <xf numFmtId="164" fontId="5" fillId="0" borderId="108" xfId="0" applyNumberFormat="1" applyFont="1" applyBorder="1" applyAlignment="1" applyProtection="1">
      <alignment horizontal="right"/>
    </xf>
    <xf numFmtId="165" fontId="5" fillId="0" borderId="77" xfId="0" applyNumberFormat="1" applyFont="1" applyBorder="1" applyAlignment="1" applyProtection="1">
      <alignment horizontal="right"/>
    </xf>
    <xf numFmtId="164" fontId="5" fillId="0" borderId="7" xfId="0" applyNumberFormat="1" applyFont="1" applyBorder="1" applyAlignment="1" applyProtection="1">
      <alignment horizontal="right"/>
    </xf>
    <xf numFmtId="0" fontId="6" fillId="2" borderId="15" xfId="0" applyFont="1" applyFill="1" applyBorder="1"/>
    <xf numFmtId="0" fontId="5" fillId="2" borderId="15" xfId="0" applyFont="1" applyFill="1" applyBorder="1"/>
    <xf numFmtId="0" fontId="6" fillId="2" borderId="29" xfId="0" applyFont="1" applyFill="1" applyBorder="1" applyAlignment="1" applyProtection="1">
      <alignment horizontal="left"/>
    </xf>
    <xf numFmtId="0" fontId="6" fillId="2" borderId="29" xfId="0" applyFont="1" applyFill="1" applyBorder="1" applyProtection="1"/>
    <xf numFmtId="0" fontId="6" fillId="2" borderId="18" xfId="0" applyFont="1" applyFill="1" applyBorder="1"/>
    <xf numFmtId="0" fontId="5" fillId="2" borderId="18" xfId="0" applyFont="1" applyFill="1" applyBorder="1"/>
    <xf numFmtId="0" fontId="6" fillId="2" borderId="76" xfId="0" applyFont="1" applyFill="1" applyBorder="1" applyProtection="1"/>
    <xf numFmtId="164" fontId="6" fillId="2" borderId="46" xfId="0" applyNumberFormat="1" applyFont="1" applyFill="1" applyBorder="1" applyAlignment="1" applyProtection="1">
      <alignment horizontal="right"/>
    </xf>
    <xf numFmtId="164" fontId="6" fillId="2" borderId="47" xfId="0" applyNumberFormat="1" applyFont="1" applyFill="1" applyBorder="1" applyAlignment="1" applyProtection="1">
      <alignment horizontal="right"/>
    </xf>
    <xf numFmtId="164" fontId="6" fillId="2" borderId="48" xfId="0" applyNumberFormat="1" applyFont="1" applyFill="1" applyBorder="1" applyAlignment="1" applyProtection="1">
      <alignment horizontal="right"/>
    </xf>
    <xf numFmtId="165" fontId="6" fillId="2" borderId="49" xfId="0" applyNumberFormat="1" applyFont="1" applyFill="1" applyBorder="1" applyAlignment="1" applyProtection="1">
      <alignment horizontal="right"/>
    </xf>
    <xf numFmtId="165" fontId="6" fillId="2" borderId="71" xfId="0" applyNumberFormat="1" applyFont="1" applyFill="1" applyBorder="1" applyAlignment="1" applyProtection="1">
      <alignment horizontal="right"/>
    </xf>
    <xf numFmtId="0" fontId="6" fillId="0" borderId="66" xfId="0" applyFont="1" applyFill="1" applyBorder="1" applyProtection="1"/>
    <xf numFmtId="164" fontId="6" fillId="0" borderId="50" xfId="0" applyNumberFormat="1" applyFont="1" applyFill="1" applyBorder="1" applyAlignment="1" applyProtection="1">
      <alignment horizontal="right"/>
    </xf>
    <xf numFmtId="164" fontId="6" fillId="0" borderId="52" xfId="0" applyNumberFormat="1" applyFont="1" applyFill="1" applyBorder="1" applyAlignment="1" applyProtection="1">
      <alignment horizontal="right"/>
    </xf>
    <xf numFmtId="165" fontId="6" fillId="0" borderId="53" xfId="0" applyNumberFormat="1" applyFont="1" applyFill="1" applyBorder="1" applyAlignment="1" applyProtection="1">
      <alignment horizontal="right"/>
    </xf>
    <xf numFmtId="164" fontId="6" fillId="0" borderId="129" xfId="0" applyNumberFormat="1" applyFont="1" applyFill="1" applyBorder="1" applyAlignment="1" applyProtection="1">
      <alignment horizontal="right"/>
    </xf>
    <xf numFmtId="165" fontId="6" fillId="0" borderId="91" xfId="0" applyNumberFormat="1" applyFont="1" applyFill="1" applyBorder="1" applyAlignment="1" applyProtection="1">
      <alignment horizontal="right"/>
    </xf>
    <xf numFmtId="0" fontId="6" fillId="0" borderId="109" xfId="0" applyFont="1" applyBorder="1"/>
    <xf numFmtId="0" fontId="5" fillId="0" borderId="123" xfId="0" applyFont="1" applyBorder="1"/>
    <xf numFmtId="0" fontId="5" fillId="0" borderId="124" xfId="0" applyFont="1" applyBorder="1" applyProtection="1"/>
    <xf numFmtId="164" fontId="5" fillId="0" borderId="125" xfId="0" applyNumberFormat="1" applyFont="1" applyBorder="1" applyAlignment="1" applyProtection="1">
      <alignment horizontal="right"/>
    </xf>
    <xf numFmtId="164" fontId="5" fillId="0" borderId="126" xfId="0" applyNumberFormat="1" applyFont="1" applyBorder="1" applyAlignment="1" applyProtection="1">
      <alignment horizontal="right"/>
    </xf>
    <xf numFmtId="165" fontId="5" fillId="0" borderId="127" xfId="0" applyNumberFormat="1" applyFont="1" applyBorder="1" applyAlignment="1" applyProtection="1">
      <alignment horizontal="right"/>
    </xf>
    <xf numFmtId="165" fontId="5" fillId="0" borderId="128" xfId="0" applyNumberFormat="1" applyFont="1" applyBorder="1" applyAlignment="1" applyProtection="1">
      <alignment horizontal="right"/>
    </xf>
    <xf numFmtId="0" fontId="6" fillId="2" borderId="3" xfId="0" applyFont="1" applyFill="1" applyBorder="1"/>
    <xf numFmtId="0" fontId="5" fillId="0" borderId="93" xfId="0" applyFont="1" applyBorder="1" applyProtection="1"/>
    <xf numFmtId="164" fontId="5" fillId="0" borderId="107" xfId="0" applyNumberFormat="1" applyFont="1" applyBorder="1" applyAlignment="1" applyProtection="1">
      <alignment horizontal="right"/>
    </xf>
    <xf numFmtId="0" fontId="5" fillId="0" borderId="106" xfId="0" applyFont="1" applyBorder="1" applyProtection="1"/>
    <xf numFmtId="164" fontId="5" fillId="0" borderId="115" xfId="0" applyNumberFormat="1" applyFont="1" applyBorder="1" applyAlignment="1" applyProtection="1">
      <alignment horizontal="right"/>
    </xf>
    <xf numFmtId="0" fontId="5" fillId="0" borderId="106" xfId="0" applyFont="1" applyFill="1" applyBorder="1" applyProtection="1"/>
    <xf numFmtId="0" fontId="5" fillId="0" borderId="106" xfId="0" applyFont="1" applyBorder="1" applyAlignment="1" applyProtection="1">
      <alignment shrinkToFit="1"/>
    </xf>
    <xf numFmtId="164" fontId="5" fillId="0" borderId="116" xfId="0" applyNumberFormat="1" applyFont="1" applyBorder="1" applyAlignment="1" applyProtection="1">
      <alignment horizontal="right"/>
    </xf>
    <xf numFmtId="0" fontId="6" fillId="0" borderId="38" xfId="0" applyFont="1" applyBorder="1"/>
    <xf numFmtId="49" fontId="5" fillId="0" borderId="8" xfId="3" applyNumberFormat="1" applyFont="1" applyBorder="1" applyAlignment="1">
      <alignment horizontal="left"/>
    </xf>
    <xf numFmtId="0" fontId="6" fillId="0" borderId="97" xfId="0" applyFont="1" applyBorder="1"/>
    <xf numFmtId="0" fontId="5" fillId="2" borderId="24" xfId="0" applyFont="1" applyFill="1" applyBorder="1"/>
    <xf numFmtId="0" fontId="5" fillId="2" borderId="2" xfId="0" applyFont="1" applyFill="1" applyBorder="1"/>
    <xf numFmtId="0" fontId="6" fillId="2" borderId="28" xfId="0" applyFont="1" applyFill="1" applyBorder="1"/>
    <xf numFmtId="164" fontId="6" fillId="2" borderId="102" xfId="0" applyNumberFormat="1" applyFont="1" applyFill="1" applyBorder="1" applyAlignment="1" applyProtection="1">
      <alignment horizontal="right"/>
    </xf>
    <xf numFmtId="164" fontId="6" fillId="2" borderId="103" xfId="0" applyNumberFormat="1" applyFont="1" applyFill="1" applyBorder="1" applyAlignment="1" applyProtection="1">
      <alignment horizontal="right"/>
    </xf>
    <xf numFmtId="165" fontId="6" fillId="2" borderId="28" xfId="0" applyNumberFormat="1" applyFont="1" applyFill="1" applyBorder="1" applyAlignment="1" applyProtection="1">
      <alignment horizontal="right"/>
    </xf>
    <xf numFmtId="165" fontId="6" fillId="2" borderId="104" xfId="0" applyNumberFormat="1" applyFont="1" applyFill="1" applyBorder="1" applyAlignment="1" applyProtection="1">
      <alignment horizontal="right"/>
    </xf>
    <xf numFmtId="0" fontId="5" fillId="0" borderId="0" xfId="0" applyFont="1" applyFill="1" applyProtection="1"/>
    <xf numFmtId="164" fontId="5" fillId="0" borderId="0" xfId="0" applyNumberFormat="1" applyFont="1" applyFill="1" applyProtection="1"/>
    <xf numFmtId="165" fontId="5" fillId="0" borderId="0" xfId="0" applyNumberFormat="1" applyFont="1" applyFill="1"/>
    <xf numFmtId="164" fontId="5" fillId="0" borderId="0" xfId="0" applyNumberFormat="1" applyFont="1"/>
    <xf numFmtId="165" fontId="5" fillId="0" borderId="0" xfId="0" applyNumberFormat="1" applyFont="1"/>
    <xf numFmtId="0" fontId="8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</cellXfs>
  <cellStyles count="4">
    <cellStyle name="Nedefinován" xfId="1"/>
    <cellStyle name="Normální" xfId="0" builtinId="0"/>
    <cellStyle name="normální_Příjmy město oddíly SR 2000" xfId="2"/>
    <cellStyle name="normální_Výdaje SR 200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Zeros="0" tabSelected="1" zoomScaleNormal="100" zoomScaleSheetLayoutView="75" workbookViewId="0">
      <selection activeCell="L23" sqref="L23"/>
    </sheetView>
  </sheetViews>
  <sheetFormatPr defaultColWidth="7.77734375" defaultRowHeight="12.75" x14ac:dyDescent="0.2"/>
  <cols>
    <col min="1" max="1" width="7.77734375" style="2"/>
    <col min="2" max="2" width="39.88671875" style="2" bestFit="1" customWidth="1"/>
    <col min="3" max="3" width="7.6640625" style="2" bestFit="1" customWidth="1"/>
    <col min="4" max="4" width="10.6640625" style="2" bestFit="1" customWidth="1"/>
    <col min="5" max="5" width="10.33203125" style="2" bestFit="1" customWidth="1"/>
    <col min="6" max="6" width="5.44140625" style="2" bestFit="1" customWidth="1"/>
    <col min="7" max="7" width="7" style="2" customWidth="1"/>
    <col min="8" max="8" width="10.6640625" style="2" bestFit="1" customWidth="1"/>
    <col min="9" max="9" width="10.33203125" style="2" bestFit="1" customWidth="1"/>
    <col min="10" max="10" width="5.44140625" style="2" bestFit="1" customWidth="1"/>
    <col min="11" max="11" width="8.44140625" style="2" customWidth="1"/>
    <col min="12" max="12" width="10.6640625" style="2" bestFit="1" customWidth="1"/>
    <col min="13" max="13" width="10.33203125" style="2" bestFit="1" customWidth="1"/>
    <col min="14" max="14" width="6" style="2" customWidth="1"/>
    <col min="15" max="16384" width="7.77734375" style="2"/>
  </cols>
  <sheetData>
    <row r="1" spans="1:14" ht="18.75" x14ac:dyDescent="0.3">
      <c r="A1" s="59" t="s">
        <v>200</v>
      </c>
      <c r="B1" s="1"/>
      <c r="C1" s="1"/>
      <c r="D1" s="1"/>
      <c r="E1" s="1"/>
      <c r="F1" s="1"/>
    </row>
    <row r="2" spans="1:14" ht="15.75" x14ac:dyDescent="0.25">
      <c r="A2" s="58"/>
      <c r="B2" s="1"/>
      <c r="C2" s="1"/>
      <c r="D2" s="1"/>
      <c r="E2" s="1"/>
      <c r="F2" s="1"/>
    </row>
    <row r="3" spans="1:14" ht="13.5" thickBot="1" x14ac:dyDescent="0.25">
      <c r="A3" s="3"/>
      <c r="B3" s="1"/>
      <c r="C3" s="1"/>
    </row>
    <row r="4" spans="1:14" ht="13.5" thickBot="1" x14ac:dyDescent="0.25">
      <c r="A4" s="4" t="s">
        <v>9</v>
      </c>
      <c r="B4" s="5" t="s">
        <v>82</v>
      </c>
      <c r="C4" s="6" t="s">
        <v>188</v>
      </c>
      <c r="D4" s="7" t="s">
        <v>201</v>
      </c>
      <c r="E4" s="8" t="s">
        <v>202</v>
      </c>
      <c r="F4" s="9" t="s">
        <v>83</v>
      </c>
    </row>
    <row r="5" spans="1:14" x14ac:dyDescent="0.2">
      <c r="A5" s="10">
        <v>1</v>
      </c>
      <c r="B5" s="11" t="s">
        <v>80</v>
      </c>
      <c r="C5" s="12">
        <f>+'daně a transfery'!F37</f>
        <v>7843309</v>
      </c>
      <c r="D5" s="13">
        <f>+'daně a transfery'!G37</f>
        <v>7737746</v>
      </c>
      <c r="E5" s="13">
        <f>+'daně a transfery'!H37</f>
        <v>8263451</v>
      </c>
      <c r="F5" s="14">
        <f>+E5/D5*100</f>
        <v>106.79403278422424</v>
      </c>
    </row>
    <row r="6" spans="1:14" x14ac:dyDescent="0.2">
      <c r="A6" s="15">
        <v>2</v>
      </c>
      <c r="B6" s="16" t="s">
        <v>84</v>
      </c>
      <c r="C6" s="17">
        <f>+C34</f>
        <v>760829</v>
      </c>
      <c r="D6" s="18">
        <f>+D34</f>
        <v>809129</v>
      </c>
      <c r="E6" s="19">
        <f>+E34</f>
        <v>945213</v>
      </c>
      <c r="F6" s="20">
        <f>+E6/D6*100</f>
        <v>116.81857899049473</v>
      </c>
    </row>
    <row r="7" spans="1:14" x14ac:dyDescent="0.2">
      <c r="A7" s="15">
        <v>3</v>
      </c>
      <c r="B7" s="16" t="s">
        <v>10</v>
      </c>
      <c r="C7" s="17">
        <f>+G34</f>
        <v>638755</v>
      </c>
      <c r="D7" s="18">
        <f>+H34</f>
        <v>648340</v>
      </c>
      <c r="E7" s="18">
        <f>+I34</f>
        <v>289426</v>
      </c>
      <c r="F7" s="20">
        <f>+E7/D7*100</f>
        <v>44.641083382176014</v>
      </c>
    </row>
    <row r="8" spans="1:14" ht="13.5" thickBot="1" x14ac:dyDescent="0.25">
      <c r="A8" s="15">
        <v>4</v>
      </c>
      <c r="B8" s="16" t="s">
        <v>157</v>
      </c>
      <c r="C8" s="17">
        <f>+'daně a transfery'!F57</f>
        <v>1321059</v>
      </c>
      <c r="D8" s="18">
        <f>+'daně a transfery'!G57</f>
        <v>2095563</v>
      </c>
      <c r="E8" s="19">
        <f>+'daně a transfery'!H57</f>
        <v>2193254</v>
      </c>
      <c r="F8" s="20">
        <f>+E8/D8*100</f>
        <v>104.66180210282391</v>
      </c>
    </row>
    <row r="9" spans="1:14" ht="13.5" thickBot="1" x14ac:dyDescent="0.25">
      <c r="A9" s="24"/>
      <c r="B9" s="25" t="s">
        <v>11</v>
      </c>
      <c r="C9" s="26">
        <f>SUM(C5:C8)</f>
        <v>10563952</v>
      </c>
      <c r="D9" s="27">
        <f>SUM(D5:D8)</f>
        <v>11290778</v>
      </c>
      <c r="E9" s="27">
        <f>SUM(E5:E8)</f>
        <v>11691344</v>
      </c>
      <c r="F9" s="28">
        <f>+E9/D9*100</f>
        <v>103.54772718053617</v>
      </c>
    </row>
    <row r="11" spans="1:14" ht="13.5" thickBot="1" x14ac:dyDescent="0.25"/>
    <row r="12" spans="1:14" ht="13.5" thickBot="1" x14ac:dyDescent="0.25">
      <c r="A12" s="29" t="s">
        <v>12</v>
      </c>
      <c r="B12" s="30" t="s">
        <v>13</v>
      </c>
      <c r="C12" s="31" t="s">
        <v>85</v>
      </c>
      <c r="D12" s="32"/>
      <c r="E12" s="32"/>
      <c r="F12" s="33"/>
      <c r="G12" s="34" t="s">
        <v>86</v>
      </c>
      <c r="H12" s="32"/>
      <c r="I12" s="32"/>
      <c r="J12" s="33"/>
      <c r="K12" s="31" t="s">
        <v>87</v>
      </c>
      <c r="L12" s="32"/>
      <c r="M12" s="32"/>
      <c r="N12" s="33"/>
    </row>
    <row r="13" spans="1:14" ht="13.5" thickBot="1" x14ac:dyDescent="0.25">
      <c r="A13" s="35"/>
      <c r="B13" s="36"/>
      <c r="C13" s="6" t="s">
        <v>188</v>
      </c>
      <c r="D13" s="7" t="s">
        <v>201</v>
      </c>
      <c r="E13" s="8" t="s">
        <v>202</v>
      </c>
      <c r="F13" s="9" t="s">
        <v>83</v>
      </c>
      <c r="G13" s="6" t="s">
        <v>188</v>
      </c>
      <c r="H13" s="7" t="s">
        <v>201</v>
      </c>
      <c r="I13" s="8" t="s">
        <v>202</v>
      </c>
      <c r="J13" s="9" t="s">
        <v>83</v>
      </c>
      <c r="K13" s="6" t="s">
        <v>188</v>
      </c>
      <c r="L13" s="7" t="s">
        <v>201</v>
      </c>
      <c r="M13" s="8" t="s">
        <v>202</v>
      </c>
      <c r="N13" s="9" t="s">
        <v>83</v>
      </c>
    </row>
    <row r="14" spans="1:14" x14ac:dyDescent="0.2">
      <c r="A14" s="10" t="s">
        <v>142</v>
      </c>
      <c r="B14" s="37" t="s">
        <v>189</v>
      </c>
      <c r="C14" s="38">
        <f>+'nedaňové a kapitálové'!E7</f>
        <v>202116</v>
      </c>
      <c r="D14" s="39">
        <f>+'nedaňové a kapitálové'!F7</f>
        <v>207509</v>
      </c>
      <c r="E14" s="39">
        <f>+'nedaňové a kapitálové'!G7</f>
        <v>208408</v>
      </c>
      <c r="F14" s="40">
        <f>+E14/D14*100</f>
        <v>100.4332342211663</v>
      </c>
      <c r="G14" s="38"/>
      <c r="H14" s="39">
        <f>+'nedaňové a kapitálové'!J7</f>
        <v>0</v>
      </c>
      <c r="I14" s="39">
        <f>+'nedaňové a kapitálové'!K7</f>
        <v>0</v>
      </c>
      <c r="J14" s="40"/>
      <c r="K14" s="41">
        <f>+'nedaňové a kapitálové'!M7</f>
        <v>202116</v>
      </c>
      <c r="L14" s="13">
        <f>+'nedaňové a kapitálové'!N7</f>
        <v>207509</v>
      </c>
      <c r="M14" s="13">
        <f>+'nedaňové a kapitálové'!O7</f>
        <v>208408</v>
      </c>
      <c r="N14" s="14">
        <f t="shared" ref="N14:N34" si="0">+M14/L14*100</f>
        <v>100.4332342211663</v>
      </c>
    </row>
    <row r="15" spans="1:14" x14ac:dyDescent="0.2">
      <c r="A15" s="42" t="s">
        <v>14</v>
      </c>
      <c r="B15" s="43" t="s">
        <v>15</v>
      </c>
      <c r="C15" s="44">
        <f>+'nedaňové a kapitálové'!E15</f>
        <v>21671</v>
      </c>
      <c r="D15" s="18">
        <f>+'nedaňové a kapitálové'!F15</f>
        <v>22682</v>
      </c>
      <c r="E15" s="18">
        <f>+'nedaňové a kapitálové'!G15</f>
        <v>24304</v>
      </c>
      <c r="F15" s="20">
        <f t="shared" ref="F15:F34" si="1">+E15/D15*100</f>
        <v>107.15104488140375</v>
      </c>
      <c r="G15" s="44"/>
      <c r="H15" s="18">
        <f>+'nedaňové a kapitálové'!J15</f>
        <v>0</v>
      </c>
      <c r="I15" s="18">
        <f>+'nedaňové a kapitálové'!K15</f>
        <v>0</v>
      </c>
      <c r="J15" s="20"/>
      <c r="K15" s="45">
        <f>+'nedaňové a kapitálové'!M15</f>
        <v>21671</v>
      </c>
      <c r="L15" s="18">
        <f>+'nedaňové a kapitálové'!N15</f>
        <v>22682</v>
      </c>
      <c r="M15" s="18">
        <f>+'nedaňové a kapitálové'!O15</f>
        <v>24304</v>
      </c>
      <c r="N15" s="14">
        <f t="shared" si="0"/>
        <v>107.15104488140375</v>
      </c>
    </row>
    <row r="16" spans="1:14" x14ac:dyDescent="0.2">
      <c r="A16" s="42" t="s">
        <v>16</v>
      </c>
      <c r="B16" s="43" t="s">
        <v>17</v>
      </c>
      <c r="C16" s="44">
        <f>+'nedaňové a kapitálové'!E25</f>
        <v>7034</v>
      </c>
      <c r="D16" s="18">
        <f>+'nedaňové a kapitálové'!F25</f>
        <v>5751</v>
      </c>
      <c r="E16" s="18">
        <f>+'nedaňové a kapitálové'!G25</f>
        <v>7450</v>
      </c>
      <c r="F16" s="20">
        <f t="shared" si="1"/>
        <v>129.54268822813424</v>
      </c>
      <c r="G16" s="44"/>
      <c r="H16" s="18">
        <f>+'nedaňové a kapitálové'!J25</f>
        <v>0</v>
      </c>
      <c r="I16" s="18">
        <f>+'nedaňové a kapitálové'!K25</f>
        <v>0</v>
      </c>
      <c r="J16" s="20"/>
      <c r="K16" s="45">
        <f>+'nedaňové a kapitálové'!M25</f>
        <v>7034</v>
      </c>
      <c r="L16" s="18">
        <f>+'nedaňové a kapitálové'!N25</f>
        <v>5751</v>
      </c>
      <c r="M16" s="18">
        <f>+'nedaňové a kapitálové'!O25</f>
        <v>7450</v>
      </c>
      <c r="N16" s="14">
        <f t="shared" si="0"/>
        <v>129.54268822813424</v>
      </c>
    </row>
    <row r="17" spans="1:14" x14ac:dyDescent="0.2">
      <c r="A17" s="42" t="s">
        <v>18</v>
      </c>
      <c r="B17" s="43" t="s">
        <v>19</v>
      </c>
      <c r="C17" s="44">
        <f>+'nedaňové a kapitálové'!E30</f>
        <v>67391</v>
      </c>
      <c r="D17" s="18">
        <f>+'nedaňové a kapitálové'!F30</f>
        <v>67418</v>
      </c>
      <c r="E17" s="18">
        <f>+'nedaňové a kapitálové'!G30</f>
        <v>104547</v>
      </c>
      <c r="F17" s="20">
        <f t="shared" si="1"/>
        <v>155.07282921474976</v>
      </c>
      <c r="G17" s="44"/>
      <c r="H17" s="18">
        <f>+'nedaňové a kapitálové'!J30</f>
        <v>0</v>
      </c>
      <c r="I17" s="18">
        <f>+'nedaňové a kapitálové'!K30</f>
        <v>2039</v>
      </c>
      <c r="J17" s="20"/>
      <c r="K17" s="45">
        <f>+'nedaňové a kapitálové'!M30</f>
        <v>67391</v>
      </c>
      <c r="L17" s="18">
        <f>+'nedaňové a kapitálové'!N30</f>
        <v>67418</v>
      </c>
      <c r="M17" s="18">
        <f>+'nedaňové a kapitálové'!O30</f>
        <v>106586</v>
      </c>
      <c r="N17" s="14">
        <f t="shared" si="0"/>
        <v>158.09724405944999</v>
      </c>
    </row>
    <row r="18" spans="1:14" x14ac:dyDescent="0.2">
      <c r="A18" s="42" t="s">
        <v>20</v>
      </c>
      <c r="B18" s="43" t="s">
        <v>21</v>
      </c>
      <c r="C18" s="44">
        <f>+'nedaňové a kapitálové'!E35</f>
        <v>100</v>
      </c>
      <c r="D18" s="18">
        <f>+'nedaňové a kapitálové'!F35</f>
        <v>102</v>
      </c>
      <c r="E18" s="18">
        <f>+'nedaňové a kapitálové'!G35</f>
        <v>2419</v>
      </c>
      <c r="F18" s="20">
        <f t="shared" si="1"/>
        <v>2371.5686274509803</v>
      </c>
      <c r="G18" s="44"/>
      <c r="H18" s="18">
        <f>+'nedaňové a kapitálové'!J35</f>
        <v>0</v>
      </c>
      <c r="I18" s="18">
        <f>+'nedaňové a kapitálové'!K35</f>
        <v>0</v>
      </c>
      <c r="J18" s="20"/>
      <c r="K18" s="45">
        <f>+'nedaňové a kapitálové'!M35</f>
        <v>100</v>
      </c>
      <c r="L18" s="18">
        <f>+'nedaňové a kapitálové'!N35</f>
        <v>102</v>
      </c>
      <c r="M18" s="18">
        <f>+'nedaňové a kapitálové'!O35</f>
        <v>2419</v>
      </c>
      <c r="N18" s="14">
        <f t="shared" si="0"/>
        <v>2371.5686274509803</v>
      </c>
    </row>
    <row r="19" spans="1:14" x14ac:dyDescent="0.2">
      <c r="A19" s="46" t="s">
        <v>179</v>
      </c>
      <c r="B19" s="43" t="s">
        <v>22</v>
      </c>
      <c r="C19" s="44">
        <f>+'nedaňové a kapitálové'!E44</f>
        <v>12059</v>
      </c>
      <c r="D19" s="18">
        <f>+'nedaňové a kapitálové'!F44</f>
        <v>23202</v>
      </c>
      <c r="E19" s="18">
        <f>+'nedaňové a kapitálové'!G44</f>
        <v>26119</v>
      </c>
      <c r="F19" s="20">
        <f t="shared" si="1"/>
        <v>112.57219205240926</v>
      </c>
      <c r="G19" s="44">
        <f>+'nedaňové a kapitálové'!I44</f>
        <v>0</v>
      </c>
      <c r="H19" s="18">
        <f>+'nedaňové a kapitálové'!J44</f>
        <v>0</v>
      </c>
      <c r="I19" s="18">
        <f>+'nedaňové a kapitálové'!K44</f>
        <v>0</v>
      </c>
      <c r="J19" s="20"/>
      <c r="K19" s="44">
        <f>+'nedaňové a kapitálové'!M44</f>
        <v>12059</v>
      </c>
      <c r="L19" s="18">
        <f>+'nedaňové a kapitálové'!N44</f>
        <v>23202</v>
      </c>
      <c r="M19" s="18">
        <f>+'nedaňové a kapitálové'!O44</f>
        <v>26119</v>
      </c>
      <c r="N19" s="14">
        <f t="shared" si="0"/>
        <v>112.57219205240926</v>
      </c>
    </row>
    <row r="20" spans="1:14" x14ac:dyDescent="0.2">
      <c r="A20" s="42" t="s">
        <v>23</v>
      </c>
      <c r="B20" s="43" t="s">
        <v>24</v>
      </c>
      <c r="C20" s="44">
        <f>+'nedaňové a kapitálové'!E59</f>
        <v>100197</v>
      </c>
      <c r="D20" s="18">
        <f>+'nedaňové a kapitálové'!F59</f>
        <v>101774</v>
      </c>
      <c r="E20" s="18">
        <f>+'nedaňové a kapitálové'!G59</f>
        <v>101796</v>
      </c>
      <c r="F20" s="20">
        <f t="shared" si="1"/>
        <v>100.02161652288405</v>
      </c>
      <c r="G20" s="44">
        <f>+'nedaňové a kapitálové'!I59</f>
        <v>0</v>
      </c>
      <c r="H20" s="18">
        <f>+'nedaňové a kapitálové'!J59</f>
        <v>0</v>
      </c>
      <c r="I20" s="18">
        <f>+'nedaňové a kapitálové'!K59</f>
        <v>0</v>
      </c>
      <c r="J20" s="20"/>
      <c r="K20" s="45">
        <f>+'nedaňové a kapitálové'!M59</f>
        <v>100197</v>
      </c>
      <c r="L20" s="18">
        <f>+'nedaňové a kapitálové'!N59</f>
        <v>101774</v>
      </c>
      <c r="M20" s="18">
        <f>+'nedaňové a kapitálové'!O59</f>
        <v>101796</v>
      </c>
      <c r="N20" s="14">
        <f t="shared" si="0"/>
        <v>100.02161652288405</v>
      </c>
    </row>
    <row r="21" spans="1:14" x14ac:dyDescent="0.2">
      <c r="A21" s="42" t="s">
        <v>25</v>
      </c>
      <c r="B21" s="43" t="s">
        <v>26</v>
      </c>
      <c r="C21" s="44">
        <f>+'nedaňové a kapitálové'!E65</f>
        <v>2038</v>
      </c>
      <c r="D21" s="18">
        <f>+'nedaňové a kapitálové'!F65</f>
        <v>4408</v>
      </c>
      <c r="E21" s="18">
        <f>+'nedaňové a kapitálové'!G65</f>
        <v>5842</v>
      </c>
      <c r="F21" s="20">
        <f t="shared" si="1"/>
        <v>132.5317604355717</v>
      </c>
      <c r="G21" s="44">
        <f>'nedaňové a kapitálové'!I65</f>
        <v>0</v>
      </c>
      <c r="H21" s="18">
        <f>+'nedaňové a kapitálové'!J65</f>
        <v>0</v>
      </c>
      <c r="I21" s="18">
        <f>+'nedaňové a kapitálové'!K65</f>
        <v>0</v>
      </c>
      <c r="J21" s="20"/>
      <c r="K21" s="45">
        <f>+'nedaňové a kapitálové'!M65</f>
        <v>2038</v>
      </c>
      <c r="L21" s="18">
        <f>+'nedaňové a kapitálové'!N65</f>
        <v>4408</v>
      </c>
      <c r="M21" s="18">
        <f>+'nedaňové a kapitálové'!O65</f>
        <v>5842</v>
      </c>
      <c r="N21" s="14">
        <f t="shared" si="0"/>
        <v>132.5317604355717</v>
      </c>
    </row>
    <row r="22" spans="1:14" x14ac:dyDescent="0.2">
      <c r="A22" s="42" t="s">
        <v>27</v>
      </c>
      <c r="B22" s="43" t="s">
        <v>28</v>
      </c>
      <c r="C22" s="44">
        <f>+'nedaňové a kapitálové'!E70</f>
        <v>14446</v>
      </c>
      <c r="D22" s="18">
        <f>+'nedaňové a kapitálové'!F70</f>
        <v>16031</v>
      </c>
      <c r="E22" s="18">
        <f>+'nedaňové a kapitálové'!G70</f>
        <v>17687</v>
      </c>
      <c r="F22" s="20">
        <f t="shared" si="1"/>
        <v>110.3299856527977</v>
      </c>
      <c r="G22" s="44"/>
      <c r="H22" s="18">
        <f>+'nedaňové a kapitálové'!J70</f>
        <v>0</v>
      </c>
      <c r="I22" s="18">
        <f>+'nedaňové a kapitálové'!K70</f>
        <v>0</v>
      </c>
      <c r="J22" s="20"/>
      <c r="K22" s="45">
        <f>+'nedaňové a kapitálové'!M70</f>
        <v>14446</v>
      </c>
      <c r="L22" s="18">
        <f>+'nedaňové a kapitálové'!N70</f>
        <v>16031</v>
      </c>
      <c r="M22" s="18">
        <f>+'nedaňové a kapitálové'!O70</f>
        <v>17687</v>
      </c>
      <c r="N22" s="14">
        <f t="shared" si="0"/>
        <v>110.3299856527977</v>
      </c>
    </row>
    <row r="23" spans="1:14" x14ac:dyDescent="0.2">
      <c r="A23" s="42" t="s">
        <v>29</v>
      </c>
      <c r="B23" s="43" t="s">
        <v>30</v>
      </c>
      <c r="C23" s="44">
        <f>+'nedaňové a kapitálové'!E80</f>
        <v>186491</v>
      </c>
      <c r="D23" s="18">
        <f>+'nedaňové a kapitálové'!F80</f>
        <v>208795</v>
      </c>
      <c r="E23" s="18">
        <f>+'nedaňové a kapitálové'!G80</f>
        <v>241310</v>
      </c>
      <c r="F23" s="20">
        <f t="shared" si="1"/>
        <v>115.57269091692808</v>
      </c>
      <c r="G23" s="44">
        <f>+'nedaňové a kapitálové'!I80</f>
        <v>638605</v>
      </c>
      <c r="H23" s="18">
        <f>+'nedaňové a kapitálové'!J80</f>
        <v>647905</v>
      </c>
      <c r="I23" s="18">
        <f>+'nedaňové a kapitálové'!K80</f>
        <v>286634</v>
      </c>
      <c r="J23" s="20">
        <f>+I23/H23*100</f>
        <v>44.240127796513377</v>
      </c>
      <c r="K23" s="45">
        <f>+'nedaňové a kapitálové'!M80</f>
        <v>825096</v>
      </c>
      <c r="L23" s="18">
        <f>+'nedaňové a kapitálové'!N80</f>
        <v>856700</v>
      </c>
      <c r="M23" s="18">
        <f>+'nedaňové a kapitálové'!O80</f>
        <v>527944</v>
      </c>
      <c r="N23" s="14">
        <f t="shared" si="0"/>
        <v>61.625306408310962</v>
      </c>
    </row>
    <row r="24" spans="1:14" x14ac:dyDescent="0.2">
      <c r="A24" s="42" t="s">
        <v>31</v>
      </c>
      <c r="B24" s="43" t="s">
        <v>32</v>
      </c>
      <c r="C24" s="44">
        <f>+'nedaňové a kapitálové'!E89</f>
        <v>26942</v>
      </c>
      <c r="D24" s="18">
        <f>+'nedaňové a kapitálové'!F89</f>
        <v>19400</v>
      </c>
      <c r="E24" s="18">
        <f>+'nedaňové a kapitálové'!G89</f>
        <v>26526</v>
      </c>
      <c r="F24" s="20">
        <f>+E24/D24*100</f>
        <v>136.73195876288659</v>
      </c>
      <c r="G24" s="44">
        <f>+'nedaňové a kapitálové'!I89</f>
        <v>0</v>
      </c>
      <c r="H24" s="18">
        <f>+'nedaňové a kapitálové'!J89</f>
        <v>0</v>
      </c>
      <c r="I24" s="18">
        <f>+'nedaňové a kapitálové'!K89</f>
        <v>0</v>
      </c>
      <c r="J24" s="20"/>
      <c r="K24" s="45">
        <f>+'nedaňové a kapitálové'!M89</f>
        <v>26942</v>
      </c>
      <c r="L24" s="18">
        <f>+'nedaňové a kapitálové'!N89</f>
        <v>19400</v>
      </c>
      <c r="M24" s="18">
        <f>+'nedaňové a kapitálové'!O89</f>
        <v>26526</v>
      </c>
      <c r="N24" s="14">
        <f t="shared" si="0"/>
        <v>136.73195876288659</v>
      </c>
    </row>
    <row r="25" spans="1:14" x14ac:dyDescent="0.2">
      <c r="A25" s="46">
        <v>38</v>
      </c>
      <c r="B25" s="43" t="s">
        <v>210</v>
      </c>
      <c r="C25" s="44">
        <f>'nedaňové a kapitálové'!E92</f>
        <v>0</v>
      </c>
      <c r="D25" s="18">
        <f>'nedaňové a kapitálové'!F92</f>
        <v>0</v>
      </c>
      <c r="E25" s="18">
        <f>'nedaňové a kapitálové'!G92</f>
        <v>30</v>
      </c>
      <c r="F25" s="20"/>
      <c r="G25" s="44">
        <f>+'nedaňové a kapitálové'!I90</f>
        <v>0</v>
      </c>
      <c r="H25" s="18">
        <f>+'nedaňové a kapitálové'!J90</f>
        <v>0</v>
      </c>
      <c r="I25" s="18">
        <f>+'nedaňové a kapitálové'!K90</f>
        <v>0</v>
      </c>
      <c r="J25" s="20"/>
      <c r="K25" s="45">
        <f>'nedaňové a kapitálové'!M92</f>
        <v>0</v>
      </c>
      <c r="L25" s="18">
        <f>'nedaňové a kapitálové'!N92</f>
        <v>0</v>
      </c>
      <c r="M25" s="18">
        <f>'nedaňové a kapitálové'!O92</f>
        <v>30</v>
      </c>
      <c r="N25" s="14"/>
    </row>
    <row r="26" spans="1:14" x14ac:dyDescent="0.2">
      <c r="A26" s="46">
        <v>41</v>
      </c>
      <c r="B26" s="43" t="s">
        <v>101</v>
      </c>
      <c r="C26" s="44">
        <f>'nedaňové a kapitálové'!E98</f>
        <v>0</v>
      </c>
      <c r="D26" s="18">
        <f>'nedaňové a kapitálové'!F98</f>
        <v>8</v>
      </c>
      <c r="E26" s="18">
        <f>'nedaňové a kapitálové'!G98</f>
        <v>19</v>
      </c>
      <c r="F26" s="20">
        <f>+E26/D26*100</f>
        <v>237.5</v>
      </c>
      <c r="G26" s="44"/>
      <c r="H26" s="18"/>
      <c r="I26" s="18">
        <f>'nedaňové a kapitálové'!K98</f>
        <v>0</v>
      </c>
      <c r="J26" s="20"/>
      <c r="K26" s="45"/>
      <c r="L26" s="18">
        <f>+'nedaňové a kapitálové'!N98</f>
        <v>8</v>
      </c>
      <c r="M26" s="18">
        <f>+'nedaňové a kapitálové'!O98</f>
        <v>19</v>
      </c>
      <c r="N26" s="14">
        <f t="shared" si="0"/>
        <v>237.5</v>
      </c>
    </row>
    <row r="27" spans="1:14" x14ac:dyDescent="0.2">
      <c r="A27" s="42" t="s">
        <v>33</v>
      </c>
      <c r="B27" s="43" t="s">
        <v>170</v>
      </c>
      <c r="C27" s="44">
        <f>+'nedaňové a kapitálové'!E108</f>
        <v>26457</v>
      </c>
      <c r="D27" s="18">
        <f>+'nedaňové a kapitálové'!F108</f>
        <v>30990</v>
      </c>
      <c r="E27" s="18">
        <f>+'nedaňové a kapitálové'!G108</f>
        <v>32613</v>
      </c>
      <c r="F27" s="20">
        <f t="shared" si="1"/>
        <v>105.23717328170376</v>
      </c>
      <c r="G27" s="44">
        <f>'nedaňové a kapitálové'!I103</f>
        <v>0</v>
      </c>
      <c r="H27" s="18">
        <f>+'nedaňové a kapitálové'!J108</f>
        <v>285</v>
      </c>
      <c r="I27" s="18">
        <f>+'nedaňové a kapitálové'!K108</f>
        <v>285</v>
      </c>
      <c r="J27" s="20">
        <f>+I27/H27*100</f>
        <v>100</v>
      </c>
      <c r="K27" s="45">
        <f>+'nedaňové a kapitálové'!M108</f>
        <v>26457</v>
      </c>
      <c r="L27" s="18">
        <f>+'nedaňové a kapitálové'!N108</f>
        <v>31275</v>
      </c>
      <c r="M27" s="18">
        <f>+'nedaňové a kapitálové'!O108</f>
        <v>32898</v>
      </c>
      <c r="N27" s="14">
        <f t="shared" si="0"/>
        <v>105.18944844124701</v>
      </c>
    </row>
    <row r="28" spans="1:14" x14ac:dyDescent="0.2">
      <c r="A28" s="42" t="s">
        <v>34</v>
      </c>
      <c r="B28" s="43" t="s">
        <v>35</v>
      </c>
      <c r="C28" s="44">
        <f>+'nedaňové a kapitálové'!E113</f>
        <v>29205</v>
      </c>
      <c r="D28" s="18">
        <f>+'nedaňové a kapitálové'!F113</f>
        <v>29190</v>
      </c>
      <c r="E28" s="18">
        <f>+'nedaňové a kapitálové'!G113</f>
        <v>32280</v>
      </c>
      <c r="F28" s="20">
        <f t="shared" si="1"/>
        <v>110.58581706063721</v>
      </c>
      <c r="G28" s="44">
        <f>+'nedaňové a kapitálové'!I113</f>
        <v>150</v>
      </c>
      <c r="H28" s="18">
        <f>+'nedaňové a kapitálové'!J113</f>
        <v>150</v>
      </c>
      <c r="I28" s="18">
        <f>+'nedaňové a kapitálové'!K113</f>
        <v>455</v>
      </c>
      <c r="J28" s="20">
        <f>+I28/H28*100</f>
        <v>303.33333333333331</v>
      </c>
      <c r="K28" s="45">
        <f>+'nedaňové a kapitálové'!M113</f>
        <v>29355</v>
      </c>
      <c r="L28" s="18">
        <f>+'nedaňové a kapitálové'!N113</f>
        <v>29340</v>
      </c>
      <c r="M28" s="18">
        <f>+'nedaňové a kapitálové'!O113</f>
        <v>32735</v>
      </c>
      <c r="N28" s="14">
        <f t="shared" si="0"/>
        <v>111.5712338104976</v>
      </c>
    </row>
    <row r="29" spans="1:14" x14ac:dyDescent="0.2">
      <c r="A29" s="46">
        <v>55</v>
      </c>
      <c r="B29" s="43" t="s">
        <v>59</v>
      </c>
      <c r="C29" s="44">
        <f>'nedaňové a kapitálové'!E116</f>
        <v>181</v>
      </c>
      <c r="D29" s="18">
        <f>'nedaňové a kapitálové'!F116</f>
        <v>330</v>
      </c>
      <c r="E29" s="18">
        <f>+'nedaňové a kapitálové'!G116</f>
        <v>340</v>
      </c>
      <c r="F29" s="20">
        <f t="shared" si="1"/>
        <v>103.03030303030303</v>
      </c>
      <c r="G29" s="44">
        <f>+'nedaňové a kapitálové'!I116</f>
        <v>0</v>
      </c>
      <c r="H29" s="18">
        <f>'nedaňové a kapitálové'!J116</f>
        <v>0</v>
      </c>
      <c r="I29" s="18">
        <f>+'nedaňové a kapitálové'!K116</f>
        <v>0</v>
      </c>
      <c r="J29" s="20"/>
      <c r="K29" s="45">
        <f>+'nedaňové a kapitálové'!M116</f>
        <v>181</v>
      </c>
      <c r="L29" s="18">
        <f>+'nedaňové a kapitálové'!N116</f>
        <v>330</v>
      </c>
      <c r="M29" s="18">
        <f>+'nedaňové a kapitálové'!O116</f>
        <v>340</v>
      </c>
      <c r="N29" s="14">
        <f t="shared" si="0"/>
        <v>103.03030303030303</v>
      </c>
    </row>
    <row r="30" spans="1:14" x14ac:dyDescent="0.2">
      <c r="A30" s="42" t="s">
        <v>36</v>
      </c>
      <c r="B30" s="43" t="s">
        <v>107</v>
      </c>
      <c r="C30" s="44">
        <f>+'nedaňové a kapitálové'!E121</f>
        <v>40345</v>
      </c>
      <c r="D30" s="18">
        <f>+'nedaňové a kapitálové'!F121</f>
        <v>45339</v>
      </c>
      <c r="E30" s="18">
        <f>+'nedaňové a kapitálové'!G121</f>
        <v>48410</v>
      </c>
      <c r="F30" s="20">
        <f t="shared" si="1"/>
        <v>106.77341802862877</v>
      </c>
      <c r="G30" s="44">
        <f>+'nedaňové a kapitálové'!I121</f>
        <v>0</v>
      </c>
      <c r="H30" s="18">
        <f>+'nedaňové a kapitálové'!J121</f>
        <v>0</v>
      </c>
      <c r="I30" s="18">
        <f>+'nedaňové a kapitálové'!K121</f>
        <v>13</v>
      </c>
      <c r="J30" s="20"/>
      <c r="K30" s="45">
        <f>+'nedaňové a kapitálové'!M121</f>
        <v>40345</v>
      </c>
      <c r="L30" s="18">
        <f>+'nedaňové a kapitálové'!N121</f>
        <v>45339</v>
      </c>
      <c r="M30" s="18">
        <f>+'nedaňové a kapitálové'!O121</f>
        <v>48423</v>
      </c>
      <c r="N30" s="14">
        <f t="shared" si="0"/>
        <v>106.80209091510619</v>
      </c>
    </row>
    <row r="31" spans="1:14" x14ac:dyDescent="0.2">
      <c r="A31" s="42" t="s">
        <v>37</v>
      </c>
      <c r="B31" s="43" t="s">
        <v>108</v>
      </c>
      <c r="C31" s="44">
        <f>+'nedaňové a kapitálové'!E125</f>
        <v>30</v>
      </c>
      <c r="D31" s="18">
        <f>+'nedaňové a kapitálové'!F125</f>
        <v>30</v>
      </c>
      <c r="E31" s="18">
        <f>+'nedaňové a kapitálové'!G125</f>
        <v>19</v>
      </c>
      <c r="F31" s="20">
        <f t="shared" si="1"/>
        <v>63.333333333333329</v>
      </c>
      <c r="G31" s="44"/>
      <c r="H31" s="18">
        <f>+'nedaňové a kapitálové'!J125</f>
        <v>0</v>
      </c>
      <c r="I31" s="18">
        <f>+'nedaňové a kapitálové'!K125</f>
        <v>0</v>
      </c>
      <c r="J31" s="20"/>
      <c r="K31" s="45">
        <f>+'nedaňové a kapitálové'!M125</f>
        <v>30</v>
      </c>
      <c r="L31" s="18">
        <f>+'nedaňové a kapitálové'!N125</f>
        <v>30</v>
      </c>
      <c r="M31" s="18">
        <f>+'nedaňové a kapitálové'!O125</f>
        <v>19</v>
      </c>
      <c r="N31" s="14">
        <f t="shared" si="0"/>
        <v>63.333333333333329</v>
      </c>
    </row>
    <row r="32" spans="1:14" x14ac:dyDescent="0.2">
      <c r="A32" s="42" t="s">
        <v>38</v>
      </c>
      <c r="B32" s="43" t="s">
        <v>39</v>
      </c>
      <c r="C32" s="44">
        <f>+'nedaňové a kapitálové'!E129</f>
        <v>24126</v>
      </c>
      <c r="D32" s="18">
        <f>+'nedaňové a kapitálové'!F129</f>
        <v>22968</v>
      </c>
      <c r="E32" s="18">
        <f>+'nedaňové a kapitálové'!G129</f>
        <v>60580</v>
      </c>
      <c r="F32" s="20">
        <f t="shared" si="1"/>
        <v>263.75827237896203</v>
      </c>
      <c r="G32" s="44"/>
      <c r="H32" s="18">
        <f>+'nedaňové a kapitálové'!J129</f>
        <v>0</v>
      </c>
      <c r="I32" s="18">
        <f>+'nedaňové a kapitálové'!K129</f>
        <v>0</v>
      </c>
      <c r="J32" s="20"/>
      <c r="K32" s="45">
        <f>+'nedaňové a kapitálové'!M129</f>
        <v>24126</v>
      </c>
      <c r="L32" s="18">
        <f>+'nedaňové a kapitálové'!N129</f>
        <v>22968</v>
      </c>
      <c r="M32" s="18">
        <f>+'nedaňové a kapitálové'!O129</f>
        <v>60580</v>
      </c>
      <c r="N32" s="14">
        <f t="shared" si="0"/>
        <v>263.75827237896203</v>
      </c>
    </row>
    <row r="33" spans="1:14" ht="13.5" thickBot="1" x14ac:dyDescent="0.25">
      <c r="A33" s="21" t="s">
        <v>40</v>
      </c>
      <c r="B33" s="47" t="s">
        <v>88</v>
      </c>
      <c r="C33" s="48">
        <f>+'nedaňové a kapitálové'!E133</f>
        <v>0</v>
      </c>
      <c r="D33" s="22">
        <f>+'nedaňové a kapitálové'!F133</f>
        <v>3202</v>
      </c>
      <c r="E33" s="22">
        <f>+'nedaňové a kapitálové'!G133</f>
        <v>4514</v>
      </c>
      <c r="F33" s="23">
        <f t="shared" si="1"/>
        <v>140.97439100562147</v>
      </c>
      <c r="G33" s="48"/>
      <c r="H33" s="22">
        <f>+'nedaňové a kapitálové'!J133</f>
        <v>0</v>
      </c>
      <c r="I33" s="22">
        <f>+'nedaňové a kapitálové'!K133</f>
        <v>0</v>
      </c>
      <c r="J33" s="23"/>
      <c r="K33" s="49">
        <f>+'nedaňové a kapitálové'!M133</f>
        <v>0</v>
      </c>
      <c r="L33" s="22">
        <f>+'nedaňové a kapitálové'!N133</f>
        <v>3202</v>
      </c>
      <c r="M33" s="22">
        <f>+'nedaňové a kapitálové'!O133</f>
        <v>4514</v>
      </c>
      <c r="N33" s="50">
        <f t="shared" si="0"/>
        <v>140.97439100562147</v>
      </c>
    </row>
    <row r="34" spans="1:14" ht="13.5" thickBot="1" x14ac:dyDescent="0.25">
      <c r="A34" s="51"/>
      <c r="B34" s="52" t="s">
        <v>11</v>
      </c>
      <c r="C34" s="53">
        <f>SUM(C14:C33)</f>
        <v>760829</v>
      </c>
      <c r="D34" s="54">
        <f>SUM(D14:D33)</f>
        <v>809129</v>
      </c>
      <c r="E34" s="54">
        <f>SUM(E14:E33)</f>
        <v>945213</v>
      </c>
      <c r="F34" s="55">
        <f t="shared" si="1"/>
        <v>116.81857899049473</v>
      </c>
      <c r="G34" s="53">
        <f>SUM(G14:G33)</f>
        <v>638755</v>
      </c>
      <c r="H34" s="54">
        <f>SUM(H14:H33)</f>
        <v>648340</v>
      </c>
      <c r="I34" s="54">
        <f>SUM(I14:I33)</f>
        <v>289426</v>
      </c>
      <c r="J34" s="55">
        <f>+I34/H34*100</f>
        <v>44.641083382176014</v>
      </c>
      <c r="K34" s="56">
        <f>SUM(K14:K33)</f>
        <v>1399584</v>
      </c>
      <c r="L34" s="54">
        <f>SUM(L14:L33)</f>
        <v>1457469</v>
      </c>
      <c r="M34" s="54">
        <f>SUM(M14:M33)</f>
        <v>1234639</v>
      </c>
      <c r="N34" s="55">
        <f t="shared" si="0"/>
        <v>84.711167098579793</v>
      </c>
    </row>
    <row r="35" spans="1:14" x14ac:dyDescent="0.2">
      <c r="K35" s="57"/>
      <c r="L35" s="57"/>
      <c r="M35" s="57"/>
    </row>
    <row r="36" spans="1:14" x14ac:dyDescent="0.2">
      <c r="A36" s="2" t="s">
        <v>192</v>
      </c>
    </row>
    <row r="37" spans="1:14" x14ac:dyDescent="0.2">
      <c r="K37" s="57"/>
      <c r="L37" s="57"/>
      <c r="M37" s="57"/>
    </row>
  </sheetData>
  <phoneticPr fontId="0" type="noConversion"/>
  <printOptions horizontalCentered="1"/>
  <pageMargins left="0.51181102362204722" right="0.43307086614173229" top="1.1399999999999999" bottom="0.74803149606299213" header="0.59055118110236227" footer="0.51181102362204722"/>
  <pageSetup paperSize="9" scale="76" orientation="landscape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Normal="100" zoomScaleSheetLayoutView="50" workbookViewId="0">
      <selection activeCell="E10" sqref="E10"/>
    </sheetView>
  </sheetViews>
  <sheetFormatPr defaultRowHeight="12.75" x14ac:dyDescent="0.2"/>
  <cols>
    <col min="1" max="1" width="4" style="2" customWidth="1"/>
    <col min="2" max="2" width="4.5546875" style="2" bestFit="1" customWidth="1"/>
    <col min="3" max="3" width="5.33203125" style="2" bestFit="1" customWidth="1"/>
    <col min="4" max="4" width="3.88671875" style="2" bestFit="1" customWidth="1"/>
    <col min="5" max="5" width="41.77734375" style="2" customWidth="1"/>
    <col min="6" max="6" width="8.33203125" style="2" customWidth="1"/>
    <col min="7" max="7" width="8.77734375" style="2" customWidth="1"/>
    <col min="8" max="8" width="8.44140625" style="2" customWidth="1"/>
    <col min="9" max="9" width="5.44140625" style="2" bestFit="1" customWidth="1"/>
    <col min="10" max="16384" width="8.88671875" style="2"/>
  </cols>
  <sheetData>
    <row r="1" spans="1:9" ht="17.25" x14ac:dyDescent="0.3">
      <c r="A1" s="340" t="s">
        <v>203</v>
      </c>
      <c r="B1" s="340"/>
      <c r="C1" s="340"/>
      <c r="D1" s="340"/>
      <c r="E1" s="340"/>
      <c r="F1" s="340"/>
      <c r="G1" s="340"/>
      <c r="H1" s="340"/>
      <c r="I1" s="340"/>
    </row>
    <row r="2" spans="1:9" ht="15" x14ac:dyDescent="0.2">
      <c r="A2" s="184" t="s">
        <v>211</v>
      </c>
      <c r="B2" s="184"/>
      <c r="C2" s="184"/>
      <c r="D2" s="184"/>
      <c r="E2" s="184"/>
      <c r="F2" s="184"/>
      <c r="G2" s="184"/>
      <c r="H2" s="184"/>
      <c r="I2" s="184"/>
    </row>
    <row r="3" spans="1:9" ht="13.5" thickBot="1" x14ac:dyDescent="0.25"/>
    <row r="4" spans="1:9" x14ac:dyDescent="0.2">
      <c r="A4" s="185" t="s">
        <v>1</v>
      </c>
      <c r="B4" s="185" t="s">
        <v>213</v>
      </c>
      <c r="C4" s="185" t="s">
        <v>2</v>
      </c>
      <c r="D4" s="185" t="s">
        <v>42</v>
      </c>
      <c r="E4" s="185" t="s">
        <v>76</v>
      </c>
      <c r="F4" s="185" t="s">
        <v>188</v>
      </c>
      <c r="G4" s="185" t="s">
        <v>217</v>
      </c>
      <c r="H4" s="185" t="s">
        <v>216</v>
      </c>
      <c r="I4" s="187" t="s">
        <v>83</v>
      </c>
    </row>
    <row r="5" spans="1:9" ht="15.75" customHeight="1" thickBot="1" x14ac:dyDescent="0.25">
      <c r="A5" s="186"/>
      <c r="B5" s="186" t="s">
        <v>3</v>
      </c>
      <c r="C5" s="186"/>
      <c r="D5" s="186"/>
      <c r="E5" s="186"/>
      <c r="F5" s="186"/>
      <c r="G5" s="186"/>
      <c r="H5" s="186"/>
      <c r="I5" s="188"/>
    </row>
    <row r="6" spans="1:9" x14ac:dyDescent="0.2">
      <c r="A6" s="62"/>
      <c r="B6" s="63"/>
      <c r="C6" s="63"/>
      <c r="D6" s="63"/>
      <c r="E6" s="64"/>
      <c r="F6" s="65"/>
      <c r="G6" s="66"/>
      <c r="H6" s="67"/>
      <c r="I6" s="68"/>
    </row>
    <row r="7" spans="1:9" x14ac:dyDescent="0.2">
      <c r="A7" s="42">
        <v>1</v>
      </c>
      <c r="B7" s="69">
        <v>11</v>
      </c>
      <c r="C7" s="69">
        <v>1111</v>
      </c>
      <c r="D7" s="69"/>
      <c r="E7" s="70" t="s">
        <v>114</v>
      </c>
      <c r="F7" s="71">
        <v>1630000</v>
      </c>
      <c r="G7" s="72">
        <v>1630000</v>
      </c>
      <c r="H7" s="73">
        <v>1700427</v>
      </c>
      <c r="I7" s="74">
        <f>+H7/G7*100</f>
        <v>104.32067484662578</v>
      </c>
    </row>
    <row r="8" spans="1:9" x14ac:dyDescent="0.2">
      <c r="A8" s="42">
        <v>1</v>
      </c>
      <c r="B8" s="69">
        <v>11</v>
      </c>
      <c r="C8" s="69">
        <v>1112</v>
      </c>
      <c r="D8" s="69"/>
      <c r="E8" s="70" t="s">
        <v>4</v>
      </c>
      <c r="F8" s="71">
        <v>105000</v>
      </c>
      <c r="G8" s="72">
        <v>105000</v>
      </c>
      <c r="H8" s="73">
        <v>59802</v>
      </c>
      <c r="I8" s="74">
        <f t="shared" ref="I8:I57" si="0">+H8/G8*100</f>
        <v>56.95428571428571</v>
      </c>
    </row>
    <row r="9" spans="1:9" x14ac:dyDescent="0.2">
      <c r="A9" s="42">
        <v>1</v>
      </c>
      <c r="B9" s="69">
        <v>11</v>
      </c>
      <c r="C9" s="69">
        <v>1113</v>
      </c>
      <c r="D9" s="69"/>
      <c r="E9" s="70" t="s">
        <v>113</v>
      </c>
      <c r="F9" s="71">
        <v>160000</v>
      </c>
      <c r="G9" s="72">
        <v>160000</v>
      </c>
      <c r="H9" s="73">
        <v>188739</v>
      </c>
      <c r="I9" s="74">
        <f t="shared" si="0"/>
        <v>117.96187499999999</v>
      </c>
    </row>
    <row r="10" spans="1:9" x14ac:dyDescent="0.2">
      <c r="A10" s="42">
        <v>1</v>
      </c>
      <c r="B10" s="69">
        <v>11</v>
      </c>
      <c r="C10" s="69">
        <v>1121</v>
      </c>
      <c r="D10" s="69"/>
      <c r="E10" s="70" t="s">
        <v>5</v>
      </c>
      <c r="F10" s="71">
        <v>1520000</v>
      </c>
      <c r="G10" s="72">
        <v>1520000</v>
      </c>
      <c r="H10" s="73">
        <v>1752031</v>
      </c>
      <c r="I10" s="74">
        <f t="shared" si="0"/>
        <v>115.26519736842104</v>
      </c>
    </row>
    <row r="11" spans="1:9" x14ac:dyDescent="0.2">
      <c r="A11" s="42">
        <v>1</v>
      </c>
      <c r="B11" s="69">
        <v>11</v>
      </c>
      <c r="C11" s="69">
        <v>1122</v>
      </c>
      <c r="D11" s="69"/>
      <c r="E11" s="70" t="s">
        <v>102</v>
      </c>
      <c r="F11" s="71">
        <f>66618+361113</f>
        <v>427731</v>
      </c>
      <c r="G11" s="72">
        <v>312212</v>
      </c>
      <c r="H11" s="73">
        <v>312211</v>
      </c>
      <c r="I11" s="74">
        <f t="shared" si="0"/>
        <v>99.999679704815961</v>
      </c>
    </row>
    <row r="12" spans="1:9" x14ac:dyDescent="0.2">
      <c r="A12" s="75">
        <v>1</v>
      </c>
      <c r="B12" s="76">
        <v>11</v>
      </c>
      <c r="C12" s="77"/>
      <c r="D12" s="77"/>
      <c r="E12" s="78" t="s">
        <v>72</v>
      </c>
      <c r="F12" s="79">
        <f>SUM(F7:F11)</f>
        <v>3842731</v>
      </c>
      <c r="G12" s="79">
        <f>SUM(G7:G11)</f>
        <v>3727212</v>
      </c>
      <c r="H12" s="79">
        <f>SUM(H7:H11)</f>
        <v>4013210</v>
      </c>
      <c r="I12" s="80">
        <f t="shared" si="0"/>
        <v>107.67324209087114</v>
      </c>
    </row>
    <row r="13" spans="1:9" x14ac:dyDescent="0.2">
      <c r="A13" s="81"/>
      <c r="B13" s="82"/>
      <c r="C13" s="82"/>
      <c r="D13" s="82"/>
      <c r="E13" s="83"/>
      <c r="F13" s="84"/>
      <c r="G13" s="85"/>
      <c r="H13" s="86"/>
      <c r="I13" s="87"/>
    </row>
    <row r="14" spans="1:9" x14ac:dyDescent="0.2">
      <c r="A14" s="88">
        <v>1</v>
      </c>
      <c r="B14" s="82">
        <v>12</v>
      </c>
      <c r="C14" s="82">
        <v>1211</v>
      </c>
      <c r="D14" s="82"/>
      <c r="E14" s="83" t="s">
        <v>92</v>
      </c>
      <c r="F14" s="71">
        <v>3310000</v>
      </c>
      <c r="G14" s="72">
        <v>3310000</v>
      </c>
      <c r="H14" s="73">
        <v>3483042</v>
      </c>
      <c r="I14" s="74">
        <f t="shared" si="0"/>
        <v>105.22785498489426</v>
      </c>
    </row>
    <row r="15" spans="1:9" x14ac:dyDescent="0.2">
      <c r="A15" s="81">
        <v>1</v>
      </c>
      <c r="B15" s="89">
        <v>12</v>
      </c>
      <c r="C15" s="89"/>
      <c r="D15" s="89"/>
      <c r="E15" s="90" t="s">
        <v>115</v>
      </c>
      <c r="F15" s="91">
        <f>SUM(F14)</f>
        <v>3310000</v>
      </c>
      <c r="G15" s="92">
        <f>SUM(G14)</f>
        <v>3310000</v>
      </c>
      <c r="H15" s="93">
        <f>SUM(H14)</f>
        <v>3483042</v>
      </c>
      <c r="I15" s="80">
        <f t="shared" si="0"/>
        <v>105.22785498489426</v>
      </c>
    </row>
    <row r="16" spans="1:9" x14ac:dyDescent="0.2">
      <c r="A16" s="81"/>
      <c r="B16" s="89"/>
      <c r="C16" s="89"/>
      <c r="D16" s="89"/>
      <c r="E16" s="90"/>
      <c r="F16" s="91"/>
      <c r="G16" s="92"/>
      <c r="H16" s="93"/>
      <c r="I16" s="80"/>
    </row>
    <row r="17" spans="1:9" x14ac:dyDescent="0.2">
      <c r="A17" s="42">
        <v>1</v>
      </c>
      <c r="B17" s="69">
        <v>13</v>
      </c>
      <c r="C17" s="69">
        <v>1334</v>
      </c>
      <c r="D17" s="69"/>
      <c r="E17" s="70" t="s">
        <v>116</v>
      </c>
      <c r="F17" s="71">
        <v>400</v>
      </c>
      <c r="G17" s="72">
        <v>400</v>
      </c>
      <c r="H17" s="73">
        <v>229</v>
      </c>
      <c r="I17" s="74">
        <f t="shared" si="0"/>
        <v>57.25</v>
      </c>
    </row>
    <row r="18" spans="1:9" x14ac:dyDescent="0.2">
      <c r="A18" s="42">
        <v>1</v>
      </c>
      <c r="B18" s="69">
        <v>13</v>
      </c>
      <c r="C18" s="69">
        <v>1335</v>
      </c>
      <c r="D18" s="69"/>
      <c r="E18" s="70" t="s">
        <v>117</v>
      </c>
      <c r="F18" s="71">
        <v>40</v>
      </c>
      <c r="G18" s="72">
        <v>40</v>
      </c>
      <c r="H18" s="73">
        <v>7</v>
      </c>
      <c r="I18" s="74">
        <f t="shared" si="0"/>
        <v>17.5</v>
      </c>
    </row>
    <row r="19" spans="1:9" x14ac:dyDescent="0.2">
      <c r="A19" s="42">
        <v>1</v>
      </c>
      <c r="B19" s="69">
        <v>13</v>
      </c>
      <c r="C19" s="69">
        <v>1339</v>
      </c>
      <c r="D19" s="69"/>
      <c r="E19" s="70" t="s">
        <v>150</v>
      </c>
      <c r="F19" s="71">
        <v>113</v>
      </c>
      <c r="G19" s="72">
        <v>113</v>
      </c>
      <c r="H19" s="73">
        <v>134</v>
      </c>
      <c r="I19" s="74">
        <f t="shared" si="0"/>
        <v>118.58407079646018</v>
      </c>
    </row>
    <row r="20" spans="1:9" x14ac:dyDescent="0.2">
      <c r="A20" s="42">
        <v>1</v>
      </c>
      <c r="B20" s="69">
        <v>13</v>
      </c>
      <c r="C20" s="69">
        <v>1340</v>
      </c>
      <c r="D20" s="69"/>
      <c r="E20" s="70" t="s">
        <v>171</v>
      </c>
      <c r="F20" s="71">
        <v>232363</v>
      </c>
      <c r="G20" s="72">
        <v>235363</v>
      </c>
      <c r="H20" s="73">
        <v>249895</v>
      </c>
      <c r="I20" s="74">
        <f>+H20/G20*100</f>
        <v>106.17429247587768</v>
      </c>
    </row>
    <row r="21" spans="1:9" x14ac:dyDescent="0.2">
      <c r="A21" s="42">
        <v>1</v>
      </c>
      <c r="B21" s="69">
        <v>13</v>
      </c>
      <c r="C21" s="69">
        <v>1341</v>
      </c>
      <c r="D21" s="69"/>
      <c r="E21" s="70" t="s">
        <v>6</v>
      </c>
      <c r="F21" s="71">
        <v>10584</v>
      </c>
      <c r="G21" s="72">
        <v>10542</v>
      </c>
      <c r="H21" s="73">
        <v>10002</v>
      </c>
      <c r="I21" s="74">
        <f t="shared" si="0"/>
        <v>94.877632327831535</v>
      </c>
    </row>
    <row r="22" spans="1:9" x14ac:dyDescent="0.2">
      <c r="A22" s="42">
        <v>1</v>
      </c>
      <c r="B22" s="69">
        <v>13</v>
      </c>
      <c r="C22" s="69">
        <v>1342</v>
      </c>
      <c r="D22" s="69"/>
      <c r="E22" s="70" t="s">
        <v>118</v>
      </c>
      <c r="F22" s="71">
        <v>1459</v>
      </c>
      <c r="G22" s="72">
        <v>2335</v>
      </c>
      <c r="H22" s="73">
        <v>2335</v>
      </c>
      <c r="I22" s="74">
        <f t="shared" si="0"/>
        <v>100</v>
      </c>
    </row>
    <row r="23" spans="1:9" x14ac:dyDescent="0.2">
      <c r="A23" s="42">
        <v>1</v>
      </c>
      <c r="B23" s="69">
        <v>13</v>
      </c>
      <c r="C23" s="69">
        <v>1343</v>
      </c>
      <c r="D23" s="69"/>
      <c r="E23" s="70" t="s">
        <v>7</v>
      </c>
      <c r="F23" s="71">
        <v>45004</v>
      </c>
      <c r="G23" s="72">
        <v>47297</v>
      </c>
      <c r="H23" s="73">
        <v>45941</v>
      </c>
      <c r="I23" s="74">
        <f t="shared" si="0"/>
        <v>97.133010550352026</v>
      </c>
    </row>
    <row r="24" spans="1:9" x14ac:dyDescent="0.2">
      <c r="A24" s="42">
        <v>1</v>
      </c>
      <c r="B24" s="69">
        <v>13</v>
      </c>
      <c r="C24" s="69">
        <v>1344</v>
      </c>
      <c r="D24" s="69"/>
      <c r="E24" s="70" t="s">
        <v>8</v>
      </c>
      <c r="F24" s="71">
        <v>4575</v>
      </c>
      <c r="G24" s="72">
        <v>4806</v>
      </c>
      <c r="H24" s="73">
        <v>4289</v>
      </c>
      <c r="I24" s="74">
        <f t="shared" si="0"/>
        <v>89.242613399916763</v>
      </c>
    </row>
    <row r="25" spans="1:9" x14ac:dyDescent="0.2">
      <c r="A25" s="42">
        <v>1</v>
      </c>
      <c r="B25" s="69">
        <v>13</v>
      </c>
      <c r="C25" s="69">
        <v>1345</v>
      </c>
      <c r="D25" s="69"/>
      <c r="E25" s="70" t="s">
        <v>119</v>
      </c>
      <c r="F25" s="71">
        <v>6383</v>
      </c>
      <c r="G25" s="72">
        <v>6553</v>
      </c>
      <c r="H25" s="73">
        <v>6583</v>
      </c>
      <c r="I25" s="74">
        <f t="shared" si="0"/>
        <v>100.45780558522814</v>
      </c>
    </row>
    <row r="26" spans="1:9" x14ac:dyDescent="0.2">
      <c r="A26" s="42">
        <v>1</v>
      </c>
      <c r="B26" s="69">
        <v>13</v>
      </c>
      <c r="C26" s="69">
        <v>1346</v>
      </c>
      <c r="D26" s="69"/>
      <c r="E26" s="70" t="s">
        <v>120</v>
      </c>
      <c r="F26" s="71">
        <v>4500</v>
      </c>
      <c r="G26" s="72">
        <v>4500</v>
      </c>
      <c r="H26" s="73">
        <v>3681</v>
      </c>
      <c r="I26" s="74">
        <f t="shared" si="0"/>
        <v>81.8</v>
      </c>
    </row>
    <row r="27" spans="1:9" x14ac:dyDescent="0.2">
      <c r="A27" s="42">
        <v>1</v>
      </c>
      <c r="B27" s="69">
        <v>13</v>
      </c>
      <c r="C27" s="82">
        <v>1351</v>
      </c>
      <c r="D27" s="82"/>
      <c r="E27" s="70" t="s">
        <v>172</v>
      </c>
      <c r="F27" s="71">
        <v>25020</v>
      </c>
      <c r="G27" s="71">
        <v>25023</v>
      </c>
      <c r="H27" s="94">
        <v>29635</v>
      </c>
      <c r="I27" s="74">
        <f t="shared" si="0"/>
        <v>118.43104344003517</v>
      </c>
    </row>
    <row r="28" spans="1:9" x14ac:dyDescent="0.2">
      <c r="A28" s="42">
        <v>1</v>
      </c>
      <c r="B28" s="69">
        <v>13</v>
      </c>
      <c r="C28" s="82">
        <v>1353</v>
      </c>
      <c r="D28" s="82"/>
      <c r="E28" s="70" t="s">
        <v>214</v>
      </c>
      <c r="F28" s="71">
        <v>5000</v>
      </c>
      <c r="G28" s="71">
        <v>5000</v>
      </c>
      <c r="H28" s="94">
        <v>4571</v>
      </c>
      <c r="I28" s="74">
        <f t="shared" si="0"/>
        <v>91.42</v>
      </c>
    </row>
    <row r="29" spans="1:9" x14ac:dyDescent="0.2">
      <c r="A29" s="42">
        <v>1</v>
      </c>
      <c r="B29" s="69">
        <v>13</v>
      </c>
      <c r="C29" s="82">
        <v>1355</v>
      </c>
      <c r="D29" s="82"/>
      <c r="E29" s="70" t="s">
        <v>173</v>
      </c>
      <c r="F29" s="71">
        <v>50000</v>
      </c>
      <c r="G29" s="71">
        <v>50000</v>
      </c>
      <c r="H29" s="94">
        <v>79821</v>
      </c>
      <c r="I29" s="74">
        <f t="shared" si="0"/>
        <v>159.642</v>
      </c>
    </row>
    <row r="30" spans="1:9" x14ac:dyDescent="0.2">
      <c r="A30" s="42">
        <v>1</v>
      </c>
      <c r="B30" s="69">
        <v>13</v>
      </c>
      <c r="C30" s="82">
        <v>1359</v>
      </c>
      <c r="D30" s="82"/>
      <c r="E30" s="70" t="s">
        <v>152</v>
      </c>
      <c r="F30" s="71">
        <v>40</v>
      </c>
      <c r="G30" s="71">
        <v>55</v>
      </c>
      <c r="H30" s="94">
        <v>128</v>
      </c>
      <c r="I30" s="74">
        <f t="shared" si="0"/>
        <v>232.72727272727272</v>
      </c>
    </row>
    <row r="31" spans="1:9" x14ac:dyDescent="0.2">
      <c r="A31" s="88">
        <v>1</v>
      </c>
      <c r="B31" s="82">
        <v>13</v>
      </c>
      <c r="C31" s="95">
        <v>1361</v>
      </c>
      <c r="D31" s="95"/>
      <c r="E31" s="70" t="s">
        <v>0</v>
      </c>
      <c r="F31" s="71">
        <v>80097</v>
      </c>
      <c r="G31" s="71">
        <v>83507</v>
      </c>
      <c r="H31" s="94">
        <v>92838</v>
      </c>
      <c r="I31" s="74">
        <f t="shared" si="0"/>
        <v>111.17391356413235</v>
      </c>
    </row>
    <row r="32" spans="1:9" x14ac:dyDescent="0.2">
      <c r="A32" s="96">
        <v>1</v>
      </c>
      <c r="B32" s="77">
        <v>13</v>
      </c>
      <c r="C32" s="97"/>
      <c r="D32" s="97"/>
      <c r="E32" s="98" t="s">
        <v>151</v>
      </c>
      <c r="F32" s="99">
        <f>SUM(F17:F31)</f>
        <v>465578</v>
      </c>
      <c r="G32" s="99">
        <f>SUM(G17:G31)</f>
        <v>475534</v>
      </c>
      <c r="H32" s="99">
        <f>SUM(H17:H31)</f>
        <v>530089</v>
      </c>
      <c r="I32" s="100">
        <f t="shared" si="0"/>
        <v>111.47236580349671</v>
      </c>
    </row>
    <row r="33" spans="1:10" x14ac:dyDescent="0.2">
      <c r="A33" s="101"/>
      <c r="B33" s="97"/>
      <c r="C33" s="97"/>
      <c r="D33" s="97"/>
      <c r="E33" s="102"/>
      <c r="F33" s="103"/>
      <c r="G33" s="104"/>
      <c r="H33" s="105"/>
      <c r="I33" s="106"/>
    </row>
    <row r="34" spans="1:10" x14ac:dyDescent="0.2">
      <c r="A34" s="101">
        <v>1</v>
      </c>
      <c r="B34" s="97">
        <v>15</v>
      </c>
      <c r="C34" s="97">
        <v>1511</v>
      </c>
      <c r="D34" s="97"/>
      <c r="E34" s="70" t="s">
        <v>182</v>
      </c>
      <c r="F34" s="103">
        <v>225000</v>
      </c>
      <c r="G34" s="72">
        <v>225000</v>
      </c>
      <c r="H34" s="73">
        <v>237110</v>
      </c>
      <c r="I34" s="106">
        <f t="shared" si="0"/>
        <v>105.38222222222223</v>
      </c>
    </row>
    <row r="35" spans="1:10" x14ac:dyDescent="0.2">
      <c r="A35" s="75">
        <v>1</v>
      </c>
      <c r="B35" s="107">
        <v>15</v>
      </c>
      <c r="C35" s="108"/>
      <c r="D35" s="108"/>
      <c r="E35" s="109" t="s">
        <v>73</v>
      </c>
      <c r="F35" s="110">
        <f>SUM(F34)</f>
        <v>225000</v>
      </c>
      <c r="G35" s="110">
        <f>SUM(G34)</f>
        <v>225000</v>
      </c>
      <c r="H35" s="110">
        <f>SUM(H34)</f>
        <v>237110</v>
      </c>
      <c r="I35" s="111">
        <f t="shared" si="0"/>
        <v>105.38222222222223</v>
      </c>
    </row>
    <row r="36" spans="1:10" ht="13.5" thickBot="1" x14ac:dyDescent="0.25">
      <c r="A36" s="112"/>
      <c r="B36" s="107"/>
      <c r="C36" s="113"/>
      <c r="D36" s="113"/>
      <c r="E36" s="114"/>
      <c r="F36" s="115"/>
      <c r="G36" s="116"/>
      <c r="H36" s="117"/>
      <c r="I36" s="118"/>
    </row>
    <row r="37" spans="1:10" ht="14.25" thickTop="1" thickBot="1" x14ac:dyDescent="0.25">
      <c r="A37" s="119">
        <v>1</v>
      </c>
      <c r="B37" s="120"/>
      <c r="C37" s="120"/>
      <c r="D37" s="120"/>
      <c r="E37" s="121" t="s">
        <v>135</v>
      </c>
      <c r="F37" s="122">
        <f>F12+F15+F32+F35</f>
        <v>7843309</v>
      </c>
      <c r="G37" s="123">
        <f>G12+G15+G32+G35</f>
        <v>7737746</v>
      </c>
      <c r="H37" s="123">
        <f>H12+H15+H32+H35</f>
        <v>8263451</v>
      </c>
      <c r="I37" s="124">
        <f t="shared" si="0"/>
        <v>106.79403278422424</v>
      </c>
    </row>
    <row r="38" spans="1:10" ht="13.5" thickTop="1" x14ac:dyDescent="0.2">
      <c r="A38" s="125"/>
      <c r="B38" s="126"/>
      <c r="C38" s="126"/>
      <c r="D38" s="126"/>
      <c r="E38" s="127"/>
      <c r="F38" s="128"/>
      <c r="G38" s="129"/>
      <c r="H38" s="129"/>
      <c r="I38" s="130"/>
    </row>
    <row r="39" spans="1:10" x14ac:dyDescent="0.2">
      <c r="A39" s="131">
        <v>4</v>
      </c>
      <c r="B39" s="69">
        <v>41</v>
      </c>
      <c r="C39" s="69">
        <v>4112</v>
      </c>
      <c r="D39" s="69"/>
      <c r="E39" s="70" t="s">
        <v>215</v>
      </c>
      <c r="F39" s="132">
        <v>328665</v>
      </c>
      <c r="G39" s="72">
        <v>328665</v>
      </c>
      <c r="H39" s="73">
        <v>328665</v>
      </c>
      <c r="I39" s="133">
        <f t="shared" si="0"/>
        <v>100</v>
      </c>
    </row>
    <row r="40" spans="1:10" x14ac:dyDescent="0.2">
      <c r="A40" s="131">
        <v>4</v>
      </c>
      <c r="B40" s="69">
        <v>41</v>
      </c>
      <c r="C40" s="69">
        <v>4113</v>
      </c>
      <c r="D40" s="69"/>
      <c r="E40" s="70" t="s">
        <v>143</v>
      </c>
      <c r="F40" s="132"/>
      <c r="G40" s="72">
        <v>6496</v>
      </c>
      <c r="H40" s="73">
        <v>5386</v>
      </c>
      <c r="I40" s="133">
        <f t="shared" si="0"/>
        <v>82.912561576354676</v>
      </c>
    </row>
    <row r="41" spans="1:10" x14ac:dyDescent="0.2">
      <c r="A41" s="131">
        <v>4</v>
      </c>
      <c r="B41" s="69">
        <v>41</v>
      </c>
      <c r="C41" s="69">
        <v>4116</v>
      </c>
      <c r="D41" s="69"/>
      <c r="E41" s="83" t="s">
        <v>144</v>
      </c>
      <c r="F41" s="134">
        <v>5497</v>
      </c>
      <c r="G41" s="135">
        <v>185015</v>
      </c>
      <c r="H41" s="136">
        <v>181909</v>
      </c>
      <c r="I41" s="137">
        <f t="shared" si="0"/>
        <v>98.32121719860551</v>
      </c>
    </row>
    <row r="42" spans="1:10" x14ac:dyDescent="0.2">
      <c r="A42" s="131">
        <v>4</v>
      </c>
      <c r="B42" s="69">
        <v>41</v>
      </c>
      <c r="C42" s="69">
        <v>4121</v>
      </c>
      <c r="D42" s="69"/>
      <c r="E42" s="70" t="s">
        <v>158</v>
      </c>
      <c r="F42" s="138">
        <v>189</v>
      </c>
      <c r="G42" s="139">
        <v>189</v>
      </c>
      <c r="H42" s="140">
        <v>168</v>
      </c>
      <c r="I42" s="133">
        <f t="shared" si="0"/>
        <v>88.888888888888886</v>
      </c>
    </row>
    <row r="43" spans="1:10" x14ac:dyDescent="0.2">
      <c r="A43" s="131">
        <v>4</v>
      </c>
      <c r="B43" s="69">
        <v>41</v>
      </c>
      <c r="C43" s="69">
        <v>4122</v>
      </c>
      <c r="D43" s="69"/>
      <c r="E43" s="70" t="s">
        <v>145</v>
      </c>
      <c r="F43" s="138"/>
      <c r="G43" s="139">
        <v>129572</v>
      </c>
      <c r="H43" s="140">
        <v>129572</v>
      </c>
      <c r="I43" s="133">
        <f t="shared" si="0"/>
        <v>100</v>
      </c>
    </row>
    <row r="44" spans="1:10" x14ac:dyDescent="0.2">
      <c r="A44" s="131">
        <v>4</v>
      </c>
      <c r="B44" s="69">
        <v>41</v>
      </c>
      <c r="C44" s="69">
        <v>4123</v>
      </c>
      <c r="D44" s="69"/>
      <c r="E44" s="102" t="s">
        <v>163</v>
      </c>
      <c r="F44" s="138"/>
      <c r="G44" s="139">
        <v>3370</v>
      </c>
      <c r="H44" s="140">
        <v>3370</v>
      </c>
      <c r="I44" s="133">
        <f t="shared" si="0"/>
        <v>100</v>
      </c>
    </row>
    <row r="45" spans="1:10" x14ac:dyDescent="0.2">
      <c r="A45" s="131">
        <v>4</v>
      </c>
      <c r="B45" s="69">
        <v>41</v>
      </c>
      <c r="C45" s="69">
        <v>4131</v>
      </c>
      <c r="D45" s="69">
        <v>6330</v>
      </c>
      <c r="E45" s="70" t="s">
        <v>121</v>
      </c>
      <c r="F45" s="141">
        <v>986708</v>
      </c>
      <c r="G45" s="142">
        <v>1094768</v>
      </c>
      <c r="H45" s="142">
        <v>1192146</v>
      </c>
      <c r="I45" s="133">
        <f t="shared" si="0"/>
        <v>108.89485260804115</v>
      </c>
    </row>
    <row r="46" spans="1:10" x14ac:dyDescent="0.2">
      <c r="A46" s="131">
        <v>4</v>
      </c>
      <c r="B46" s="69">
        <v>41</v>
      </c>
      <c r="C46" s="69">
        <v>4132</v>
      </c>
      <c r="D46" s="69">
        <v>6330</v>
      </c>
      <c r="E46" s="70" t="s">
        <v>103</v>
      </c>
      <c r="F46" s="141"/>
      <c r="G46" s="142">
        <v>2309</v>
      </c>
      <c r="H46" s="142">
        <v>6837</v>
      </c>
      <c r="I46" s="133">
        <f t="shared" si="0"/>
        <v>296.10220874837592</v>
      </c>
    </row>
    <row r="47" spans="1:10" x14ac:dyDescent="0.2">
      <c r="A47" s="131">
        <v>4</v>
      </c>
      <c r="B47" s="69">
        <v>41</v>
      </c>
      <c r="C47" s="69">
        <v>4152</v>
      </c>
      <c r="D47" s="69"/>
      <c r="E47" s="70" t="s">
        <v>164</v>
      </c>
      <c r="F47" s="141"/>
      <c r="G47" s="142">
        <v>2377</v>
      </c>
      <c r="H47" s="142">
        <v>2400</v>
      </c>
      <c r="I47" s="133">
        <f>+H47/G47*100</f>
        <v>100.96760622633572</v>
      </c>
    </row>
    <row r="48" spans="1:10" x14ac:dyDescent="0.2">
      <c r="A48" s="143">
        <v>4</v>
      </c>
      <c r="B48" s="77">
        <v>41</v>
      </c>
      <c r="C48" s="77"/>
      <c r="D48" s="77"/>
      <c r="E48" s="78" t="s">
        <v>148</v>
      </c>
      <c r="F48" s="144">
        <f>SUM(F39:F47)</f>
        <v>1321059</v>
      </c>
      <c r="G48" s="145">
        <f>SUM(G39:G47)</f>
        <v>1752761</v>
      </c>
      <c r="H48" s="146">
        <f>SUM(H39:H47)</f>
        <v>1850453</v>
      </c>
      <c r="I48" s="147">
        <f t="shared" si="0"/>
        <v>105.57360644149429</v>
      </c>
      <c r="J48" s="148"/>
    </row>
    <row r="49" spans="1:28" x14ac:dyDescent="0.2">
      <c r="A49" s="101"/>
      <c r="B49" s="97"/>
      <c r="C49" s="97"/>
      <c r="D49" s="97"/>
      <c r="E49" s="149"/>
      <c r="F49" s="150"/>
      <c r="G49" s="151"/>
      <c r="H49" s="152"/>
      <c r="I49" s="137"/>
      <c r="J49" s="148"/>
    </row>
    <row r="50" spans="1:28" x14ac:dyDescent="0.2">
      <c r="A50" s="101">
        <v>4</v>
      </c>
      <c r="B50" s="97">
        <v>42</v>
      </c>
      <c r="C50" s="97">
        <v>4213</v>
      </c>
      <c r="D50" s="97"/>
      <c r="E50" s="153" t="s">
        <v>162</v>
      </c>
      <c r="F50" s="154"/>
      <c r="G50" s="139">
        <v>4159</v>
      </c>
      <c r="H50" s="140">
        <v>4159</v>
      </c>
      <c r="I50" s="133">
        <f>+H50/G50*100</f>
        <v>100</v>
      </c>
      <c r="J50" s="148"/>
    </row>
    <row r="51" spans="1:28" x14ac:dyDescent="0.2">
      <c r="A51" s="101">
        <v>4</v>
      </c>
      <c r="B51" s="97">
        <v>42</v>
      </c>
      <c r="C51" s="97">
        <v>4216</v>
      </c>
      <c r="D51" s="97"/>
      <c r="E51" s="155" t="s">
        <v>146</v>
      </c>
      <c r="F51" s="156"/>
      <c r="G51" s="157">
        <v>122927</v>
      </c>
      <c r="H51" s="158">
        <v>122927</v>
      </c>
      <c r="I51" s="159">
        <f t="shared" si="0"/>
        <v>100</v>
      </c>
      <c r="J51" s="148"/>
    </row>
    <row r="52" spans="1:28" x14ac:dyDescent="0.2">
      <c r="A52" s="101">
        <v>4</v>
      </c>
      <c r="B52" s="97">
        <v>42</v>
      </c>
      <c r="C52" s="97">
        <v>4222</v>
      </c>
      <c r="D52" s="97"/>
      <c r="E52" s="70" t="s">
        <v>205</v>
      </c>
      <c r="F52" s="156"/>
      <c r="G52" s="157">
        <v>6389</v>
      </c>
      <c r="H52" s="158">
        <v>6389</v>
      </c>
      <c r="I52" s="159">
        <f t="shared" si="0"/>
        <v>100</v>
      </c>
      <c r="J52" s="148"/>
    </row>
    <row r="53" spans="1:28" x14ac:dyDescent="0.2">
      <c r="A53" s="101">
        <v>4</v>
      </c>
      <c r="B53" s="97">
        <v>42</v>
      </c>
      <c r="C53" s="97">
        <v>4223</v>
      </c>
      <c r="D53" s="97"/>
      <c r="E53" s="102" t="s">
        <v>165</v>
      </c>
      <c r="F53" s="154"/>
      <c r="G53" s="139">
        <v>208450</v>
      </c>
      <c r="H53" s="140">
        <v>208450</v>
      </c>
      <c r="I53" s="133">
        <f>+H53/G53*100</f>
        <v>100</v>
      </c>
      <c r="J53" s="148"/>
    </row>
    <row r="54" spans="1:28" x14ac:dyDescent="0.2">
      <c r="A54" s="101">
        <v>4</v>
      </c>
      <c r="B54" s="97">
        <v>42</v>
      </c>
      <c r="C54" s="97">
        <v>4232</v>
      </c>
      <c r="D54" s="97"/>
      <c r="E54" s="102" t="s">
        <v>193</v>
      </c>
      <c r="F54" s="154"/>
      <c r="G54" s="139">
        <v>877</v>
      </c>
      <c r="H54" s="140">
        <v>876</v>
      </c>
      <c r="I54" s="133">
        <f>+H54/G54*100</f>
        <v>99.885974914481196</v>
      </c>
      <c r="J54" s="148"/>
    </row>
    <row r="55" spans="1:28" x14ac:dyDescent="0.2">
      <c r="A55" s="160">
        <v>4</v>
      </c>
      <c r="B55" s="77">
        <v>42</v>
      </c>
      <c r="C55" s="97"/>
      <c r="D55" s="97"/>
      <c r="E55" s="161" t="s">
        <v>147</v>
      </c>
      <c r="F55" s="162"/>
      <c r="G55" s="163">
        <f>SUM(G50:G54)</f>
        <v>342802</v>
      </c>
      <c r="H55" s="163">
        <f>SUM(H50:H54)</f>
        <v>342801</v>
      </c>
      <c r="I55" s="164">
        <f t="shared" si="0"/>
        <v>99.999708286416066</v>
      </c>
      <c r="J55" s="148"/>
    </row>
    <row r="56" spans="1:28" ht="13.5" thickBot="1" x14ac:dyDescent="0.25">
      <c r="A56" s="165"/>
      <c r="B56" s="166"/>
      <c r="C56" s="166"/>
      <c r="D56" s="166"/>
      <c r="E56" s="155"/>
      <c r="F56" s="167"/>
      <c r="G56" s="104"/>
      <c r="H56" s="104"/>
      <c r="I56" s="137"/>
      <c r="J56" s="148"/>
    </row>
    <row r="57" spans="1:28" ht="14.25" thickTop="1" thickBot="1" x14ac:dyDescent="0.25">
      <c r="A57" s="168">
        <v>4</v>
      </c>
      <c r="B57" s="169"/>
      <c r="C57" s="169"/>
      <c r="D57" s="169"/>
      <c r="E57" s="170" t="s">
        <v>149</v>
      </c>
      <c r="F57" s="171">
        <f>+F48+F55</f>
        <v>1321059</v>
      </c>
      <c r="G57" s="172">
        <f>+G48+G55</f>
        <v>2095563</v>
      </c>
      <c r="H57" s="172">
        <f>+H48+H55</f>
        <v>2193254</v>
      </c>
      <c r="I57" s="173">
        <f t="shared" si="0"/>
        <v>104.66180210282391</v>
      </c>
      <c r="J57" s="148"/>
    </row>
    <row r="58" spans="1:28" ht="13.5" thickTop="1" x14ac:dyDescent="0.2">
      <c r="A58" s="174"/>
      <c r="B58" s="175"/>
      <c r="C58" s="175"/>
      <c r="D58" s="175"/>
      <c r="E58" s="176"/>
      <c r="F58" s="177"/>
      <c r="G58" s="178"/>
      <c r="H58" s="178"/>
      <c r="I58" s="178"/>
      <c r="J58" s="175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</row>
    <row r="59" spans="1:28" ht="15" x14ac:dyDescent="0.2">
      <c r="A59" s="180" t="s">
        <v>212</v>
      </c>
      <c r="B59" s="179"/>
      <c r="C59" s="179"/>
      <c r="D59" s="179"/>
      <c r="E59" s="181"/>
      <c r="F59" s="182"/>
      <c r="G59" s="183"/>
      <c r="H59" s="183"/>
      <c r="I59" s="183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</row>
    <row r="60" spans="1:28" x14ac:dyDescent="0.2">
      <c r="A60" s="179"/>
      <c r="B60" s="179"/>
      <c r="C60" s="179"/>
      <c r="D60" s="179"/>
      <c r="E60" s="179"/>
      <c r="F60" s="179"/>
      <c r="G60" s="175"/>
      <c r="H60" s="175"/>
      <c r="I60" s="175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</row>
    <row r="61" spans="1:28" x14ac:dyDescent="0.2">
      <c r="G61" s="148"/>
      <c r="H61" s="148"/>
      <c r="I61" s="148"/>
    </row>
  </sheetData>
  <mergeCells count="11">
    <mergeCell ref="B4:B5"/>
    <mergeCell ref="A1:I1"/>
    <mergeCell ref="A2:I2"/>
    <mergeCell ref="A4:A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59055118110236227" right="0.51181102362204722" top="0.74" bottom="0.51181102362204722" header="0.35433070866141736" footer="0.35433070866141736"/>
  <pageSetup paperSize="9" scale="84" orientation="portrait" r:id="rId1"/>
  <headerFooter alignWithMargins="0"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8"/>
  <sheetViews>
    <sheetView showZeros="0" zoomScaleNormal="100" zoomScaleSheetLayoutView="65" workbookViewId="0">
      <selection activeCell="O6" sqref="O6"/>
    </sheetView>
  </sheetViews>
  <sheetFormatPr defaultRowHeight="12.75" x14ac:dyDescent="0.2"/>
  <cols>
    <col min="1" max="1" width="3.33203125" style="2" bestFit="1" customWidth="1"/>
    <col min="2" max="2" width="3.77734375" style="2" bestFit="1" customWidth="1"/>
    <col min="3" max="3" width="3.88671875" style="2" bestFit="1" customWidth="1"/>
    <col min="4" max="4" width="39.109375" style="2" customWidth="1"/>
    <col min="5" max="5" width="7.33203125" style="2" customWidth="1"/>
    <col min="6" max="6" width="10.6640625" style="2" bestFit="1" customWidth="1"/>
    <col min="7" max="7" width="10.33203125" style="2" bestFit="1" customWidth="1"/>
    <col min="8" max="8" width="5.44140625" style="2" bestFit="1" customWidth="1"/>
    <col min="9" max="9" width="7.33203125" style="2" customWidth="1"/>
    <col min="10" max="10" width="10.6640625" style="2" bestFit="1" customWidth="1"/>
    <col min="11" max="11" width="10.33203125" style="2" bestFit="1" customWidth="1"/>
    <col min="12" max="12" width="5.44140625" style="2" bestFit="1" customWidth="1"/>
    <col min="13" max="13" width="7.6640625" style="2" customWidth="1"/>
    <col min="14" max="14" width="10.6640625" style="2" bestFit="1" customWidth="1"/>
    <col min="15" max="15" width="10.33203125" style="2" bestFit="1" customWidth="1"/>
    <col min="16" max="16" width="5.44140625" style="2" bestFit="1" customWidth="1"/>
    <col min="17" max="16384" width="8.88671875" style="2"/>
  </cols>
  <sheetData>
    <row r="1" spans="1:16" ht="18.75" x14ac:dyDescent="0.3">
      <c r="A1" s="335" t="s">
        <v>204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2" spans="1:16" x14ac:dyDescent="0.2">
      <c r="A2" s="184" t="s">
        <v>41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3.5" thickBot="1" x14ac:dyDescent="0.25">
      <c r="A3" s="1"/>
      <c r="B3" s="1"/>
      <c r="C3" s="1"/>
      <c r="D3" s="3"/>
      <c r="E3" s="1"/>
      <c r="I3" s="1"/>
      <c r="M3" s="1"/>
      <c r="N3" s="1"/>
      <c r="O3" s="1"/>
    </row>
    <row r="4" spans="1:16" ht="13.5" thickBot="1" x14ac:dyDescent="0.25">
      <c r="A4" s="60" t="s">
        <v>77</v>
      </c>
      <c r="B4" s="336" t="s">
        <v>78</v>
      </c>
      <c r="C4" s="336" t="s">
        <v>42</v>
      </c>
      <c r="D4" s="338" t="s">
        <v>79</v>
      </c>
      <c r="E4" s="189" t="s">
        <v>85</v>
      </c>
      <c r="F4" s="190"/>
      <c r="G4" s="190"/>
      <c r="H4" s="191"/>
      <c r="I4" s="189" t="s">
        <v>86</v>
      </c>
      <c r="J4" s="190"/>
      <c r="K4" s="190"/>
      <c r="L4" s="191"/>
      <c r="M4" s="189" t="s">
        <v>87</v>
      </c>
      <c r="N4" s="190"/>
      <c r="O4" s="190"/>
      <c r="P4" s="191"/>
    </row>
    <row r="5" spans="1:16" ht="15.75" customHeight="1" thickBot="1" x14ac:dyDescent="0.25">
      <c r="A5" s="61" t="s">
        <v>43</v>
      </c>
      <c r="B5" s="337"/>
      <c r="C5" s="337"/>
      <c r="D5" s="339"/>
      <c r="E5" s="192" t="s">
        <v>188</v>
      </c>
      <c r="F5" s="193" t="s">
        <v>201</v>
      </c>
      <c r="G5" s="194" t="s">
        <v>202</v>
      </c>
      <c r="H5" s="9" t="s">
        <v>83</v>
      </c>
      <c r="I5" s="192" t="s">
        <v>188</v>
      </c>
      <c r="J5" s="193" t="s">
        <v>201</v>
      </c>
      <c r="K5" s="194" t="s">
        <v>218</v>
      </c>
      <c r="L5" s="9" t="s">
        <v>83</v>
      </c>
      <c r="M5" s="192" t="s">
        <v>188</v>
      </c>
      <c r="N5" s="193" t="s">
        <v>201</v>
      </c>
      <c r="O5" s="194" t="s">
        <v>218</v>
      </c>
      <c r="P5" s="9" t="s">
        <v>83</v>
      </c>
    </row>
    <row r="6" spans="1:16" ht="13.5" thickBot="1" x14ac:dyDescent="0.25">
      <c r="A6" s="62"/>
      <c r="B6" s="63"/>
      <c r="C6" s="63"/>
      <c r="D6" s="64"/>
      <c r="E6" s="65"/>
      <c r="F6" s="66"/>
      <c r="G6" s="195"/>
      <c r="H6" s="196"/>
      <c r="I6" s="65"/>
      <c r="J6" s="66"/>
      <c r="K6" s="195"/>
      <c r="L6" s="196"/>
      <c r="M6" s="65"/>
      <c r="N6" s="72"/>
      <c r="O6" s="197"/>
      <c r="P6" s="198"/>
    </row>
    <row r="7" spans="1:16" ht="14.25" thickTop="1" thickBot="1" x14ac:dyDescent="0.25">
      <c r="A7" s="199"/>
      <c r="B7" s="120"/>
      <c r="C7" s="120"/>
      <c r="D7" s="200" t="s">
        <v>190</v>
      </c>
      <c r="E7" s="201">
        <v>202116</v>
      </c>
      <c r="F7" s="202">
        <v>207509</v>
      </c>
      <c r="G7" s="203">
        <v>208408</v>
      </c>
      <c r="H7" s="124">
        <f t="shared" ref="H7:H80" si="0">+G7/F7*100</f>
        <v>100.4332342211663</v>
      </c>
      <c r="I7" s="201"/>
      <c r="J7" s="202"/>
      <c r="K7" s="203"/>
      <c r="L7" s="124"/>
      <c r="M7" s="201">
        <f>+E7+I7</f>
        <v>202116</v>
      </c>
      <c r="N7" s="202">
        <f>+F7+J7</f>
        <v>207509</v>
      </c>
      <c r="O7" s="202">
        <f>+G7+K7</f>
        <v>208408</v>
      </c>
      <c r="P7" s="204">
        <f t="shared" ref="P7:P78" si="1">+O7/N7*100</f>
        <v>100.4332342211663</v>
      </c>
    </row>
    <row r="8" spans="1:16" ht="13.5" thickTop="1" x14ac:dyDescent="0.2">
      <c r="A8" s="205"/>
      <c r="B8" s="97"/>
      <c r="C8" s="97"/>
      <c r="D8" s="102"/>
      <c r="E8" s="79"/>
      <c r="F8" s="206"/>
      <c r="G8" s="207"/>
      <c r="H8" s="208"/>
      <c r="I8" s="79"/>
      <c r="J8" s="206"/>
      <c r="K8" s="207"/>
      <c r="L8" s="208"/>
      <c r="M8" s="79"/>
      <c r="N8" s="104"/>
      <c r="O8" s="206"/>
      <c r="P8" s="80"/>
    </row>
    <row r="9" spans="1:16" x14ac:dyDescent="0.2">
      <c r="A9" s="42">
        <v>1</v>
      </c>
      <c r="B9" s="69">
        <v>10</v>
      </c>
      <c r="C9" s="69">
        <v>1012</v>
      </c>
      <c r="D9" s="70" t="s">
        <v>44</v>
      </c>
      <c r="E9" s="71">
        <v>1783</v>
      </c>
      <c r="F9" s="71">
        <v>2523</v>
      </c>
      <c r="G9" s="209">
        <v>2689</v>
      </c>
      <c r="H9" s="210">
        <f t="shared" si="0"/>
        <v>106.57946888624654</v>
      </c>
      <c r="I9" s="71"/>
      <c r="J9" s="72"/>
      <c r="K9" s="209"/>
      <c r="L9" s="210"/>
      <c r="M9" s="71">
        <f t="shared" ref="M9:O9" si="2">+E9+I9</f>
        <v>1783</v>
      </c>
      <c r="N9" s="72">
        <f t="shared" si="2"/>
        <v>2523</v>
      </c>
      <c r="O9" s="72">
        <f t="shared" si="2"/>
        <v>2689</v>
      </c>
      <c r="P9" s="74">
        <f t="shared" si="1"/>
        <v>106.57946888624654</v>
      </c>
    </row>
    <row r="10" spans="1:16" x14ac:dyDescent="0.2">
      <c r="A10" s="42">
        <v>1</v>
      </c>
      <c r="B10" s="69">
        <v>10</v>
      </c>
      <c r="C10" s="69">
        <v>1014</v>
      </c>
      <c r="D10" s="70" t="s">
        <v>136</v>
      </c>
      <c r="E10" s="71">
        <v>670</v>
      </c>
      <c r="F10" s="71">
        <v>670</v>
      </c>
      <c r="G10" s="209">
        <v>1199</v>
      </c>
      <c r="H10" s="210">
        <f t="shared" si="0"/>
        <v>178.955223880597</v>
      </c>
      <c r="I10" s="71"/>
      <c r="J10" s="72"/>
      <c r="K10" s="209"/>
      <c r="L10" s="210"/>
      <c r="M10" s="71">
        <f t="shared" ref="M10:M14" si="3">+E10+I10</f>
        <v>670</v>
      </c>
      <c r="N10" s="72">
        <f t="shared" ref="N10:N14" si="4">+F10+J10</f>
        <v>670</v>
      </c>
      <c r="O10" s="72">
        <f t="shared" ref="O10:O14" si="5">+G10+K10</f>
        <v>1199</v>
      </c>
      <c r="P10" s="74">
        <f t="shared" si="1"/>
        <v>178.955223880597</v>
      </c>
    </row>
    <row r="11" spans="1:16" x14ac:dyDescent="0.2">
      <c r="A11" s="42">
        <v>1</v>
      </c>
      <c r="B11" s="69">
        <v>10</v>
      </c>
      <c r="C11" s="69">
        <v>1019</v>
      </c>
      <c r="D11" s="70" t="s">
        <v>122</v>
      </c>
      <c r="E11" s="71">
        <v>10517</v>
      </c>
      <c r="F11" s="71">
        <v>10785</v>
      </c>
      <c r="G11" s="209">
        <v>11810</v>
      </c>
      <c r="H11" s="210">
        <f t="shared" si="0"/>
        <v>109.50394065832174</v>
      </c>
      <c r="I11" s="71"/>
      <c r="J11" s="72"/>
      <c r="K11" s="209"/>
      <c r="L11" s="210"/>
      <c r="M11" s="71">
        <f t="shared" si="3"/>
        <v>10517</v>
      </c>
      <c r="N11" s="72">
        <f t="shared" si="4"/>
        <v>10785</v>
      </c>
      <c r="O11" s="72">
        <f t="shared" si="5"/>
        <v>11810</v>
      </c>
      <c r="P11" s="74">
        <f t="shared" si="1"/>
        <v>109.50394065832174</v>
      </c>
    </row>
    <row r="12" spans="1:16" x14ac:dyDescent="0.2">
      <c r="A12" s="42">
        <v>1</v>
      </c>
      <c r="B12" s="69">
        <v>10</v>
      </c>
      <c r="C12" s="69">
        <v>1031</v>
      </c>
      <c r="D12" s="70" t="s">
        <v>98</v>
      </c>
      <c r="E12" s="71">
        <v>8500</v>
      </c>
      <c r="F12" s="71">
        <v>8500</v>
      </c>
      <c r="G12" s="209">
        <v>8389</v>
      </c>
      <c r="H12" s="210">
        <f t="shared" si="0"/>
        <v>98.694117647058818</v>
      </c>
      <c r="I12" s="71"/>
      <c r="J12" s="72"/>
      <c r="K12" s="209"/>
      <c r="L12" s="210"/>
      <c r="M12" s="71">
        <f t="shared" ref="M12" si="6">+E12+I12</f>
        <v>8500</v>
      </c>
      <c r="N12" s="72">
        <f t="shared" ref="N12" si="7">+F12+J12</f>
        <v>8500</v>
      </c>
      <c r="O12" s="72">
        <f t="shared" ref="O12" si="8">+G12+K12</f>
        <v>8389</v>
      </c>
      <c r="P12" s="74">
        <f t="shared" ref="P12" si="9">+O12/N12*100</f>
        <v>98.694117647058818</v>
      </c>
    </row>
    <row r="13" spans="1:16" x14ac:dyDescent="0.2">
      <c r="A13" s="42">
        <v>1</v>
      </c>
      <c r="B13" s="69">
        <v>10</v>
      </c>
      <c r="C13" s="69">
        <v>1032</v>
      </c>
      <c r="D13" s="70" t="s">
        <v>137</v>
      </c>
      <c r="E13" s="71">
        <v>201</v>
      </c>
      <c r="F13" s="71">
        <v>201</v>
      </c>
      <c r="G13" s="209">
        <v>214</v>
      </c>
      <c r="H13" s="210">
        <f t="shared" si="0"/>
        <v>106.46766169154229</v>
      </c>
      <c r="I13" s="71"/>
      <c r="J13" s="72"/>
      <c r="K13" s="209"/>
      <c r="L13" s="210"/>
      <c r="M13" s="71">
        <f t="shared" si="3"/>
        <v>201</v>
      </c>
      <c r="N13" s="72">
        <f t="shared" si="4"/>
        <v>201</v>
      </c>
      <c r="O13" s="72">
        <f t="shared" si="5"/>
        <v>214</v>
      </c>
      <c r="P13" s="74">
        <f t="shared" si="1"/>
        <v>106.46766169154229</v>
      </c>
    </row>
    <row r="14" spans="1:16" x14ac:dyDescent="0.2">
      <c r="A14" s="42">
        <v>1</v>
      </c>
      <c r="B14" s="69">
        <v>10</v>
      </c>
      <c r="C14" s="69">
        <v>1039</v>
      </c>
      <c r="D14" s="70" t="s">
        <v>191</v>
      </c>
      <c r="E14" s="71"/>
      <c r="F14" s="71">
        <v>3</v>
      </c>
      <c r="G14" s="209">
        <v>3</v>
      </c>
      <c r="H14" s="210">
        <f t="shared" ref="H14" si="10">+G14/F14*100</f>
        <v>100</v>
      </c>
      <c r="I14" s="71"/>
      <c r="J14" s="72"/>
      <c r="K14" s="209"/>
      <c r="L14" s="210"/>
      <c r="M14" s="71">
        <f t="shared" si="3"/>
        <v>0</v>
      </c>
      <c r="N14" s="72">
        <f t="shared" si="4"/>
        <v>3</v>
      </c>
      <c r="O14" s="72">
        <f t="shared" si="5"/>
        <v>3</v>
      </c>
      <c r="P14" s="74">
        <f t="shared" ref="P14" si="11">+O14/N14*100</f>
        <v>100</v>
      </c>
    </row>
    <row r="15" spans="1:16" x14ac:dyDescent="0.2">
      <c r="A15" s="211">
        <v>1</v>
      </c>
      <c r="B15" s="212">
        <v>10</v>
      </c>
      <c r="C15" s="213"/>
      <c r="D15" s="214" t="s">
        <v>61</v>
      </c>
      <c r="E15" s="215">
        <f>SUM(E9:E14)</f>
        <v>21671</v>
      </c>
      <c r="F15" s="216">
        <f>SUM(F9:F14)</f>
        <v>22682</v>
      </c>
      <c r="G15" s="217">
        <f>SUM(G9:G14)</f>
        <v>24304</v>
      </c>
      <c r="H15" s="218">
        <f t="shared" si="0"/>
        <v>107.15104488140375</v>
      </c>
      <c r="I15" s="215"/>
      <c r="J15" s="216"/>
      <c r="K15" s="216">
        <f>SUM(K9:K14)</f>
        <v>0</v>
      </c>
      <c r="L15" s="218"/>
      <c r="M15" s="215">
        <f>SUM(M9:M14)</f>
        <v>21671</v>
      </c>
      <c r="N15" s="216">
        <f>SUM(N9:N14)</f>
        <v>22682</v>
      </c>
      <c r="O15" s="216">
        <f>SUM(O9:O14)</f>
        <v>24304</v>
      </c>
      <c r="P15" s="219">
        <f t="shared" si="1"/>
        <v>107.15104488140375</v>
      </c>
    </row>
    <row r="16" spans="1:16" ht="13.5" thickBot="1" x14ac:dyDescent="0.25">
      <c r="A16" s="81"/>
      <c r="B16" s="82"/>
      <c r="C16" s="82"/>
      <c r="D16" s="83"/>
      <c r="E16" s="220"/>
      <c r="F16" s="135"/>
      <c r="G16" s="221"/>
      <c r="H16" s="222"/>
      <c r="I16" s="220"/>
      <c r="J16" s="135"/>
      <c r="K16" s="221"/>
      <c r="L16" s="222"/>
      <c r="M16" s="220"/>
      <c r="N16" s="135"/>
      <c r="O16" s="135"/>
      <c r="P16" s="223"/>
    </row>
    <row r="17" spans="1:16" ht="14.25" thickTop="1" thickBot="1" x14ac:dyDescent="0.25">
      <c r="A17" s="199">
        <v>1</v>
      </c>
      <c r="B17" s="120"/>
      <c r="C17" s="120"/>
      <c r="D17" s="200" t="s">
        <v>61</v>
      </c>
      <c r="E17" s="201">
        <f>+E15</f>
        <v>21671</v>
      </c>
      <c r="F17" s="201">
        <f>+F15</f>
        <v>22682</v>
      </c>
      <c r="G17" s="203">
        <f>+G15</f>
        <v>24304</v>
      </c>
      <c r="H17" s="124">
        <f t="shared" si="0"/>
        <v>107.15104488140375</v>
      </c>
      <c r="I17" s="201"/>
      <c r="J17" s="202"/>
      <c r="K17" s="203">
        <f>K15</f>
        <v>0</v>
      </c>
      <c r="L17" s="124"/>
      <c r="M17" s="201">
        <f>+M15</f>
        <v>21671</v>
      </c>
      <c r="N17" s="202">
        <f>+N15</f>
        <v>22682</v>
      </c>
      <c r="O17" s="202">
        <f>+O15</f>
        <v>24304</v>
      </c>
      <c r="P17" s="204">
        <f t="shared" si="1"/>
        <v>107.15104488140375</v>
      </c>
    </row>
    <row r="18" spans="1:16" ht="13.5" thickTop="1" x14ac:dyDescent="0.2">
      <c r="A18" s="224"/>
      <c r="B18" s="225"/>
      <c r="C18" s="225"/>
      <c r="D18" s="226"/>
      <c r="E18" s="71"/>
      <c r="F18" s="72"/>
      <c r="G18" s="209"/>
      <c r="H18" s="210"/>
      <c r="I18" s="71"/>
      <c r="J18" s="72"/>
      <c r="K18" s="209"/>
      <c r="L18" s="210"/>
      <c r="M18" s="71"/>
      <c r="N18" s="72"/>
      <c r="O18" s="72"/>
      <c r="P18" s="74"/>
    </row>
    <row r="19" spans="1:16" x14ac:dyDescent="0.2">
      <c r="A19" s="227">
        <v>2</v>
      </c>
      <c r="B19" s="225">
        <v>21</v>
      </c>
      <c r="C19" s="225">
        <v>2119</v>
      </c>
      <c r="D19" s="155" t="s">
        <v>194</v>
      </c>
      <c r="E19" s="71">
        <v>160</v>
      </c>
      <c r="F19" s="71">
        <v>160</v>
      </c>
      <c r="G19" s="209">
        <v>209</v>
      </c>
      <c r="H19" s="210">
        <f>+G19/F19*100</f>
        <v>130.625</v>
      </c>
      <c r="I19" s="71"/>
      <c r="J19" s="72"/>
      <c r="K19" s="209"/>
      <c r="L19" s="210"/>
      <c r="M19" s="71">
        <f t="shared" ref="M19:O24" si="12">+E19+I19</f>
        <v>160</v>
      </c>
      <c r="N19" s="72">
        <f t="shared" si="12"/>
        <v>160</v>
      </c>
      <c r="O19" s="72">
        <f t="shared" si="12"/>
        <v>209</v>
      </c>
      <c r="P19" s="74">
        <f>+O19/N19*100</f>
        <v>130.625</v>
      </c>
    </row>
    <row r="20" spans="1:16" x14ac:dyDescent="0.2">
      <c r="A20" s="227">
        <v>2</v>
      </c>
      <c r="B20" s="225">
        <v>21</v>
      </c>
      <c r="C20" s="225">
        <v>2122</v>
      </c>
      <c r="D20" s="226" t="s">
        <v>97</v>
      </c>
      <c r="E20" s="71">
        <v>3</v>
      </c>
      <c r="F20" s="71">
        <v>7</v>
      </c>
      <c r="G20" s="209">
        <v>3</v>
      </c>
      <c r="H20" s="210">
        <f>+G20/F20*100</f>
        <v>42.857142857142854</v>
      </c>
      <c r="I20" s="71"/>
      <c r="J20" s="72"/>
      <c r="K20" s="209"/>
      <c r="L20" s="210"/>
      <c r="M20" s="71">
        <f t="shared" si="12"/>
        <v>3</v>
      </c>
      <c r="N20" s="72">
        <f t="shared" si="12"/>
        <v>7</v>
      </c>
      <c r="O20" s="72">
        <f t="shared" si="12"/>
        <v>3</v>
      </c>
      <c r="P20" s="74">
        <f t="shared" ref="P20" si="13">+O20/N20*100</f>
        <v>42.857142857142854</v>
      </c>
    </row>
    <row r="21" spans="1:16" x14ac:dyDescent="0.2">
      <c r="A21" s="227">
        <v>2</v>
      </c>
      <c r="B21" s="225">
        <v>21</v>
      </c>
      <c r="C21" s="225">
        <v>2141</v>
      </c>
      <c r="D21" s="226" t="s">
        <v>153</v>
      </c>
      <c r="E21" s="71">
        <v>160</v>
      </c>
      <c r="F21" s="71">
        <v>160</v>
      </c>
      <c r="G21" s="209">
        <v>479</v>
      </c>
      <c r="H21" s="210">
        <f t="shared" si="0"/>
        <v>299.375</v>
      </c>
      <c r="I21" s="71"/>
      <c r="J21" s="72"/>
      <c r="K21" s="209"/>
      <c r="L21" s="210"/>
      <c r="M21" s="71">
        <f t="shared" si="12"/>
        <v>160</v>
      </c>
      <c r="N21" s="72">
        <f t="shared" si="12"/>
        <v>160</v>
      </c>
      <c r="O21" s="72">
        <f t="shared" si="12"/>
        <v>479</v>
      </c>
      <c r="P21" s="74">
        <f t="shared" ref="P21" si="14">+O21/N21*100</f>
        <v>299.375</v>
      </c>
    </row>
    <row r="22" spans="1:16" x14ac:dyDescent="0.2">
      <c r="A22" s="227">
        <v>2</v>
      </c>
      <c r="B22" s="225">
        <v>21</v>
      </c>
      <c r="C22" s="225">
        <v>2143</v>
      </c>
      <c r="D22" s="226" t="s">
        <v>174</v>
      </c>
      <c r="E22" s="71">
        <v>5626</v>
      </c>
      <c r="F22" s="71">
        <v>3801</v>
      </c>
      <c r="G22" s="209">
        <v>3877</v>
      </c>
      <c r="H22" s="210">
        <f t="shared" si="0"/>
        <v>101.99947382267824</v>
      </c>
      <c r="I22" s="71"/>
      <c r="J22" s="72"/>
      <c r="K22" s="209"/>
      <c r="L22" s="210"/>
      <c r="M22" s="71">
        <f t="shared" si="12"/>
        <v>5626</v>
      </c>
      <c r="N22" s="72">
        <f t="shared" si="12"/>
        <v>3801</v>
      </c>
      <c r="O22" s="72">
        <f t="shared" si="12"/>
        <v>3877</v>
      </c>
      <c r="P22" s="74">
        <f t="shared" ref="P22:P23" si="15">+O22/N22*100</f>
        <v>101.99947382267824</v>
      </c>
    </row>
    <row r="23" spans="1:16" x14ac:dyDescent="0.2">
      <c r="A23" s="227">
        <v>2</v>
      </c>
      <c r="B23" s="225">
        <v>21</v>
      </c>
      <c r="C23" s="225">
        <v>2144</v>
      </c>
      <c r="D23" s="226" t="s">
        <v>180</v>
      </c>
      <c r="E23" s="71">
        <v>75</v>
      </c>
      <c r="F23" s="71">
        <v>90</v>
      </c>
      <c r="G23" s="209">
        <v>1314</v>
      </c>
      <c r="H23" s="210">
        <f t="shared" si="0"/>
        <v>1460</v>
      </c>
      <c r="I23" s="71"/>
      <c r="J23" s="72"/>
      <c r="K23" s="209"/>
      <c r="L23" s="210"/>
      <c r="M23" s="71">
        <f t="shared" si="12"/>
        <v>75</v>
      </c>
      <c r="N23" s="72">
        <f t="shared" si="12"/>
        <v>90</v>
      </c>
      <c r="O23" s="72">
        <f t="shared" si="12"/>
        <v>1314</v>
      </c>
      <c r="P23" s="74">
        <f t="shared" si="15"/>
        <v>1460</v>
      </c>
    </row>
    <row r="24" spans="1:16" x14ac:dyDescent="0.2">
      <c r="A24" s="227">
        <v>2</v>
      </c>
      <c r="B24" s="225">
        <v>21</v>
      </c>
      <c r="C24" s="225">
        <v>2169</v>
      </c>
      <c r="D24" s="226" t="s">
        <v>123</v>
      </c>
      <c r="E24" s="71">
        <v>1010</v>
      </c>
      <c r="F24" s="71">
        <v>1533</v>
      </c>
      <c r="G24" s="209">
        <v>1568</v>
      </c>
      <c r="H24" s="210">
        <f t="shared" si="0"/>
        <v>102.28310502283105</v>
      </c>
      <c r="I24" s="71"/>
      <c r="J24" s="72"/>
      <c r="K24" s="209"/>
      <c r="L24" s="210"/>
      <c r="M24" s="71">
        <f t="shared" si="12"/>
        <v>1010</v>
      </c>
      <c r="N24" s="72">
        <f t="shared" si="12"/>
        <v>1533</v>
      </c>
      <c r="O24" s="72">
        <f t="shared" si="12"/>
        <v>1568</v>
      </c>
      <c r="P24" s="74">
        <f t="shared" si="1"/>
        <v>102.28310502283105</v>
      </c>
    </row>
    <row r="25" spans="1:16" x14ac:dyDescent="0.2">
      <c r="A25" s="228">
        <v>2</v>
      </c>
      <c r="B25" s="229">
        <v>21</v>
      </c>
      <c r="C25" s="213"/>
      <c r="D25" s="230" t="s">
        <v>62</v>
      </c>
      <c r="E25" s="231">
        <f>SUM(E19:E24)</f>
        <v>7034</v>
      </c>
      <c r="F25" s="232">
        <f>SUM(F19:F24)</f>
        <v>5751</v>
      </c>
      <c r="G25" s="233">
        <f>SUM(G19:G24)</f>
        <v>7450</v>
      </c>
      <c r="H25" s="234">
        <f t="shared" si="0"/>
        <v>129.54268822813424</v>
      </c>
      <c r="I25" s="231"/>
      <c r="J25" s="232"/>
      <c r="K25" s="233"/>
      <c r="L25" s="234"/>
      <c r="M25" s="231">
        <f>SUM(M19:M24)</f>
        <v>7034</v>
      </c>
      <c r="N25" s="232">
        <f>SUM(N19:N24)</f>
        <v>5751</v>
      </c>
      <c r="O25" s="232">
        <f>SUM(O19:O24)</f>
        <v>7450</v>
      </c>
      <c r="P25" s="235">
        <f t="shared" si="1"/>
        <v>129.54268822813424</v>
      </c>
    </row>
    <row r="26" spans="1:16" x14ac:dyDescent="0.2">
      <c r="A26" s="236"/>
      <c r="B26" s="69"/>
      <c r="C26" s="69"/>
      <c r="D26" s="237"/>
      <c r="E26" s="84"/>
      <c r="F26" s="85"/>
      <c r="G26" s="238"/>
      <c r="H26" s="239"/>
      <c r="I26" s="84"/>
      <c r="J26" s="85"/>
      <c r="K26" s="238"/>
      <c r="L26" s="239"/>
      <c r="M26" s="71">
        <f t="shared" ref="M26" si="16">+E26+I26</f>
        <v>0</v>
      </c>
      <c r="N26" s="72">
        <f t="shared" ref="N26" si="17">+F26+J26</f>
        <v>0</v>
      </c>
      <c r="O26" s="72">
        <f t="shared" ref="O26" si="18">+G26+K26</f>
        <v>0</v>
      </c>
      <c r="P26" s="74"/>
    </row>
    <row r="27" spans="1:16" x14ac:dyDescent="0.2">
      <c r="A27" s="42">
        <v>2</v>
      </c>
      <c r="B27" s="69">
        <v>22</v>
      </c>
      <c r="C27" s="69">
        <v>2212</v>
      </c>
      <c r="D27" s="70" t="s">
        <v>45</v>
      </c>
      <c r="E27" s="71">
        <v>1030</v>
      </c>
      <c r="F27" s="71">
        <v>1057</v>
      </c>
      <c r="G27" s="209">
        <v>28360</v>
      </c>
      <c r="H27" s="239">
        <f t="shared" si="0"/>
        <v>2683.0652790917693</v>
      </c>
      <c r="I27" s="84"/>
      <c r="J27" s="85"/>
      <c r="K27" s="238">
        <v>2039</v>
      </c>
      <c r="L27" s="239"/>
      <c r="M27" s="84">
        <f t="shared" ref="M27:O28" si="19">+E27+I27</f>
        <v>1030</v>
      </c>
      <c r="N27" s="72">
        <f t="shared" si="19"/>
        <v>1057</v>
      </c>
      <c r="O27" s="72">
        <f t="shared" si="19"/>
        <v>30399</v>
      </c>
      <c r="P27" s="87">
        <f t="shared" si="1"/>
        <v>2875.9697256385998</v>
      </c>
    </row>
    <row r="28" spans="1:16" x14ac:dyDescent="0.2">
      <c r="A28" s="42">
        <v>2</v>
      </c>
      <c r="B28" s="69">
        <v>22</v>
      </c>
      <c r="C28" s="69">
        <v>2219</v>
      </c>
      <c r="D28" s="70" t="s">
        <v>124</v>
      </c>
      <c r="E28" s="71">
        <v>66279</v>
      </c>
      <c r="F28" s="71">
        <v>66279</v>
      </c>
      <c r="G28" s="209">
        <v>75963</v>
      </c>
      <c r="H28" s="239">
        <f>+G28/F28*100</f>
        <v>114.61096274838185</v>
      </c>
      <c r="I28" s="84"/>
      <c r="J28" s="85"/>
      <c r="K28" s="238"/>
      <c r="L28" s="239"/>
      <c r="M28" s="84">
        <f t="shared" si="19"/>
        <v>66279</v>
      </c>
      <c r="N28" s="72">
        <f t="shared" si="19"/>
        <v>66279</v>
      </c>
      <c r="O28" s="72">
        <f t="shared" si="19"/>
        <v>75963</v>
      </c>
      <c r="P28" s="87">
        <f>+O28/N28*100</f>
        <v>114.61096274838185</v>
      </c>
    </row>
    <row r="29" spans="1:16" x14ac:dyDescent="0.2">
      <c r="A29" s="42">
        <v>2</v>
      </c>
      <c r="B29" s="69">
        <v>22</v>
      </c>
      <c r="C29" s="69">
        <v>2271</v>
      </c>
      <c r="D29" s="70" t="s">
        <v>166</v>
      </c>
      <c r="E29" s="71">
        <v>82</v>
      </c>
      <c r="F29" s="71">
        <v>82</v>
      </c>
      <c r="G29" s="209">
        <v>224</v>
      </c>
      <c r="H29" s="239">
        <f t="shared" si="0"/>
        <v>273.17073170731709</v>
      </c>
      <c r="I29" s="84"/>
      <c r="J29" s="85"/>
      <c r="K29" s="238"/>
      <c r="L29" s="239"/>
      <c r="M29" s="71">
        <f>+E29+I29</f>
        <v>82</v>
      </c>
      <c r="N29" s="72">
        <f>+F29+J29</f>
        <v>82</v>
      </c>
      <c r="O29" s="72">
        <f>+G29+K29</f>
        <v>224</v>
      </c>
      <c r="P29" s="87">
        <f t="shared" si="1"/>
        <v>273.17073170731709</v>
      </c>
    </row>
    <row r="30" spans="1:16" x14ac:dyDescent="0.2">
      <c r="A30" s="211">
        <v>2</v>
      </c>
      <c r="B30" s="229">
        <v>22</v>
      </c>
      <c r="C30" s="213"/>
      <c r="D30" s="214" t="s">
        <v>186</v>
      </c>
      <c r="E30" s="231">
        <f>SUM(E27:E29)</f>
        <v>67391</v>
      </c>
      <c r="F30" s="232">
        <f>SUM(F27:F29)</f>
        <v>67418</v>
      </c>
      <c r="G30" s="233">
        <f>SUM(G27:G29)</f>
        <v>104547</v>
      </c>
      <c r="H30" s="234">
        <f t="shared" si="0"/>
        <v>155.07282921474976</v>
      </c>
      <c r="I30" s="231">
        <f>SUM(I27:I29)</f>
        <v>0</v>
      </c>
      <c r="J30" s="232">
        <f>SUM(J27:J29)</f>
        <v>0</v>
      </c>
      <c r="K30" s="233">
        <f>SUM(K27:K29)</f>
        <v>2039</v>
      </c>
      <c r="L30" s="234"/>
      <c r="M30" s="231">
        <f>SUM(M27:M29)</f>
        <v>67391</v>
      </c>
      <c r="N30" s="232">
        <f>SUM(N27:N29)</f>
        <v>67418</v>
      </c>
      <c r="O30" s="233">
        <f>SUM(O27:O29)</f>
        <v>106586</v>
      </c>
      <c r="P30" s="235">
        <f t="shared" si="1"/>
        <v>158.09724405944999</v>
      </c>
    </row>
    <row r="31" spans="1:16" x14ac:dyDescent="0.2">
      <c r="A31" s="236"/>
      <c r="B31" s="69"/>
      <c r="C31" s="69"/>
      <c r="D31" s="70"/>
      <c r="E31" s="84"/>
      <c r="F31" s="85"/>
      <c r="G31" s="238"/>
      <c r="H31" s="239"/>
      <c r="I31" s="84"/>
      <c r="J31" s="85"/>
      <c r="K31" s="238"/>
      <c r="L31" s="239"/>
      <c r="M31" s="71">
        <f t="shared" ref="M31:M34" si="20">+E31+I31</f>
        <v>0</v>
      </c>
      <c r="N31" s="72">
        <f t="shared" ref="N31:N34" si="21">+F31+J31</f>
        <v>0</v>
      </c>
      <c r="O31" s="72">
        <f t="shared" ref="O31:O34" si="22">+G31+K31</f>
        <v>0</v>
      </c>
      <c r="P31" s="74"/>
    </row>
    <row r="32" spans="1:16" x14ac:dyDescent="0.2">
      <c r="A32" s="42">
        <v>2</v>
      </c>
      <c r="B32" s="69">
        <v>23</v>
      </c>
      <c r="C32" s="69">
        <v>2329</v>
      </c>
      <c r="D32" s="70" t="s">
        <v>141</v>
      </c>
      <c r="E32" s="84"/>
      <c r="F32" s="72"/>
      <c r="G32" s="209">
        <v>2354</v>
      </c>
      <c r="H32" s="210"/>
      <c r="I32" s="84"/>
      <c r="J32" s="85"/>
      <c r="K32" s="238"/>
      <c r="L32" s="239"/>
      <c r="M32" s="71">
        <f t="shared" si="20"/>
        <v>0</v>
      </c>
      <c r="N32" s="72">
        <f t="shared" si="21"/>
        <v>0</v>
      </c>
      <c r="O32" s="72">
        <f t="shared" si="22"/>
        <v>2354</v>
      </c>
      <c r="P32" s="74"/>
    </row>
    <row r="33" spans="1:16" x14ac:dyDescent="0.2">
      <c r="A33" s="42">
        <v>2</v>
      </c>
      <c r="B33" s="69">
        <v>23</v>
      </c>
      <c r="C33" s="69">
        <v>2333</v>
      </c>
      <c r="D33" s="70" t="s">
        <v>208</v>
      </c>
      <c r="E33" s="84"/>
      <c r="F33" s="72">
        <v>2</v>
      </c>
      <c r="G33" s="209">
        <v>2</v>
      </c>
      <c r="H33" s="239">
        <f t="shared" si="0"/>
        <v>100</v>
      </c>
      <c r="I33" s="84"/>
      <c r="J33" s="85"/>
      <c r="K33" s="238"/>
      <c r="L33" s="239"/>
      <c r="M33" s="71"/>
      <c r="N33" s="72">
        <f t="shared" si="21"/>
        <v>2</v>
      </c>
      <c r="O33" s="72">
        <f t="shared" si="22"/>
        <v>2</v>
      </c>
      <c r="P33" s="87">
        <f t="shared" si="1"/>
        <v>100</v>
      </c>
    </row>
    <row r="34" spans="1:16" x14ac:dyDescent="0.2">
      <c r="A34" s="42">
        <v>2</v>
      </c>
      <c r="B34" s="69">
        <v>23</v>
      </c>
      <c r="C34" s="69">
        <v>2399</v>
      </c>
      <c r="D34" s="70" t="s">
        <v>125</v>
      </c>
      <c r="E34" s="84">
        <v>100</v>
      </c>
      <c r="F34" s="72">
        <v>100</v>
      </c>
      <c r="G34" s="209">
        <v>63</v>
      </c>
      <c r="H34" s="239">
        <f t="shared" si="0"/>
        <v>63</v>
      </c>
      <c r="I34" s="84"/>
      <c r="J34" s="85"/>
      <c r="K34" s="238"/>
      <c r="L34" s="239"/>
      <c r="M34" s="71">
        <f t="shared" si="20"/>
        <v>100</v>
      </c>
      <c r="N34" s="72">
        <f t="shared" si="21"/>
        <v>100</v>
      </c>
      <c r="O34" s="72">
        <f t="shared" si="22"/>
        <v>63</v>
      </c>
      <c r="P34" s="74">
        <f t="shared" ref="P34" si="23">+O34/N34*100</f>
        <v>63</v>
      </c>
    </row>
    <row r="35" spans="1:16" x14ac:dyDescent="0.2">
      <c r="A35" s="228">
        <v>2</v>
      </c>
      <c r="B35" s="229">
        <v>23</v>
      </c>
      <c r="C35" s="213"/>
      <c r="D35" s="214" t="s">
        <v>63</v>
      </c>
      <c r="E35" s="231">
        <f>SUM(E32:E34)</f>
        <v>100</v>
      </c>
      <c r="F35" s="232">
        <f>SUM(F32:F34)</f>
        <v>102</v>
      </c>
      <c r="G35" s="233">
        <f>SUM(G32:G34)</f>
        <v>2419</v>
      </c>
      <c r="H35" s="240">
        <f t="shared" si="0"/>
        <v>2371.5686274509803</v>
      </c>
      <c r="I35" s="231"/>
      <c r="J35" s="232"/>
      <c r="K35" s="233">
        <f>SUM(K32:K34)</f>
        <v>0</v>
      </c>
      <c r="L35" s="234"/>
      <c r="M35" s="231">
        <f>SUM(M32:M34)</f>
        <v>100</v>
      </c>
      <c r="N35" s="232">
        <f>SUM(N32:N34)</f>
        <v>102</v>
      </c>
      <c r="O35" s="232">
        <f>SUM(O32:O34)</f>
        <v>2419</v>
      </c>
      <c r="P35" s="241">
        <f t="shared" si="1"/>
        <v>2371.5686274509803</v>
      </c>
    </row>
    <row r="36" spans="1:16" ht="13.5" thickBot="1" x14ac:dyDescent="0.25">
      <c r="A36" s="236"/>
      <c r="B36" s="69"/>
      <c r="C36" s="69"/>
      <c r="D36" s="70"/>
      <c r="E36" s="84"/>
      <c r="F36" s="85"/>
      <c r="G36" s="238"/>
      <c r="H36" s="239"/>
      <c r="I36" s="84"/>
      <c r="J36" s="85"/>
      <c r="K36" s="238"/>
      <c r="L36" s="239"/>
      <c r="M36" s="84"/>
      <c r="N36" s="85"/>
      <c r="O36" s="85"/>
      <c r="P36" s="87"/>
    </row>
    <row r="37" spans="1:16" ht="14.25" thickTop="1" thickBot="1" x14ac:dyDescent="0.25">
      <c r="A37" s="119">
        <v>2</v>
      </c>
      <c r="B37" s="120"/>
      <c r="C37" s="120"/>
      <c r="D37" s="200" t="s">
        <v>74</v>
      </c>
      <c r="E37" s="201">
        <f>+E25+E30+E35</f>
        <v>74525</v>
      </c>
      <c r="F37" s="201">
        <f>+F25+F30+F35</f>
        <v>73271</v>
      </c>
      <c r="G37" s="203">
        <f>+G25+G30+G35</f>
        <v>114416</v>
      </c>
      <c r="H37" s="124">
        <f t="shared" si="0"/>
        <v>156.15454954893477</v>
      </c>
      <c r="I37" s="201">
        <f>+I25+I30+I35</f>
        <v>0</v>
      </c>
      <c r="J37" s="202">
        <f>+J25+J30+J35</f>
        <v>0</v>
      </c>
      <c r="K37" s="202">
        <f>+K25+K30+K35</f>
        <v>2039</v>
      </c>
      <c r="L37" s="124"/>
      <c r="M37" s="201">
        <f>+M25+M30+M35</f>
        <v>74525</v>
      </c>
      <c r="N37" s="202">
        <f>+N25+N30+N35</f>
        <v>73271</v>
      </c>
      <c r="O37" s="202">
        <f>+O25+O30+O35</f>
        <v>116455</v>
      </c>
      <c r="P37" s="204">
        <f t="shared" si="1"/>
        <v>158.93736949134038</v>
      </c>
    </row>
    <row r="38" spans="1:16" ht="13.5" thickTop="1" x14ac:dyDescent="0.2">
      <c r="A38" s="242"/>
      <c r="B38" s="225"/>
      <c r="C38" s="225"/>
      <c r="D38" s="226"/>
      <c r="E38" s="71"/>
      <c r="F38" s="72"/>
      <c r="G38" s="209"/>
      <c r="H38" s="210"/>
      <c r="I38" s="71"/>
      <c r="J38" s="72"/>
      <c r="K38" s="209"/>
      <c r="L38" s="210"/>
      <c r="M38" s="71"/>
      <c r="N38" s="72"/>
      <c r="O38" s="72"/>
      <c r="P38" s="74"/>
    </row>
    <row r="39" spans="1:16" x14ac:dyDescent="0.2">
      <c r="A39" s="131">
        <v>3</v>
      </c>
      <c r="B39" s="225">
        <v>31</v>
      </c>
      <c r="C39" s="225">
        <v>3111</v>
      </c>
      <c r="D39" s="226" t="s">
        <v>46</v>
      </c>
      <c r="E39" s="71">
        <v>1408</v>
      </c>
      <c r="F39" s="71">
        <v>3920</v>
      </c>
      <c r="G39" s="209">
        <v>3922</v>
      </c>
      <c r="H39" s="210">
        <f t="shared" si="0"/>
        <v>100.05102040816327</v>
      </c>
      <c r="I39" s="71"/>
      <c r="J39" s="72"/>
      <c r="K39" s="209"/>
      <c r="L39" s="239"/>
      <c r="M39" s="71">
        <f t="shared" ref="M39:O43" si="24">+E39+I39</f>
        <v>1408</v>
      </c>
      <c r="N39" s="72">
        <f t="shared" si="24"/>
        <v>3920</v>
      </c>
      <c r="O39" s="72">
        <f t="shared" si="24"/>
        <v>3922</v>
      </c>
      <c r="P39" s="87">
        <f t="shared" si="1"/>
        <v>100.05102040816327</v>
      </c>
    </row>
    <row r="40" spans="1:16" x14ac:dyDescent="0.2">
      <c r="A40" s="42">
        <v>3</v>
      </c>
      <c r="B40" s="69">
        <v>31</v>
      </c>
      <c r="C40" s="82">
        <v>3113</v>
      </c>
      <c r="D40" s="83" t="s">
        <v>47</v>
      </c>
      <c r="E40" s="243">
        <v>10136</v>
      </c>
      <c r="F40" s="243">
        <v>18722</v>
      </c>
      <c r="G40" s="221">
        <v>21673</v>
      </c>
      <c r="H40" s="244">
        <f t="shared" si="0"/>
        <v>115.76220489263969</v>
      </c>
      <c r="I40" s="243"/>
      <c r="J40" s="245"/>
      <c r="K40" s="246"/>
      <c r="L40" s="244"/>
      <c r="M40" s="220">
        <f>+E40+I40</f>
        <v>10136</v>
      </c>
      <c r="N40" s="135">
        <f t="shared" si="24"/>
        <v>18722</v>
      </c>
      <c r="O40" s="135">
        <f t="shared" si="24"/>
        <v>21673</v>
      </c>
      <c r="P40" s="247">
        <f>+O40/N40*100</f>
        <v>115.76220489263969</v>
      </c>
    </row>
    <row r="41" spans="1:16" x14ac:dyDescent="0.2">
      <c r="A41" s="42">
        <v>3</v>
      </c>
      <c r="B41" s="69">
        <v>31</v>
      </c>
      <c r="C41" s="69">
        <v>3114</v>
      </c>
      <c r="D41" s="248" t="s">
        <v>195</v>
      </c>
      <c r="E41" s="138"/>
      <c r="F41" s="249">
        <v>5</v>
      </c>
      <c r="G41" s="250">
        <v>5</v>
      </c>
      <c r="H41" s="251">
        <f t="shared" si="0"/>
        <v>100</v>
      </c>
      <c r="I41" s="249"/>
      <c r="J41" s="139"/>
      <c r="K41" s="250"/>
      <c r="L41" s="251"/>
      <c r="M41" s="249">
        <f t="shared" ref="M41:M42" si="25">+E41+I41</f>
        <v>0</v>
      </c>
      <c r="N41" s="139">
        <f t="shared" si="24"/>
        <v>5</v>
      </c>
      <c r="O41" s="139">
        <f t="shared" si="24"/>
        <v>5</v>
      </c>
      <c r="P41" s="252">
        <f t="shared" ref="P41:P42" si="26">+O41/N41*100</f>
        <v>100</v>
      </c>
    </row>
    <row r="42" spans="1:16" x14ac:dyDescent="0.2">
      <c r="A42" s="253">
        <v>3</v>
      </c>
      <c r="B42" s="254">
        <v>31</v>
      </c>
      <c r="C42" s="254">
        <v>3119</v>
      </c>
      <c r="D42" s="255" t="s">
        <v>168</v>
      </c>
      <c r="E42" s="220">
        <v>505</v>
      </c>
      <c r="F42" s="220">
        <v>545</v>
      </c>
      <c r="G42" s="221">
        <v>509</v>
      </c>
      <c r="H42" s="222">
        <f t="shared" si="0"/>
        <v>93.394495412844037</v>
      </c>
      <c r="I42" s="220"/>
      <c r="J42" s="135"/>
      <c r="K42" s="221"/>
      <c r="L42" s="222"/>
      <c r="M42" s="71">
        <f t="shared" si="25"/>
        <v>505</v>
      </c>
      <c r="N42" s="72">
        <f t="shared" si="24"/>
        <v>545</v>
      </c>
      <c r="O42" s="72">
        <f t="shared" si="24"/>
        <v>509</v>
      </c>
      <c r="P42" s="74">
        <f t="shared" si="26"/>
        <v>93.394495412844037</v>
      </c>
    </row>
    <row r="43" spans="1:16" x14ac:dyDescent="0.2">
      <c r="A43" s="42">
        <v>3</v>
      </c>
      <c r="B43" s="69">
        <v>31</v>
      </c>
      <c r="C43" s="69">
        <v>3146</v>
      </c>
      <c r="D43" s="256" t="s">
        <v>177</v>
      </c>
      <c r="E43" s="257">
        <v>10</v>
      </c>
      <c r="F43" s="258">
        <v>10</v>
      </c>
      <c r="G43" s="259">
        <v>10</v>
      </c>
      <c r="H43" s="260">
        <f t="shared" si="0"/>
        <v>100</v>
      </c>
      <c r="I43" s="258"/>
      <c r="J43" s="261"/>
      <c r="K43" s="259"/>
      <c r="L43" s="260"/>
      <c r="M43" s="257">
        <f t="shared" ref="M43" si="27">+E43+I43</f>
        <v>10</v>
      </c>
      <c r="N43" s="261">
        <f t="shared" si="24"/>
        <v>10</v>
      </c>
      <c r="O43" s="261">
        <f t="shared" si="24"/>
        <v>10</v>
      </c>
      <c r="P43" s="262">
        <f t="shared" ref="P43" si="28">+O43/N43*100</f>
        <v>100</v>
      </c>
    </row>
    <row r="44" spans="1:16" x14ac:dyDescent="0.2">
      <c r="A44" s="228">
        <v>3</v>
      </c>
      <c r="B44" s="229">
        <v>31</v>
      </c>
      <c r="C44" s="213"/>
      <c r="D44" s="263" t="s">
        <v>64</v>
      </c>
      <c r="E44" s="231">
        <f>SUM(E39:E43)</f>
        <v>12059</v>
      </c>
      <c r="F44" s="232">
        <f>SUM(F39:F43)</f>
        <v>23202</v>
      </c>
      <c r="G44" s="233">
        <f>SUM(G39:G43)</f>
        <v>26119</v>
      </c>
      <c r="H44" s="234">
        <f t="shared" si="0"/>
        <v>112.57219205240926</v>
      </c>
      <c r="I44" s="231"/>
      <c r="J44" s="232">
        <f>SUM(J39:J40)</f>
        <v>0</v>
      </c>
      <c r="K44" s="232">
        <f>SUM(K39:K40)</f>
        <v>0</v>
      </c>
      <c r="L44" s="234"/>
      <c r="M44" s="231">
        <f>SUM(M39:M43)</f>
        <v>12059</v>
      </c>
      <c r="N44" s="232">
        <f>SUM(N39:N43)</f>
        <v>23202</v>
      </c>
      <c r="O44" s="232">
        <f>SUM(O39:O43)</f>
        <v>26119</v>
      </c>
      <c r="P44" s="235">
        <f t="shared" si="1"/>
        <v>112.57219205240926</v>
      </c>
    </row>
    <row r="45" spans="1:16" x14ac:dyDescent="0.2">
      <c r="A45" s="42"/>
      <c r="B45" s="69"/>
      <c r="C45" s="69"/>
      <c r="D45" s="256"/>
      <c r="E45" s="220"/>
      <c r="F45" s="220"/>
      <c r="G45" s="221"/>
      <c r="H45" s="222"/>
      <c r="I45" s="220"/>
      <c r="J45" s="135"/>
      <c r="K45" s="221"/>
      <c r="L45" s="222"/>
      <c r="M45" s="220"/>
      <c r="N45" s="135"/>
      <c r="O45" s="135"/>
      <c r="P45" s="223"/>
    </row>
    <row r="46" spans="1:16" x14ac:dyDescent="0.2">
      <c r="A46" s="101">
        <v>3</v>
      </c>
      <c r="B46" s="97">
        <v>33</v>
      </c>
      <c r="C46" s="97">
        <v>3311</v>
      </c>
      <c r="D46" s="264" t="s">
        <v>94</v>
      </c>
      <c r="E46" s="265">
        <v>74979</v>
      </c>
      <c r="F46" s="265">
        <v>75921</v>
      </c>
      <c r="G46" s="266">
        <v>75801</v>
      </c>
      <c r="H46" s="251">
        <f t="shared" si="0"/>
        <v>99.84194096495041</v>
      </c>
      <c r="I46" s="265"/>
      <c r="J46" s="267"/>
      <c r="K46" s="266"/>
      <c r="L46" s="268"/>
      <c r="M46" s="249">
        <f>+E46+I46</f>
        <v>74979</v>
      </c>
      <c r="N46" s="139">
        <f>+F46+J46</f>
        <v>75921</v>
      </c>
      <c r="O46" s="139">
        <f>+G46+K46</f>
        <v>75801</v>
      </c>
      <c r="P46" s="252">
        <f>+O46/N46*100</f>
        <v>99.84194096495041</v>
      </c>
    </row>
    <row r="47" spans="1:16" x14ac:dyDescent="0.2">
      <c r="A47" s="101">
        <v>3</v>
      </c>
      <c r="B47" s="97">
        <v>33</v>
      </c>
      <c r="C47" s="97">
        <v>3312</v>
      </c>
      <c r="D47" s="264" t="s">
        <v>110</v>
      </c>
      <c r="E47" s="265">
        <v>3130</v>
      </c>
      <c r="F47" s="265">
        <v>1200</v>
      </c>
      <c r="G47" s="266">
        <v>1200</v>
      </c>
      <c r="H47" s="251">
        <f t="shared" si="0"/>
        <v>100</v>
      </c>
      <c r="I47" s="265"/>
      <c r="J47" s="267"/>
      <c r="K47" s="266"/>
      <c r="L47" s="268"/>
      <c r="M47" s="249">
        <f t="shared" ref="M47:M58" si="29">+E47+I47</f>
        <v>3130</v>
      </c>
      <c r="N47" s="139">
        <f t="shared" ref="N47:N58" si="30">+F47+J47</f>
        <v>1200</v>
      </c>
      <c r="O47" s="139">
        <f t="shared" ref="O47:O58" si="31">+G47+K47</f>
        <v>1200</v>
      </c>
      <c r="P47" s="252">
        <f t="shared" ref="P47:P56" si="32">+O47/N47*100</f>
        <v>100</v>
      </c>
    </row>
    <row r="48" spans="1:16" x14ac:dyDescent="0.2">
      <c r="A48" s="101">
        <v>3</v>
      </c>
      <c r="B48" s="97">
        <v>33</v>
      </c>
      <c r="C48" s="97">
        <v>3313</v>
      </c>
      <c r="D48" s="264" t="s">
        <v>126</v>
      </c>
      <c r="E48" s="265">
        <v>228</v>
      </c>
      <c r="F48" s="265">
        <v>228</v>
      </c>
      <c r="G48" s="266">
        <v>228</v>
      </c>
      <c r="H48" s="251">
        <f t="shared" si="0"/>
        <v>100</v>
      </c>
      <c r="I48" s="265"/>
      <c r="J48" s="267"/>
      <c r="K48" s="266"/>
      <c r="L48" s="268"/>
      <c r="M48" s="249">
        <f t="shared" si="29"/>
        <v>228</v>
      </c>
      <c r="N48" s="72">
        <f t="shared" si="30"/>
        <v>228</v>
      </c>
      <c r="O48" s="139">
        <f t="shared" si="31"/>
        <v>228</v>
      </c>
      <c r="P48" s="252">
        <f t="shared" si="32"/>
        <v>100</v>
      </c>
    </row>
    <row r="49" spans="1:16" x14ac:dyDescent="0.2">
      <c r="A49" s="101">
        <v>3</v>
      </c>
      <c r="B49" s="97">
        <v>33</v>
      </c>
      <c r="C49" s="97">
        <v>3314</v>
      </c>
      <c r="D49" s="264" t="s">
        <v>95</v>
      </c>
      <c r="E49" s="265">
        <v>2834</v>
      </c>
      <c r="F49" s="265">
        <v>3122</v>
      </c>
      <c r="G49" s="266">
        <v>3163</v>
      </c>
      <c r="H49" s="251">
        <f t="shared" si="0"/>
        <v>101.3132607303011</v>
      </c>
      <c r="I49" s="265"/>
      <c r="J49" s="267"/>
      <c r="K49" s="266"/>
      <c r="L49" s="268"/>
      <c r="M49" s="249">
        <f t="shared" si="29"/>
        <v>2834</v>
      </c>
      <c r="N49" s="139">
        <f t="shared" si="30"/>
        <v>3122</v>
      </c>
      <c r="O49" s="139">
        <f t="shared" si="31"/>
        <v>3163</v>
      </c>
      <c r="P49" s="252">
        <f t="shared" si="32"/>
        <v>101.3132607303011</v>
      </c>
    </row>
    <row r="50" spans="1:16" x14ac:dyDescent="0.2">
      <c r="A50" s="269">
        <v>3</v>
      </c>
      <c r="B50" s="166">
        <v>33</v>
      </c>
      <c r="C50" s="166">
        <v>3315</v>
      </c>
      <c r="D50" s="270" t="s">
        <v>96</v>
      </c>
      <c r="E50" s="271">
        <v>7544</v>
      </c>
      <c r="F50" s="265">
        <v>8039</v>
      </c>
      <c r="G50" s="272">
        <v>8030</v>
      </c>
      <c r="H50" s="251">
        <f t="shared" si="0"/>
        <v>99.888045776837913</v>
      </c>
      <c r="I50" s="154"/>
      <c r="J50" s="267"/>
      <c r="K50" s="266"/>
      <c r="L50" s="268"/>
      <c r="M50" s="249">
        <f t="shared" si="29"/>
        <v>7544</v>
      </c>
      <c r="N50" s="139">
        <f t="shared" si="30"/>
        <v>8039</v>
      </c>
      <c r="O50" s="139">
        <f t="shared" si="31"/>
        <v>8030</v>
      </c>
      <c r="P50" s="252">
        <f t="shared" si="32"/>
        <v>99.888045776837913</v>
      </c>
    </row>
    <row r="51" spans="1:16" x14ac:dyDescent="0.2">
      <c r="A51" s="269">
        <v>3</v>
      </c>
      <c r="B51" s="166">
        <v>33</v>
      </c>
      <c r="C51" s="166">
        <v>3317</v>
      </c>
      <c r="D51" s="270" t="s">
        <v>104</v>
      </c>
      <c r="E51" s="273">
        <v>3020</v>
      </c>
      <c r="F51" s="273">
        <v>2987</v>
      </c>
      <c r="G51" s="272">
        <v>3003</v>
      </c>
      <c r="H51" s="251">
        <f t="shared" si="0"/>
        <v>100.53565450284567</v>
      </c>
      <c r="I51" s="154"/>
      <c r="J51" s="267"/>
      <c r="K51" s="266"/>
      <c r="L51" s="268"/>
      <c r="M51" s="249">
        <f t="shared" si="29"/>
        <v>3020</v>
      </c>
      <c r="N51" s="139">
        <f t="shared" si="30"/>
        <v>2987</v>
      </c>
      <c r="O51" s="139">
        <f t="shared" si="31"/>
        <v>3003</v>
      </c>
      <c r="P51" s="252">
        <f t="shared" si="32"/>
        <v>100.53565450284567</v>
      </c>
    </row>
    <row r="52" spans="1:16" x14ac:dyDescent="0.2">
      <c r="A52" s="42">
        <v>3</v>
      </c>
      <c r="B52" s="69">
        <v>33</v>
      </c>
      <c r="C52" s="69">
        <v>3319</v>
      </c>
      <c r="D52" s="256" t="s">
        <v>127</v>
      </c>
      <c r="E52" s="249">
        <v>2271</v>
      </c>
      <c r="F52" s="249">
        <v>2176</v>
      </c>
      <c r="G52" s="209">
        <v>2302</v>
      </c>
      <c r="H52" s="251">
        <f t="shared" si="0"/>
        <v>105.79044117647058</v>
      </c>
      <c r="I52" s="249"/>
      <c r="J52" s="139"/>
      <c r="K52" s="250"/>
      <c r="L52" s="239"/>
      <c r="M52" s="249">
        <f t="shared" si="29"/>
        <v>2271</v>
      </c>
      <c r="N52" s="139">
        <f t="shared" si="30"/>
        <v>2176</v>
      </c>
      <c r="O52" s="139">
        <f t="shared" si="31"/>
        <v>2302</v>
      </c>
      <c r="P52" s="252">
        <f t="shared" si="32"/>
        <v>105.79044117647058</v>
      </c>
    </row>
    <row r="53" spans="1:16" x14ac:dyDescent="0.2">
      <c r="A53" s="42">
        <v>3</v>
      </c>
      <c r="B53" s="69">
        <v>33</v>
      </c>
      <c r="C53" s="69">
        <v>3322</v>
      </c>
      <c r="D53" s="256" t="s">
        <v>48</v>
      </c>
      <c r="E53" s="249">
        <v>205</v>
      </c>
      <c r="F53" s="249">
        <v>205</v>
      </c>
      <c r="G53" s="209">
        <v>46</v>
      </c>
      <c r="H53" s="251">
        <f t="shared" si="0"/>
        <v>22.439024390243905</v>
      </c>
      <c r="I53" s="249"/>
      <c r="J53" s="139"/>
      <c r="K53" s="250"/>
      <c r="L53" s="251"/>
      <c r="M53" s="249">
        <f t="shared" si="29"/>
        <v>205</v>
      </c>
      <c r="N53" s="72">
        <f t="shared" si="30"/>
        <v>205</v>
      </c>
      <c r="O53" s="72">
        <f t="shared" si="31"/>
        <v>46</v>
      </c>
      <c r="P53" s="252">
        <f t="shared" si="32"/>
        <v>22.439024390243905</v>
      </c>
    </row>
    <row r="54" spans="1:16" x14ac:dyDescent="0.2">
      <c r="A54" s="42">
        <v>3</v>
      </c>
      <c r="B54" s="69">
        <v>33</v>
      </c>
      <c r="C54" s="69">
        <v>3326</v>
      </c>
      <c r="D54" s="248" t="s">
        <v>196</v>
      </c>
      <c r="E54" s="249"/>
      <c r="F54" s="249"/>
      <c r="G54" s="209">
        <v>12</v>
      </c>
      <c r="H54" s="251"/>
      <c r="I54" s="249"/>
      <c r="J54" s="139"/>
      <c r="K54" s="250"/>
      <c r="L54" s="251"/>
      <c r="M54" s="71">
        <f t="shared" si="29"/>
        <v>0</v>
      </c>
      <c r="N54" s="72">
        <f t="shared" si="30"/>
        <v>0</v>
      </c>
      <c r="O54" s="72">
        <f t="shared" si="31"/>
        <v>12</v>
      </c>
      <c r="P54" s="74"/>
    </row>
    <row r="55" spans="1:16" x14ac:dyDescent="0.2">
      <c r="A55" s="42">
        <v>3</v>
      </c>
      <c r="B55" s="69">
        <v>33</v>
      </c>
      <c r="C55" s="69">
        <v>3349</v>
      </c>
      <c r="D55" s="274" t="s">
        <v>128</v>
      </c>
      <c r="E55" s="249">
        <v>1200</v>
      </c>
      <c r="F55" s="249">
        <v>1285</v>
      </c>
      <c r="G55" s="209">
        <v>1332</v>
      </c>
      <c r="H55" s="251">
        <f t="shared" si="0"/>
        <v>103.65758754863815</v>
      </c>
      <c r="I55" s="249"/>
      <c r="J55" s="139"/>
      <c r="K55" s="250"/>
      <c r="L55" s="251"/>
      <c r="M55" s="249">
        <f t="shared" si="29"/>
        <v>1200</v>
      </c>
      <c r="N55" s="139">
        <f t="shared" si="30"/>
        <v>1285</v>
      </c>
      <c r="O55" s="139">
        <f t="shared" si="31"/>
        <v>1332</v>
      </c>
      <c r="P55" s="252">
        <f t="shared" si="32"/>
        <v>103.65758754863815</v>
      </c>
    </row>
    <row r="56" spans="1:16" x14ac:dyDescent="0.2">
      <c r="A56" s="42">
        <v>3</v>
      </c>
      <c r="B56" s="69">
        <v>33</v>
      </c>
      <c r="C56" s="69">
        <v>3391</v>
      </c>
      <c r="D56" s="275" t="s">
        <v>181</v>
      </c>
      <c r="E56" s="249"/>
      <c r="F56" s="249">
        <v>565</v>
      </c>
      <c r="G56" s="209">
        <v>419</v>
      </c>
      <c r="H56" s="251">
        <f t="shared" si="0"/>
        <v>74.159292035398224</v>
      </c>
      <c r="I56" s="249"/>
      <c r="J56" s="139"/>
      <c r="K56" s="250"/>
      <c r="L56" s="251"/>
      <c r="M56" s="71">
        <f t="shared" si="29"/>
        <v>0</v>
      </c>
      <c r="N56" s="72">
        <f t="shared" si="30"/>
        <v>565</v>
      </c>
      <c r="O56" s="72">
        <f t="shared" si="31"/>
        <v>419</v>
      </c>
      <c r="P56" s="74">
        <f t="shared" si="32"/>
        <v>74.159292035398224</v>
      </c>
    </row>
    <row r="57" spans="1:16" x14ac:dyDescent="0.2">
      <c r="A57" s="42">
        <v>3</v>
      </c>
      <c r="B57" s="69">
        <v>33</v>
      </c>
      <c r="C57" s="69">
        <v>3392</v>
      </c>
      <c r="D57" s="274" t="s">
        <v>49</v>
      </c>
      <c r="E57" s="249">
        <v>3803</v>
      </c>
      <c r="F57" s="249">
        <v>3803</v>
      </c>
      <c r="G57" s="209">
        <v>4029</v>
      </c>
      <c r="H57" s="251">
        <f t="shared" si="0"/>
        <v>105.94267683407837</v>
      </c>
      <c r="I57" s="249"/>
      <c r="J57" s="139"/>
      <c r="K57" s="250"/>
      <c r="L57" s="251"/>
      <c r="M57" s="249">
        <f t="shared" si="29"/>
        <v>3803</v>
      </c>
      <c r="N57" s="139">
        <f t="shared" si="30"/>
        <v>3803</v>
      </c>
      <c r="O57" s="139">
        <f t="shared" si="31"/>
        <v>4029</v>
      </c>
      <c r="P57" s="252">
        <f t="shared" si="1"/>
        <v>105.94267683407837</v>
      </c>
    </row>
    <row r="58" spans="1:16" x14ac:dyDescent="0.2">
      <c r="A58" s="42">
        <v>3</v>
      </c>
      <c r="B58" s="69">
        <v>33</v>
      </c>
      <c r="C58" s="69">
        <v>3399</v>
      </c>
      <c r="D58" s="274" t="s">
        <v>112</v>
      </c>
      <c r="E58" s="249">
        <v>983</v>
      </c>
      <c r="F58" s="249">
        <v>2243</v>
      </c>
      <c r="G58" s="221">
        <v>2231</v>
      </c>
      <c r="H58" s="251">
        <f t="shared" si="0"/>
        <v>99.465002229157378</v>
      </c>
      <c r="I58" s="249"/>
      <c r="J58" s="139"/>
      <c r="K58" s="250"/>
      <c r="L58" s="251"/>
      <c r="M58" s="249">
        <f t="shared" si="29"/>
        <v>983</v>
      </c>
      <c r="N58" s="139">
        <f t="shared" si="30"/>
        <v>2243</v>
      </c>
      <c r="O58" s="139">
        <f t="shared" si="31"/>
        <v>2231</v>
      </c>
      <c r="P58" s="252">
        <f t="shared" si="1"/>
        <v>99.465002229157378</v>
      </c>
    </row>
    <row r="59" spans="1:16" x14ac:dyDescent="0.2">
      <c r="A59" s="228">
        <v>3</v>
      </c>
      <c r="B59" s="229">
        <v>33</v>
      </c>
      <c r="C59" s="213"/>
      <c r="D59" s="276" t="s">
        <v>24</v>
      </c>
      <c r="E59" s="277">
        <f>SUM(E46:E58)</f>
        <v>100197</v>
      </c>
      <c r="F59" s="278">
        <f>SUM(F46:F58)</f>
        <v>101774</v>
      </c>
      <c r="G59" s="278">
        <f>SUM(G46:G58)</f>
        <v>101796</v>
      </c>
      <c r="H59" s="279">
        <f t="shared" si="0"/>
        <v>100.02161652288405</v>
      </c>
      <c r="I59" s="277">
        <f>SUM(I46:I58)</f>
        <v>0</v>
      </c>
      <c r="J59" s="278">
        <f>SUM(J46:J58)</f>
        <v>0</v>
      </c>
      <c r="K59" s="280">
        <f>SUM(K46:K58)</f>
        <v>0</v>
      </c>
      <c r="L59" s="234"/>
      <c r="M59" s="277">
        <f>SUM(M46:M58)</f>
        <v>100197</v>
      </c>
      <c r="N59" s="278">
        <f>SUM(N46:N58)</f>
        <v>101774</v>
      </c>
      <c r="O59" s="278">
        <f>SUM(O46:O58)</f>
        <v>101796</v>
      </c>
      <c r="P59" s="281">
        <f t="shared" si="1"/>
        <v>100.02161652288405</v>
      </c>
    </row>
    <row r="60" spans="1:16" x14ac:dyDescent="0.2">
      <c r="A60" s="236"/>
      <c r="B60" s="69"/>
      <c r="C60" s="69"/>
      <c r="D60" s="274"/>
      <c r="E60" s="249"/>
      <c r="F60" s="139"/>
      <c r="G60" s="250"/>
      <c r="H60" s="251"/>
      <c r="I60" s="249"/>
      <c r="J60" s="139"/>
      <c r="K60" s="250"/>
      <c r="L60" s="251"/>
      <c r="M60" s="249"/>
      <c r="N60" s="139"/>
      <c r="O60" s="139"/>
      <c r="P60" s="252"/>
    </row>
    <row r="61" spans="1:16" x14ac:dyDescent="0.2">
      <c r="A61" s="42">
        <v>3</v>
      </c>
      <c r="B61" s="69">
        <v>34</v>
      </c>
      <c r="C61" s="69">
        <v>3412</v>
      </c>
      <c r="D61" s="274" t="s">
        <v>139</v>
      </c>
      <c r="E61" s="249">
        <v>892</v>
      </c>
      <c r="F61" s="249">
        <v>1959</v>
      </c>
      <c r="G61" s="221">
        <v>1939</v>
      </c>
      <c r="H61" s="251">
        <f t="shared" si="0"/>
        <v>98.979070954568655</v>
      </c>
      <c r="I61" s="249"/>
      <c r="J61" s="139"/>
      <c r="K61" s="250"/>
      <c r="L61" s="282"/>
      <c r="M61" s="71">
        <f>+E61+I61</f>
        <v>892</v>
      </c>
      <c r="N61" s="72">
        <f>+F61+J61</f>
        <v>1959</v>
      </c>
      <c r="O61" s="72">
        <f>+G61+K61</f>
        <v>1939</v>
      </c>
      <c r="P61" s="252">
        <f>+O61/N61*100</f>
        <v>98.979070954568655</v>
      </c>
    </row>
    <row r="62" spans="1:16" x14ac:dyDescent="0.2">
      <c r="A62" s="42">
        <v>3</v>
      </c>
      <c r="B62" s="69">
        <v>34</v>
      </c>
      <c r="C62" s="69">
        <v>3419</v>
      </c>
      <c r="D62" s="274" t="s">
        <v>129</v>
      </c>
      <c r="E62" s="283">
        <v>1112</v>
      </c>
      <c r="F62" s="283">
        <v>1123</v>
      </c>
      <c r="G62" s="284">
        <v>1234</v>
      </c>
      <c r="H62" s="285">
        <f t="shared" si="0"/>
        <v>109.88423864648264</v>
      </c>
      <c r="I62" s="283"/>
      <c r="J62" s="139"/>
      <c r="K62" s="250"/>
      <c r="L62" s="239"/>
      <c r="M62" s="249">
        <f t="shared" ref="M62:O64" si="33">+E62+I62</f>
        <v>1112</v>
      </c>
      <c r="N62" s="139">
        <f t="shared" si="33"/>
        <v>1123</v>
      </c>
      <c r="O62" s="139">
        <f t="shared" si="33"/>
        <v>1234</v>
      </c>
      <c r="P62" s="252">
        <f t="shared" si="1"/>
        <v>109.88423864648264</v>
      </c>
    </row>
    <row r="63" spans="1:16" x14ac:dyDescent="0.2">
      <c r="A63" s="42">
        <v>3</v>
      </c>
      <c r="B63" s="69">
        <v>34</v>
      </c>
      <c r="C63" s="69">
        <v>3421</v>
      </c>
      <c r="D63" s="274" t="s">
        <v>138</v>
      </c>
      <c r="E63" s="283"/>
      <c r="F63" s="283">
        <v>361</v>
      </c>
      <c r="G63" s="284">
        <v>1701</v>
      </c>
      <c r="H63" s="285">
        <f>+G63/F63*100</f>
        <v>471.19113573407202</v>
      </c>
      <c r="I63" s="283"/>
      <c r="J63" s="139"/>
      <c r="K63" s="250"/>
      <c r="L63" s="239"/>
      <c r="M63" s="249">
        <f t="shared" si="33"/>
        <v>0</v>
      </c>
      <c r="N63" s="139">
        <f t="shared" si="33"/>
        <v>361</v>
      </c>
      <c r="O63" s="139">
        <f t="shared" si="33"/>
        <v>1701</v>
      </c>
      <c r="P63" s="252">
        <f t="shared" si="1"/>
        <v>471.19113573407202</v>
      </c>
    </row>
    <row r="64" spans="1:16" x14ac:dyDescent="0.2">
      <c r="A64" s="42">
        <v>3</v>
      </c>
      <c r="B64" s="69">
        <v>34</v>
      </c>
      <c r="C64" s="69">
        <v>3429</v>
      </c>
      <c r="D64" s="274" t="s">
        <v>169</v>
      </c>
      <c r="E64" s="286">
        <v>34</v>
      </c>
      <c r="F64" s="249">
        <v>965</v>
      </c>
      <c r="G64" s="250">
        <v>968</v>
      </c>
      <c r="H64" s="251">
        <f t="shared" si="0"/>
        <v>100.31088082901553</v>
      </c>
      <c r="I64" s="249"/>
      <c r="J64" s="139"/>
      <c r="K64" s="250"/>
      <c r="L64" s="239"/>
      <c r="M64" s="71">
        <f t="shared" si="33"/>
        <v>34</v>
      </c>
      <c r="N64" s="72">
        <f t="shared" si="33"/>
        <v>965</v>
      </c>
      <c r="O64" s="72">
        <f t="shared" si="33"/>
        <v>968</v>
      </c>
      <c r="P64" s="74">
        <f t="shared" si="1"/>
        <v>100.31088082901553</v>
      </c>
    </row>
    <row r="65" spans="1:16" x14ac:dyDescent="0.2">
      <c r="A65" s="211">
        <v>3</v>
      </c>
      <c r="B65" s="287">
        <v>34</v>
      </c>
      <c r="C65" s="288"/>
      <c r="D65" s="289" t="s">
        <v>65</v>
      </c>
      <c r="E65" s="215">
        <f>SUM(E61:E64)</f>
        <v>2038</v>
      </c>
      <c r="F65" s="216">
        <f>SUM(F61:F64)</f>
        <v>4408</v>
      </c>
      <c r="G65" s="217">
        <f>SUM(G61:G64)</f>
        <v>5842</v>
      </c>
      <c r="H65" s="218">
        <f t="shared" si="0"/>
        <v>132.5317604355717</v>
      </c>
      <c r="I65" s="215">
        <f>SUM(I61:I64)</f>
        <v>0</v>
      </c>
      <c r="J65" s="216">
        <f>SUM(J61:J64)</f>
        <v>0</v>
      </c>
      <c r="K65" s="217">
        <f>SUM(K61:K64)</f>
        <v>0</v>
      </c>
      <c r="L65" s="234"/>
      <c r="M65" s="215">
        <f>SUM(M61:M64)</f>
        <v>2038</v>
      </c>
      <c r="N65" s="216">
        <f>SUM(N61:N64)</f>
        <v>4408</v>
      </c>
      <c r="O65" s="216">
        <f>SUM(O61:O64)</f>
        <v>5842</v>
      </c>
      <c r="P65" s="219">
        <f t="shared" si="1"/>
        <v>132.5317604355717</v>
      </c>
    </row>
    <row r="66" spans="1:16" x14ac:dyDescent="0.2">
      <c r="A66" s="236"/>
      <c r="B66" s="69"/>
      <c r="C66" s="69"/>
      <c r="D66" s="237"/>
      <c r="E66" s="84"/>
      <c r="F66" s="85"/>
      <c r="G66" s="238"/>
      <c r="H66" s="239"/>
      <c r="I66" s="84"/>
      <c r="J66" s="85"/>
      <c r="K66" s="238"/>
      <c r="L66" s="239"/>
      <c r="M66" s="84"/>
      <c r="N66" s="85"/>
      <c r="O66" s="85"/>
      <c r="P66" s="87"/>
    </row>
    <row r="67" spans="1:16" x14ac:dyDescent="0.2">
      <c r="A67" s="42">
        <v>3</v>
      </c>
      <c r="B67" s="69">
        <v>35</v>
      </c>
      <c r="C67" s="69">
        <v>3511</v>
      </c>
      <c r="D67" s="70" t="s">
        <v>60</v>
      </c>
      <c r="E67" s="84">
        <v>11989</v>
      </c>
      <c r="F67" s="72">
        <v>11989</v>
      </c>
      <c r="G67" s="209">
        <v>13095</v>
      </c>
      <c r="H67" s="239">
        <f t="shared" si="0"/>
        <v>109.22512302944365</v>
      </c>
      <c r="I67" s="84"/>
      <c r="J67" s="85"/>
      <c r="K67" s="238"/>
      <c r="L67" s="239"/>
      <c r="M67" s="71">
        <f t="shared" ref="M67:O69" si="34">+E67+I67</f>
        <v>11989</v>
      </c>
      <c r="N67" s="72">
        <f t="shared" si="34"/>
        <v>11989</v>
      </c>
      <c r="O67" s="72">
        <f t="shared" si="34"/>
        <v>13095</v>
      </c>
      <c r="P67" s="252">
        <f t="shared" ref="P67:P68" si="35">+O67/N67*100</f>
        <v>109.22512302944365</v>
      </c>
    </row>
    <row r="68" spans="1:16" x14ac:dyDescent="0.2">
      <c r="A68" s="42">
        <v>3</v>
      </c>
      <c r="B68" s="69">
        <v>35</v>
      </c>
      <c r="C68" s="225">
        <v>3523</v>
      </c>
      <c r="D68" s="102" t="s">
        <v>197</v>
      </c>
      <c r="E68" s="71"/>
      <c r="F68" s="72">
        <v>1585</v>
      </c>
      <c r="G68" s="209">
        <v>2135</v>
      </c>
      <c r="H68" s="239">
        <f t="shared" si="0"/>
        <v>134.70031545741327</v>
      </c>
      <c r="I68" s="84"/>
      <c r="J68" s="85"/>
      <c r="K68" s="238"/>
      <c r="L68" s="239"/>
      <c r="M68" s="249">
        <f t="shared" si="34"/>
        <v>0</v>
      </c>
      <c r="N68" s="139">
        <f t="shared" si="34"/>
        <v>1585</v>
      </c>
      <c r="O68" s="139">
        <f t="shared" si="34"/>
        <v>2135</v>
      </c>
      <c r="P68" s="252">
        <f t="shared" si="35"/>
        <v>134.70031545741327</v>
      </c>
    </row>
    <row r="69" spans="1:16" x14ac:dyDescent="0.2">
      <c r="A69" s="42">
        <v>3</v>
      </c>
      <c r="B69" s="69">
        <v>35</v>
      </c>
      <c r="C69" s="225">
        <v>3529</v>
      </c>
      <c r="D69" s="70" t="s">
        <v>175</v>
      </c>
      <c r="E69" s="71">
        <v>2457</v>
      </c>
      <c r="F69" s="72">
        <v>2457</v>
      </c>
      <c r="G69" s="209">
        <v>2457</v>
      </c>
      <c r="H69" s="239">
        <f>+G69/F69*100</f>
        <v>100</v>
      </c>
      <c r="I69" s="84"/>
      <c r="J69" s="85"/>
      <c r="K69" s="238"/>
      <c r="L69" s="239"/>
      <c r="M69" s="71">
        <f>+E69+I69</f>
        <v>2457</v>
      </c>
      <c r="N69" s="85">
        <f t="shared" si="34"/>
        <v>2457</v>
      </c>
      <c r="O69" s="72">
        <f>+G69+K69</f>
        <v>2457</v>
      </c>
      <c r="P69" s="74">
        <f>+O69/N69*100</f>
        <v>100</v>
      </c>
    </row>
    <row r="70" spans="1:16" x14ac:dyDescent="0.2">
      <c r="A70" s="211">
        <v>3</v>
      </c>
      <c r="B70" s="287">
        <v>35</v>
      </c>
      <c r="C70" s="288"/>
      <c r="D70" s="290" t="s">
        <v>66</v>
      </c>
      <c r="E70" s="215">
        <f>SUM(E67:E69)</f>
        <v>14446</v>
      </c>
      <c r="F70" s="232">
        <f>SUM(F67:F69)</f>
        <v>16031</v>
      </c>
      <c r="G70" s="232">
        <f>SUM(G67:G69)</f>
        <v>17687</v>
      </c>
      <c r="H70" s="234">
        <f t="shared" si="0"/>
        <v>110.3299856527977</v>
      </c>
      <c r="I70" s="231"/>
      <c r="J70" s="232">
        <f>SUM(J67:J67)</f>
        <v>0</v>
      </c>
      <c r="K70" s="233">
        <f>SUM(K67:K67)</f>
        <v>0</v>
      </c>
      <c r="L70" s="234"/>
      <c r="M70" s="231">
        <f>SUM(M67:M69)</f>
        <v>14446</v>
      </c>
      <c r="N70" s="232">
        <f>SUM(N67:N69)</f>
        <v>16031</v>
      </c>
      <c r="O70" s="232">
        <f>SUM(O67:O69)</f>
        <v>17687</v>
      </c>
      <c r="P70" s="235">
        <f t="shared" si="1"/>
        <v>110.3299856527977</v>
      </c>
    </row>
    <row r="71" spans="1:16" x14ac:dyDescent="0.2">
      <c r="A71" s="236"/>
      <c r="B71" s="69"/>
      <c r="C71" s="69"/>
      <c r="D71" s="70"/>
      <c r="E71" s="84"/>
      <c r="F71" s="85"/>
      <c r="G71" s="238"/>
      <c r="H71" s="239"/>
      <c r="I71" s="84"/>
      <c r="J71" s="85"/>
      <c r="K71" s="238"/>
      <c r="L71" s="239"/>
      <c r="M71" s="84"/>
      <c r="N71" s="85"/>
      <c r="O71" s="85"/>
      <c r="P71" s="87"/>
    </row>
    <row r="72" spans="1:16" x14ac:dyDescent="0.2">
      <c r="A72" s="42">
        <v>3</v>
      </c>
      <c r="B72" s="69">
        <v>36</v>
      </c>
      <c r="C72" s="69">
        <v>3612</v>
      </c>
      <c r="D72" s="70" t="s">
        <v>50</v>
      </c>
      <c r="E72" s="84">
        <v>47023</v>
      </c>
      <c r="F72" s="84">
        <v>60530</v>
      </c>
      <c r="G72" s="209">
        <v>63755</v>
      </c>
      <c r="H72" s="239">
        <f t="shared" si="0"/>
        <v>105.32793656038328</v>
      </c>
      <c r="I72" s="84">
        <v>500000</v>
      </c>
      <c r="J72" s="85">
        <v>500000</v>
      </c>
      <c r="K72" s="238">
        <v>192277</v>
      </c>
      <c r="L72" s="239">
        <f>+K72/J72*100</f>
        <v>38.455399999999997</v>
      </c>
      <c r="M72" s="84">
        <f>+E72+I72</f>
        <v>547023</v>
      </c>
      <c r="N72" s="85">
        <f>+F72+J72</f>
        <v>560530</v>
      </c>
      <c r="O72" s="85">
        <f>+G72+K72</f>
        <v>256032</v>
      </c>
      <c r="P72" s="87">
        <f t="shared" si="1"/>
        <v>45.676770199632486</v>
      </c>
    </row>
    <row r="73" spans="1:16" x14ac:dyDescent="0.2">
      <c r="A73" s="42">
        <v>3</v>
      </c>
      <c r="B73" s="69">
        <v>36</v>
      </c>
      <c r="C73" s="69">
        <v>3613</v>
      </c>
      <c r="D73" s="70" t="s">
        <v>105</v>
      </c>
      <c r="E73" s="84">
        <v>16852</v>
      </c>
      <c r="F73" s="84">
        <v>17067</v>
      </c>
      <c r="G73" s="209">
        <v>16529</v>
      </c>
      <c r="H73" s="239">
        <f t="shared" si="0"/>
        <v>96.847717818011375</v>
      </c>
      <c r="I73" s="84">
        <v>5</v>
      </c>
      <c r="J73" s="85">
        <v>5</v>
      </c>
      <c r="K73" s="238">
        <v>9</v>
      </c>
      <c r="L73" s="239">
        <f>+K73/J73*100</f>
        <v>180</v>
      </c>
      <c r="M73" s="84">
        <f t="shared" ref="M73:M79" si="36">+E73+I73</f>
        <v>16857</v>
      </c>
      <c r="N73" s="85">
        <f t="shared" ref="N73:N79" si="37">+F73+J73</f>
        <v>17072</v>
      </c>
      <c r="O73" s="85">
        <f t="shared" ref="O73:O79" si="38">+G73+K73</f>
        <v>16538</v>
      </c>
      <c r="P73" s="87">
        <f t="shared" si="1"/>
        <v>96.87207122774133</v>
      </c>
    </row>
    <row r="74" spans="1:16" x14ac:dyDescent="0.2">
      <c r="A74" s="42">
        <v>3</v>
      </c>
      <c r="B74" s="69">
        <v>36</v>
      </c>
      <c r="C74" s="69">
        <v>3619</v>
      </c>
      <c r="D74" s="70" t="s">
        <v>130</v>
      </c>
      <c r="E74" s="84">
        <v>1448</v>
      </c>
      <c r="F74" s="84">
        <v>1448</v>
      </c>
      <c r="G74" s="209">
        <v>1430</v>
      </c>
      <c r="H74" s="239">
        <f t="shared" si="0"/>
        <v>98.756906077348063</v>
      </c>
      <c r="I74" s="84"/>
      <c r="J74" s="85"/>
      <c r="K74" s="238"/>
      <c r="L74" s="239"/>
      <c r="M74" s="84">
        <f t="shared" si="36"/>
        <v>1448</v>
      </c>
      <c r="N74" s="72">
        <f t="shared" si="37"/>
        <v>1448</v>
      </c>
      <c r="O74" s="72">
        <f t="shared" si="38"/>
        <v>1430</v>
      </c>
      <c r="P74" s="87">
        <f t="shared" si="1"/>
        <v>98.756906077348063</v>
      </c>
    </row>
    <row r="75" spans="1:16" x14ac:dyDescent="0.2">
      <c r="A75" s="42">
        <v>3</v>
      </c>
      <c r="B75" s="69">
        <v>36</v>
      </c>
      <c r="C75" s="69">
        <v>3632</v>
      </c>
      <c r="D75" s="70" t="s">
        <v>51</v>
      </c>
      <c r="E75" s="84">
        <v>11064</v>
      </c>
      <c r="F75" s="84">
        <v>11135</v>
      </c>
      <c r="G75" s="209">
        <v>10961</v>
      </c>
      <c r="H75" s="239">
        <f t="shared" si="0"/>
        <v>98.437359676695095</v>
      </c>
      <c r="I75" s="84"/>
      <c r="J75" s="85"/>
      <c r="K75" s="238"/>
      <c r="L75" s="239"/>
      <c r="M75" s="84">
        <f t="shared" si="36"/>
        <v>11064</v>
      </c>
      <c r="N75" s="85">
        <f t="shared" si="37"/>
        <v>11135</v>
      </c>
      <c r="O75" s="85">
        <f t="shared" si="38"/>
        <v>10961</v>
      </c>
      <c r="P75" s="87">
        <f t="shared" si="1"/>
        <v>98.437359676695095</v>
      </c>
    </row>
    <row r="76" spans="1:16" x14ac:dyDescent="0.2">
      <c r="A76" s="42">
        <v>3</v>
      </c>
      <c r="B76" s="69">
        <v>36</v>
      </c>
      <c r="C76" s="69">
        <v>3633</v>
      </c>
      <c r="D76" s="70" t="s">
        <v>176</v>
      </c>
      <c r="E76" s="84">
        <v>125</v>
      </c>
      <c r="F76" s="84">
        <v>314</v>
      </c>
      <c r="G76" s="209">
        <v>313</v>
      </c>
      <c r="H76" s="239">
        <f t="shared" si="0"/>
        <v>99.681528662420376</v>
      </c>
      <c r="I76" s="84"/>
      <c r="J76" s="85"/>
      <c r="K76" s="238"/>
      <c r="L76" s="239"/>
      <c r="M76" s="71">
        <f t="shared" si="36"/>
        <v>125</v>
      </c>
      <c r="N76" s="72">
        <f t="shared" si="37"/>
        <v>314</v>
      </c>
      <c r="O76" s="72">
        <f t="shared" si="38"/>
        <v>313</v>
      </c>
      <c r="P76" s="87">
        <f t="shared" si="1"/>
        <v>99.681528662420376</v>
      </c>
    </row>
    <row r="77" spans="1:16" x14ac:dyDescent="0.2">
      <c r="A77" s="42">
        <v>3</v>
      </c>
      <c r="B77" s="69">
        <v>36</v>
      </c>
      <c r="C77" s="69">
        <v>3636</v>
      </c>
      <c r="D77" s="70" t="s">
        <v>140</v>
      </c>
      <c r="E77" s="84">
        <v>360</v>
      </c>
      <c r="F77" s="84">
        <v>360</v>
      </c>
      <c r="G77" s="209">
        <v>723</v>
      </c>
      <c r="H77" s="239">
        <f t="shared" si="0"/>
        <v>200.83333333333334</v>
      </c>
      <c r="I77" s="84"/>
      <c r="J77" s="85"/>
      <c r="K77" s="238"/>
      <c r="L77" s="239"/>
      <c r="M77" s="249">
        <f t="shared" si="36"/>
        <v>360</v>
      </c>
      <c r="N77" s="139">
        <f t="shared" si="37"/>
        <v>360</v>
      </c>
      <c r="O77" s="139">
        <f t="shared" si="38"/>
        <v>723</v>
      </c>
      <c r="P77" s="87">
        <f t="shared" si="1"/>
        <v>200.83333333333334</v>
      </c>
    </row>
    <row r="78" spans="1:16" x14ac:dyDescent="0.2">
      <c r="A78" s="42">
        <v>3</v>
      </c>
      <c r="B78" s="69">
        <v>36</v>
      </c>
      <c r="C78" s="69">
        <v>3639</v>
      </c>
      <c r="D78" s="70" t="s">
        <v>131</v>
      </c>
      <c r="E78" s="84">
        <v>108113</v>
      </c>
      <c r="F78" s="84">
        <v>116241</v>
      </c>
      <c r="G78" s="209">
        <v>145870</v>
      </c>
      <c r="H78" s="239">
        <f t="shared" si="0"/>
        <v>125.48928519197185</v>
      </c>
      <c r="I78" s="84">
        <v>138600</v>
      </c>
      <c r="J78" s="85">
        <v>147900</v>
      </c>
      <c r="K78" s="238">
        <v>94348</v>
      </c>
      <c r="L78" s="239">
        <f>+K78/J78*100</f>
        <v>63.791751183231916</v>
      </c>
      <c r="M78" s="84">
        <f t="shared" si="36"/>
        <v>246713</v>
      </c>
      <c r="N78" s="85">
        <f t="shared" si="37"/>
        <v>264141</v>
      </c>
      <c r="O78" s="85">
        <f t="shared" si="38"/>
        <v>240218</v>
      </c>
      <c r="P78" s="87">
        <f t="shared" si="1"/>
        <v>90.943094786496602</v>
      </c>
    </row>
    <row r="79" spans="1:16" x14ac:dyDescent="0.2">
      <c r="A79" s="42">
        <v>3</v>
      </c>
      <c r="B79" s="69">
        <v>36</v>
      </c>
      <c r="C79" s="69">
        <v>3699</v>
      </c>
      <c r="D79" s="70" t="s">
        <v>132</v>
      </c>
      <c r="E79" s="84">
        <v>1506</v>
      </c>
      <c r="F79" s="84">
        <v>1700</v>
      </c>
      <c r="G79" s="209">
        <v>1729</v>
      </c>
      <c r="H79" s="239">
        <f t="shared" si="0"/>
        <v>101.70588235294117</v>
      </c>
      <c r="I79" s="84"/>
      <c r="J79" s="85"/>
      <c r="K79" s="238"/>
      <c r="L79" s="239"/>
      <c r="M79" s="84">
        <f t="shared" si="36"/>
        <v>1506</v>
      </c>
      <c r="N79" s="85">
        <f t="shared" si="37"/>
        <v>1700</v>
      </c>
      <c r="O79" s="85">
        <f t="shared" si="38"/>
        <v>1729</v>
      </c>
      <c r="P79" s="87">
        <f>+O79/N79*100</f>
        <v>101.70588235294117</v>
      </c>
    </row>
    <row r="80" spans="1:16" x14ac:dyDescent="0.2">
      <c r="A80" s="211">
        <v>3</v>
      </c>
      <c r="B80" s="229">
        <v>36</v>
      </c>
      <c r="C80" s="213"/>
      <c r="D80" s="214" t="s">
        <v>100</v>
      </c>
      <c r="E80" s="231">
        <f>SUM(E72:E79)</f>
        <v>186491</v>
      </c>
      <c r="F80" s="232">
        <f>SUM(F72:F79)</f>
        <v>208795</v>
      </c>
      <c r="G80" s="233">
        <f>SUM(G72:G79)</f>
        <v>241310</v>
      </c>
      <c r="H80" s="234">
        <f t="shared" si="0"/>
        <v>115.57269091692808</v>
      </c>
      <c r="I80" s="231">
        <f>SUM(I72:I78)</f>
        <v>638605</v>
      </c>
      <c r="J80" s="232">
        <f>SUM(J72:J78)</f>
        <v>647905</v>
      </c>
      <c r="K80" s="233">
        <f>SUM(K72:K78)</f>
        <v>286634</v>
      </c>
      <c r="L80" s="234">
        <f>+K80/J80*100</f>
        <v>44.240127796513377</v>
      </c>
      <c r="M80" s="231">
        <f>SUM(M72:M79)</f>
        <v>825096</v>
      </c>
      <c r="N80" s="232">
        <f>SUM(N72:N79)</f>
        <v>856700</v>
      </c>
      <c r="O80" s="232">
        <f>SUM(O72:O79)</f>
        <v>527944</v>
      </c>
      <c r="P80" s="235">
        <f>+O80/N80*100</f>
        <v>61.625306408310962</v>
      </c>
    </row>
    <row r="81" spans="1:16" x14ac:dyDescent="0.2">
      <c r="A81" s="236"/>
      <c r="B81" s="69"/>
      <c r="C81" s="69"/>
      <c r="D81" s="70"/>
      <c r="E81" s="84"/>
      <c r="F81" s="85"/>
      <c r="G81" s="238"/>
      <c r="H81" s="239"/>
      <c r="I81" s="84"/>
      <c r="J81" s="85"/>
      <c r="K81" s="238"/>
      <c r="L81" s="239"/>
      <c r="M81" s="84"/>
      <c r="N81" s="85"/>
      <c r="O81" s="85"/>
      <c r="P81" s="87"/>
    </row>
    <row r="82" spans="1:16" x14ac:dyDescent="0.2">
      <c r="A82" s="42">
        <v>3</v>
      </c>
      <c r="B82" s="69">
        <v>37</v>
      </c>
      <c r="C82" s="69">
        <v>3722</v>
      </c>
      <c r="D82" s="70" t="s">
        <v>52</v>
      </c>
      <c r="E82" s="84">
        <v>10</v>
      </c>
      <c r="F82" s="84">
        <v>10</v>
      </c>
      <c r="G82" s="209">
        <v>10</v>
      </c>
      <c r="H82" s="282">
        <f>+G82/F82*100</f>
        <v>100</v>
      </c>
      <c r="I82" s="84"/>
      <c r="J82" s="85"/>
      <c r="K82" s="238"/>
      <c r="L82" s="239"/>
      <c r="M82" s="71">
        <f t="shared" ref="M82" si="39">+E82+I82</f>
        <v>10</v>
      </c>
      <c r="N82" s="72">
        <f t="shared" ref="N82" si="40">+F82+J82</f>
        <v>10</v>
      </c>
      <c r="O82" s="72">
        <f t="shared" ref="O82" si="41">+G82+K82</f>
        <v>10</v>
      </c>
      <c r="P82" s="74">
        <f t="shared" ref="P82:P87" si="42">+O82/N82*100</f>
        <v>100</v>
      </c>
    </row>
    <row r="83" spans="1:16" x14ac:dyDescent="0.2">
      <c r="A83" s="42">
        <v>3</v>
      </c>
      <c r="B83" s="69">
        <v>37</v>
      </c>
      <c r="C83" s="69">
        <v>3725</v>
      </c>
      <c r="D83" s="70" t="s">
        <v>133</v>
      </c>
      <c r="E83" s="84">
        <v>17000</v>
      </c>
      <c r="F83" s="84">
        <v>17000</v>
      </c>
      <c r="G83" s="209">
        <v>24341</v>
      </c>
      <c r="H83" s="239">
        <f t="shared" ref="H83:H137" si="43">+G83/F83*100</f>
        <v>143.18235294117648</v>
      </c>
      <c r="I83" s="84"/>
      <c r="J83" s="85"/>
      <c r="K83" s="238"/>
      <c r="L83" s="239"/>
      <c r="M83" s="84">
        <f t="shared" ref="M83:N88" si="44">+E83+I83</f>
        <v>17000</v>
      </c>
      <c r="N83" s="85">
        <f t="shared" si="44"/>
        <v>17000</v>
      </c>
      <c r="O83" s="85">
        <f>+G83+K83</f>
        <v>24341</v>
      </c>
      <c r="P83" s="74">
        <f t="shared" si="42"/>
        <v>143.18235294117648</v>
      </c>
    </row>
    <row r="84" spans="1:16" x14ac:dyDescent="0.2">
      <c r="A84" s="42">
        <v>3</v>
      </c>
      <c r="B84" s="69">
        <v>37</v>
      </c>
      <c r="C84" s="69">
        <v>3741</v>
      </c>
      <c r="D84" s="70" t="s">
        <v>178</v>
      </c>
      <c r="E84" s="84"/>
      <c r="F84" s="84">
        <v>116</v>
      </c>
      <c r="G84" s="209">
        <v>132</v>
      </c>
      <c r="H84" s="239">
        <f t="shared" si="43"/>
        <v>113.79310344827587</v>
      </c>
      <c r="I84" s="84"/>
      <c r="J84" s="85"/>
      <c r="K84" s="238"/>
      <c r="L84" s="239"/>
      <c r="M84" s="84">
        <f t="shared" si="44"/>
        <v>0</v>
      </c>
      <c r="N84" s="85">
        <f t="shared" si="44"/>
        <v>116</v>
      </c>
      <c r="O84" s="85">
        <f t="shared" ref="O84" si="45">+G84+K84</f>
        <v>132</v>
      </c>
      <c r="P84" s="252">
        <f t="shared" si="42"/>
        <v>113.79310344827587</v>
      </c>
    </row>
    <row r="85" spans="1:16" x14ac:dyDescent="0.2">
      <c r="A85" s="42">
        <v>3</v>
      </c>
      <c r="B85" s="69">
        <v>37</v>
      </c>
      <c r="C85" s="69">
        <v>3745</v>
      </c>
      <c r="D85" s="70" t="s">
        <v>53</v>
      </c>
      <c r="E85" s="84">
        <v>9457</v>
      </c>
      <c r="F85" s="84">
        <v>1751</v>
      </c>
      <c r="G85" s="209">
        <v>1334</v>
      </c>
      <c r="H85" s="239">
        <f t="shared" si="43"/>
        <v>76.185037121644768</v>
      </c>
      <c r="I85" s="84"/>
      <c r="J85" s="85"/>
      <c r="K85" s="238"/>
      <c r="L85" s="239"/>
      <c r="M85" s="71">
        <f t="shared" si="44"/>
        <v>9457</v>
      </c>
      <c r="N85" s="72">
        <f t="shared" si="44"/>
        <v>1751</v>
      </c>
      <c r="O85" s="72">
        <f t="shared" ref="O85:O87" si="46">+G85+K85</f>
        <v>1334</v>
      </c>
      <c r="P85" s="74">
        <f t="shared" si="42"/>
        <v>76.185037121644768</v>
      </c>
    </row>
    <row r="86" spans="1:16" x14ac:dyDescent="0.2">
      <c r="A86" s="42">
        <v>3</v>
      </c>
      <c r="B86" s="69">
        <v>37</v>
      </c>
      <c r="C86" s="69">
        <v>3749</v>
      </c>
      <c r="D86" s="70" t="s">
        <v>207</v>
      </c>
      <c r="E86" s="84"/>
      <c r="F86" s="84">
        <v>3</v>
      </c>
      <c r="G86" s="209">
        <v>3</v>
      </c>
      <c r="H86" s="239">
        <f t="shared" si="43"/>
        <v>100</v>
      </c>
      <c r="I86" s="84"/>
      <c r="J86" s="85"/>
      <c r="K86" s="238"/>
      <c r="L86" s="239"/>
      <c r="M86" s="71"/>
      <c r="N86" s="72">
        <f t="shared" si="44"/>
        <v>3</v>
      </c>
      <c r="O86" s="72">
        <f t="shared" si="46"/>
        <v>3</v>
      </c>
      <c r="P86" s="252">
        <f t="shared" si="42"/>
        <v>100</v>
      </c>
    </row>
    <row r="87" spans="1:16" x14ac:dyDescent="0.2">
      <c r="A87" s="42">
        <v>3</v>
      </c>
      <c r="B87" s="69">
        <v>37</v>
      </c>
      <c r="C87" s="69">
        <v>3769</v>
      </c>
      <c r="D87" s="102" t="s">
        <v>198</v>
      </c>
      <c r="E87" s="84">
        <v>405</v>
      </c>
      <c r="F87" s="84">
        <v>405</v>
      </c>
      <c r="G87" s="209">
        <v>662</v>
      </c>
      <c r="H87" s="239">
        <f t="shared" si="43"/>
        <v>163.45679012345678</v>
      </c>
      <c r="I87" s="84"/>
      <c r="J87" s="85"/>
      <c r="K87" s="238"/>
      <c r="L87" s="239"/>
      <c r="M87" s="71">
        <f t="shared" si="44"/>
        <v>405</v>
      </c>
      <c r="N87" s="72">
        <f t="shared" si="44"/>
        <v>405</v>
      </c>
      <c r="O87" s="72">
        <f t="shared" si="46"/>
        <v>662</v>
      </c>
      <c r="P87" s="74">
        <f t="shared" si="42"/>
        <v>163.45679012345678</v>
      </c>
    </row>
    <row r="88" spans="1:16" x14ac:dyDescent="0.2">
      <c r="A88" s="42">
        <v>3</v>
      </c>
      <c r="B88" s="69">
        <v>37</v>
      </c>
      <c r="C88" s="69">
        <v>3792</v>
      </c>
      <c r="D88" s="70" t="s">
        <v>159</v>
      </c>
      <c r="E88" s="84">
        <v>70</v>
      </c>
      <c r="F88" s="84">
        <v>115</v>
      </c>
      <c r="G88" s="209">
        <v>44</v>
      </c>
      <c r="H88" s="239">
        <f t="shared" si="43"/>
        <v>38.260869565217391</v>
      </c>
      <c r="I88" s="84"/>
      <c r="J88" s="85"/>
      <c r="K88" s="238"/>
      <c r="L88" s="239"/>
      <c r="M88" s="71">
        <f t="shared" si="44"/>
        <v>70</v>
      </c>
      <c r="N88" s="72">
        <f t="shared" si="44"/>
        <v>115</v>
      </c>
      <c r="O88" s="72">
        <f>+G88+K88</f>
        <v>44</v>
      </c>
      <c r="P88" s="74">
        <f t="shared" ref="P88:P89" si="47">+O88/N88*100</f>
        <v>38.260869565217391</v>
      </c>
    </row>
    <row r="89" spans="1:16" x14ac:dyDescent="0.2">
      <c r="A89" s="211">
        <v>3</v>
      </c>
      <c r="B89" s="291">
        <v>37</v>
      </c>
      <c r="C89" s="292"/>
      <c r="D89" s="293" t="s">
        <v>67</v>
      </c>
      <c r="E89" s="294">
        <f>SUM(E82:E88)</f>
        <v>26942</v>
      </c>
      <c r="F89" s="295">
        <f>SUM(F82:F88)</f>
        <v>19400</v>
      </c>
      <c r="G89" s="296">
        <f>SUM(G82:G88)</f>
        <v>26526</v>
      </c>
      <c r="H89" s="297">
        <f t="shared" si="43"/>
        <v>136.73195876288659</v>
      </c>
      <c r="I89" s="294"/>
      <c r="J89" s="296">
        <f>SUM(J82:J87)</f>
        <v>0</v>
      </c>
      <c r="K89" s="296">
        <f>SUM(K82:K87)</f>
        <v>0</v>
      </c>
      <c r="L89" s="297"/>
      <c r="M89" s="294">
        <f>SUM(M82:M88)</f>
        <v>26942</v>
      </c>
      <c r="N89" s="295">
        <f>SUM(N82:N88)</f>
        <v>19400</v>
      </c>
      <c r="O89" s="295">
        <f>SUM(O82:O88)</f>
        <v>26526</v>
      </c>
      <c r="P89" s="298">
        <f t="shared" si="47"/>
        <v>136.73195876288659</v>
      </c>
    </row>
    <row r="90" spans="1:16" x14ac:dyDescent="0.2">
      <c r="A90" s="96"/>
      <c r="B90" s="77"/>
      <c r="C90" s="97"/>
      <c r="D90" s="299"/>
      <c r="E90" s="300"/>
      <c r="F90" s="300"/>
      <c r="G90" s="301"/>
      <c r="H90" s="302"/>
      <c r="I90" s="300"/>
      <c r="J90" s="303"/>
      <c r="K90" s="301"/>
      <c r="L90" s="302"/>
      <c r="M90" s="300"/>
      <c r="N90" s="300"/>
      <c r="O90" s="301"/>
      <c r="P90" s="304"/>
    </row>
    <row r="91" spans="1:16" x14ac:dyDescent="0.2">
      <c r="A91" s="42">
        <v>3</v>
      </c>
      <c r="B91" s="225">
        <v>38</v>
      </c>
      <c r="C91" s="225">
        <v>3809</v>
      </c>
      <c r="D91" s="226" t="s">
        <v>206</v>
      </c>
      <c r="E91" s="71"/>
      <c r="F91" s="71"/>
      <c r="G91" s="209">
        <v>30</v>
      </c>
      <c r="H91" s="210"/>
      <c r="I91" s="71"/>
      <c r="J91" s="72"/>
      <c r="K91" s="209"/>
      <c r="L91" s="210"/>
      <c r="M91" s="71">
        <f t="shared" ref="M91" si="48">+E91+I91</f>
        <v>0</v>
      </c>
      <c r="N91" s="72">
        <f t="shared" ref="N91:O91" si="49">+F91+J91</f>
        <v>0</v>
      </c>
      <c r="O91" s="72">
        <f t="shared" si="49"/>
        <v>30</v>
      </c>
      <c r="P91" s="74"/>
    </row>
    <row r="92" spans="1:16" x14ac:dyDescent="0.2">
      <c r="A92" s="211">
        <v>3</v>
      </c>
      <c r="B92" s="291">
        <v>38</v>
      </c>
      <c r="C92" s="292"/>
      <c r="D92" s="293" t="s">
        <v>209</v>
      </c>
      <c r="E92" s="294">
        <f>SUM(E91:E91)</f>
        <v>0</v>
      </c>
      <c r="F92" s="295">
        <f t="shared" ref="F92:G92" si="50">SUM(F91:F91)</f>
        <v>0</v>
      </c>
      <c r="G92" s="296">
        <f t="shared" si="50"/>
        <v>30</v>
      </c>
      <c r="H92" s="297"/>
      <c r="I92" s="294"/>
      <c r="J92" s="296"/>
      <c r="K92" s="296"/>
      <c r="L92" s="297"/>
      <c r="M92" s="294">
        <f>SUM(M91:M91)</f>
        <v>0</v>
      </c>
      <c r="N92" s="295">
        <f t="shared" ref="N92:O92" si="51">SUM(N91:N91)</f>
        <v>0</v>
      </c>
      <c r="O92" s="295">
        <f t="shared" si="51"/>
        <v>30</v>
      </c>
      <c r="P92" s="298"/>
    </row>
    <row r="93" spans="1:16" ht="13.5" thickBot="1" x14ac:dyDescent="0.25">
      <c r="A93" s="305"/>
      <c r="B93" s="306"/>
      <c r="C93" s="306"/>
      <c r="D93" s="307"/>
      <c r="E93" s="308"/>
      <c r="F93" s="308"/>
      <c r="G93" s="309"/>
      <c r="H93" s="310"/>
      <c r="I93" s="308"/>
      <c r="J93" s="308"/>
      <c r="K93" s="309"/>
      <c r="L93" s="310"/>
      <c r="M93" s="308"/>
      <c r="N93" s="308"/>
      <c r="O93" s="309"/>
      <c r="P93" s="311"/>
    </row>
    <row r="94" spans="1:16" ht="14.25" thickTop="1" thickBot="1" x14ac:dyDescent="0.25">
      <c r="A94" s="119">
        <v>3</v>
      </c>
      <c r="B94" s="120"/>
      <c r="C94" s="120"/>
      <c r="D94" s="200" t="s">
        <v>68</v>
      </c>
      <c r="E94" s="201">
        <f>+E44+E59+E65+E70+E80+E89+E92</f>
        <v>342173</v>
      </c>
      <c r="F94" s="201">
        <f t="shared" ref="F94:G94" si="52">+F44+F59+F65+F70+F80+F89+F92</f>
        <v>373610</v>
      </c>
      <c r="G94" s="203">
        <f t="shared" si="52"/>
        <v>419310</v>
      </c>
      <c r="H94" s="124">
        <f t="shared" si="43"/>
        <v>112.23200663793796</v>
      </c>
      <c r="I94" s="201">
        <f>+I44+I59+I65+I70+I80+I89+I92</f>
        <v>638605</v>
      </c>
      <c r="J94" s="201">
        <f t="shared" ref="J94:K94" si="53">+J44+J59+J65+J70+J80+J89+J92</f>
        <v>647905</v>
      </c>
      <c r="K94" s="203">
        <f t="shared" si="53"/>
        <v>286634</v>
      </c>
      <c r="L94" s="124">
        <f>+K94/J94*100</f>
        <v>44.240127796513377</v>
      </c>
      <c r="M94" s="201">
        <f>+M44+M59+M65+M70+M80+M89+M92</f>
        <v>980778</v>
      </c>
      <c r="N94" s="201">
        <f t="shared" ref="N94:O94" si="54">+N44+N59+N65+N70+N80+N89+N92</f>
        <v>1021515</v>
      </c>
      <c r="O94" s="203">
        <f t="shared" si="54"/>
        <v>705944</v>
      </c>
      <c r="P94" s="204">
        <f>+O94/N94*100</f>
        <v>69.107551039387573</v>
      </c>
    </row>
    <row r="95" spans="1:16" ht="13.5" thickTop="1" x14ac:dyDescent="0.2">
      <c r="A95" s="242"/>
      <c r="B95" s="225"/>
      <c r="C95" s="225"/>
      <c r="D95" s="226"/>
      <c r="E95" s="71"/>
      <c r="F95" s="72"/>
      <c r="G95" s="209"/>
      <c r="H95" s="210"/>
      <c r="I95" s="71"/>
      <c r="J95" s="72"/>
      <c r="K95" s="209"/>
      <c r="L95" s="210"/>
      <c r="M95" s="71"/>
      <c r="N95" s="72"/>
      <c r="O95" s="72"/>
      <c r="P95" s="74"/>
    </row>
    <row r="96" spans="1:16" x14ac:dyDescent="0.2">
      <c r="A96" s="131">
        <v>4</v>
      </c>
      <c r="B96" s="225">
        <v>41</v>
      </c>
      <c r="C96" s="225">
        <v>4171</v>
      </c>
      <c r="D96" s="226" t="s">
        <v>185</v>
      </c>
      <c r="E96" s="71"/>
      <c r="F96" s="71">
        <v>8</v>
      </c>
      <c r="G96" s="94">
        <v>9</v>
      </c>
      <c r="H96" s="239">
        <f t="shared" si="43"/>
        <v>112.5</v>
      </c>
      <c r="I96" s="71"/>
      <c r="J96" s="72"/>
      <c r="K96" s="209"/>
      <c r="L96" s="210"/>
      <c r="M96" s="71">
        <f t="shared" ref="M96:M97" si="55">+E96+I96</f>
        <v>0</v>
      </c>
      <c r="N96" s="72">
        <f t="shared" ref="N96:N97" si="56">+F96+J96</f>
        <v>8</v>
      </c>
      <c r="O96" s="72">
        <f t="shared" ref="O96:O97" si="57">+G96+K96</f>
        <v>9</v>
      </c>
      <c r="P96" s="252">
        <f t="shared" ref="P96" si="58">+O96/N96*100</f>
        <v>112.5</v>
      </c>
    </row>
    <row r="97" spans="1:16" x14ac:dyDescent="0.2">
      <c r="A97" s="131">
        <v>4</v>
      </c>
      <c r="B97" s="225">
        <v>41</v>
      </c>
      <c r="C97" s="225">
        <v>4179</v>
      </c>
      <c r="D97" s="226" t="s">
        <v>167</v>
      </c>
      <c r="E97" s="71"/>
      <c r="F97" s="71"/>
      <c r="G97" s="94">
        <v>10</v>
      </c>
      <c r="H97" s="239"/>
      <c r="I97" s="71"/>
      <c r="J97" s="72"/>
      <c r="K97" s="209"/>
      <c r="L97" s="210"/>
      <c r="M97" s="71">
        <f t="shared" si="55"/>
        <v>0</v>
      </c>
      <c r="N97" s="72">
        <f t="shared" si="56"/>
        <v>0</v>
      </c>
      <c r="O97" s="72">
        <f t="shared" si="57"/>
        <v>10</v>
      </c>
      <c r="P97" s="74"/>
    </row>
    <row r="98" spans="1:16" x14ac:dyDescent="0.2">
      <c r="A98" s="312">
        <v>4</v>
      </c>
      <c r="B98" s="287">
        <v>41</v>
      </c>
      <c r="C98" s="288"/>
      <c r="D98" s="290" t="s">
        <v>99</v>
      </c>
      <c r="E98" s="215">
        <f>SUM(E96:E97)</f>
        <v>0</v>
      </c>
      <c r="F98" s="215">
        <f>SUM(F96:F97)</f>
        <v>8</v>
      </c>
      <c r="G98" s="215">
        <f>SUM(G96:G97)</f>
        <v>19</v>
      </c>
      <c r="H98" s="297">
        <f t="shared" si="43"/>
        <v>237.5</v>
      </c>
      <c r="I98" s="215">
        <f>SUM(I96:I97)</f>
        <v>0</v>
      </c>
      <c r="J98" s="215">
        <f>SUM(J96:J97)</f>
        <v>0</v>
      </c>
      <c r="K98" s="215">
        <f>SUM(K96:K97)</f>
        <v>0</v>
      </c>
      <c r="L98" s="234"/>
      <c r="M98" s="215">
        <f>SUM(M96:M97)</f>
        <v>0</v>
      </c>
      <c r="N98" s="215">
        <f>SUM(N96:N97)</f>
        <v>8</v>
      </c>
      <c r="O98" s="215">
        <f>SUM(O96:O97)</f>
        <v>19</v>
      </c>
      <c r="P98" s="298">
        <f t="shared" ref="P98" si="59">+O98/N98*100</f>
        <v>237.5</v>
      </c>
    </row>
    <row r="99" spans="1:16" x14ac:dyDescent="0.2">
      <c r="A99" s="242"/>
      <c r="B99" s="225"/>
      <c r="C99" s="225"/>
      <c r="D99" s="313"/>
      <c r="E99" s="314"/>
      <c r="F99" s="72"/>
      <c r="G99" s="209"/>
      <c r="H99" s="260"/>
      <c r="I99" s="71"/>
      <c r="J99" s="72"/>
      <c r="K99" s="209"/>
      <c r="L99" s="210"/>
      <c r="M99" s="71"/>
      <c r="N99" s="72"/>
      <c r="O99" s="72"/>
      <c r="P99" s="74"/>
    </row>
    <row r="100" spans="1:16" x14ac:dyDescent="0.2">
      <c r="A100" s="42">
        <v>4</v>
      </c>
      <c r="B100" s="69">
        <v>43</v>
      </c>
      <c r="C100" s="69">
        <v>4341</v>
      </c>
      <c r="D100" s="315" t="s">
        <v>154</v>
      </c>
      <c r="E100" s="316">
        <v>200</v>
      </c>
      <c r="F100" s="71">
        <v>2800</v>
      </c>
      <c r="G100" s="209">
        <v>3006</v>
      </c>
      <c r="H100" s="239">
        <f t="shared" ref="H100:H102" si="60">+G100/F100*100</f>
        <v>107.35714285714286</v>
      </c>
      <c r="I100" s="71"/>
      <c r="J100" s="85"/>
      <c r="K100" s="209"/>
      <c r="L100" s="239"/>
      <c r="M100" s="71">
        <f t="shared" ref="M100:M102" si="61">+E100+I100</f>
        <v>200</v>
      </c>
      <c r="N100" s="72">
        <f t="shared" ref="N100:N102" si="62">+F100+J100</f>
        <v>2800</v>
      </c>
      <c r="O100" s="72">
        <f t="shared" ref="O100:O102" si="63">+G100+K100</f>
        <v>3006</v>
      </c>
      <c r="P100" s="87">
        <f t="shared" ref="P100:P102" si="64">+O100/N100*100</f>
        <v>107.35714285714286</v>
      </c>
    </row>
    <row r="101" spans="1:16" x14ac:dyDescent="0.2">
      <c r="A101" s="42">
        <v>4</v>
      </c>
      <c r="B101" s="69">
        <v>43</v>
      </c>
      <c r="C101" s="69">
        <v>4342</v>
      </c>
      <c r="D101" s="317" t="s">
        <v>199</v>
      </c>
      <c r="E101" s="316"/>
      <c r="F101" s="71">
        <v>224</v>
      </c>
      <c r="G101" s="209">
        <v>224</v>
      </c>
      <c r="H101" s="239">
        <f t="shared" si="60"/>
        <v>100</v>
      </c>
      <c r="I101" s="71"/>
      <c r="J101" s="85"/>
      <c r="K101" s="209"/>
      <c r="L101" s="239"/>
      <c r="M101" s="71">
        <f t="shared" si="61"/>
        <v>0</v>
      </c>
      <c r="N101" s="72">
        <f t="shared" si="62"/>
        <v>224</v>
      </c>
      <c r="O101" s="72">
        <f t="shared" si="63"/>
        <v>224</v>
      </c>
      <c r="P101" s="74">
        <f t="shared" si="64"/>
        <v>100</v>
      </c>
    </row>
    <row r="102" spans="1:16" x14ac:dyDescent="0.2">
      <c r="A102" s="42">
        <v>4</v>
      </c>
      <c r="B102" s="69">
        <v>43</v>
      </c>
      <c r="C102" s="69">
        <v>4350</v>
      </c>
      <c r="D102" s="315" t="s">
        <v>184</v>
      </c>
      <c r="E102" s="316">
        <v>2720</v>
      </c>
      <c r="F102" s="71">
        <v>2720</v>
      </c>
      <c r="G102" s="209">
        <v>2753</v>
      </c>
      <c r="H102" s="239">
        <f t="shared" si="60"/>
        <v>101.21323529411765</v>
      </c>
      <c r="I102" s="71"/>
      <c r="J102" s="85"/>
      <c r="K102" s="209"/>
      <c r="L102" s="239"/>
      <c r="M102" s="249">
        <f t="shared" si="61"/>
        <v>2720</v>
      </c>
      <c r="N102" s="139">
        <f t="shared" si="62"/>
        <v>2720</v>
      </c>
      <c r="O102" s="139">
        <f t="shared" si="63"/>
        <v>2753</v>
      </c>
      <c r="P102" s="74">
        <f t="shared" si="64"/>
        <v>101.21323529411765</v>
      </c>
    </row>
    <row r="103" spans="1:16" x14ac:dyDescent="0.2">
      <c r="A103" s="42">
        <v>4</v>
      </c>
      <c r="B103" s="69">
        <v>43</v>
      </c>
      <c r="C103" s="69">
        <v>4351</v>
      </c>
      <c r="D103" s="315" t="s">
        <v>155</v>
      </c>
      <c r="E103" s="316">
        <v>21711</v>
      </c>
      <c r="F103" s="71">
        <v>23195</v>
      </c>
      <c r="G103" s="209">
        <v>24647</v>
      </c>
      <c r="H103" s="239">
        <f t="shared" si="43"/>
        <v>106.25996982108212</v>
      </c>
      <c r="I103" s="84"/>
      <c r="J103" s="85">
        <v>285</v>
      </c>
      <c r="K103" s="238">
        <v>285</v>
      </c>
      <c r="L103" s="239">
        <f>+K103/J103*100</f>
        <v>100</v>
      </c>
      <c r="M103" s="71">
        <f t="shared" ref="M103:M107" si="65">+E103+I103</f>
        <v>21711</v>
      </c>
      <c r="N103" s="72">
        <f t="shared" ref="N103:N107" si="66">+F103+J103</f>
        <v>23480</v>
      </c>
      <c r="O103" s="72">
        <f t="shared" ref="O103:O107" si="67">+G103+K103</f>
        <v>24932</v>
      </c>
      <c r="P103" s="87">
        <f t="shared" ref="P103:P108" si="68">+O103/N103*100</f>
        <v>106.18398637137989</v>
      </c>
    </row>
    <row r="104" spans="1:16" x14ac:dyDescent="0.2">
      <c r="A104" s="42">
        <v>4</v>
      </c>
      <c r="B104" s="69">
        <v>43</v>
      </c>
      <c r="C104" s="69">
        <v>4356</v>
      </c>
      <c r="D104" s="315" t="s">
        <v>156</v>
      </c>
      <c r="E104" s="316">
        <v>127</v>
      </c>
      <c r="F104" s="71">
        <v>145</v>
      </c>
      <c r="G104" s="209">
        <v>202</v>
      </c>
      <c r="H104" s="239">
        <f t="shared" si="43"/>
        <v>139.31034482758619</v>
      </c>
      <c r="I104" s="84"/>
      <c r="J104" s="85"/>
      <c r="K104" s="238"/>
      <c r="L104" s="239"/>
      <c r="M104" s="71">
        <f t="shared" si="65"/>
        <v>127</v>
      </c>
      <c r="N104" s="72">
        <f t="shared" si="66"/>
        <v>145</v>
      </c>
      <c r="O104" s="72">
        <f t="shared" si="67"/>
        <v>202</v>
      </c>
      <c r="P104" s="87">
        <f t="shared" si="68"/>
        <v>139.31034482758619</v>
      </c>
    </row>
    <row r="105" spans="1:16" x14ac:dyDescent="0.2">
      <c r="A105" s="42">
        <v>4</v>
      </c>
      <c r="B105" s="69">
        <v>43</v>
      </c>
      <c r="C105" s="69">
        <v>4357</v>
      </c>
      <c r="D105" s="318" t="s">
        <v>183</v>
      </c>
      <c r="E105" s="319">
        <v>10</v>
      </c>
      <c r="F105" s="84">
        <v>10</v>
      </c>
      <c r="G105" s="209">
        <v>16</v>
      </c>
      <c r="H105" s="239">
        <f t="shared" si="43"/>
        <v>160</v>
      </c>
      <c r="I105" s="84"/>
      <c r="J105" s="85"/>
      <c r="K105" s="238"/>
      <c r="L105" s="239"/>
      <c r="M105" s="71">
        <f t="shared" si="65"/>
        <v>10</v>
      </c>
      <c r="N105" s="72">
        <f t="shared" si="66"/>
        <v>10</v>
      </c>
      <c r="O105" s="72">
        <f t="shared" si="67"/>
        <v>16</v>
      </c>
      <c r="P105" s="87">
        <f t="shared" si="68"/>
        <v>160</v>
      </c>
    </row>
    <row r="106" spans="1:16" x14ac:dyDescent="0.2">
      <c r="A106" s="42">
        <v>4</v>
      </c>
      <c r="B106" s="69">
        <v>43</v>
      </c>
      <c r="C106" s="69">
        <v>4359</v>
      </c>
      <c r="D106" s="315" t="s">
        <v>160</v>
      </c>
      <c r="E106" s="319">
        <v>1609</v>
      </c>
      <c r="F106" s="84">
        <v>1696</v>
      </c>
      <c r="G106" s="209">
        <v>1597</v>
      </c>
      <c r="H106" s="239">
        <f>+G106/F106*100</f>
        <v>94.162735849056602</v>
      </c>
      <c r="I106" s="84"/>
      <c r="J106" s="85"/>
      <c r="K106" s="238"/>
      <c r="L106" s="239"/>
      <c r="M106" s="71">
        <f t="shared" si="65"/>
        <v>1609</v>
      </c>
      <c r="N106" s="72">
        <f t="shared" si="66"/>
        <v>1696</v>
      </c>
      <c r="O106" s="72">
        <f t="shared" si="67"/>
        <v>1597</v>
      </c>
      <c r="P106" s="74">
        <f>+O106/N106*100</f>
        <v>94.162735849056602</v>
      </c>
    </row>
    <row r="107" spans="1:16" x14ac:dyDescent="0.2">
      <c r="A107" s="42">
        <v>4</v>
      </c>
      <c r="B107" s="69">
        <v>43</v>
      </c>
      <c r="C107" s="69">
        <v>4379</v>
      </c>
      <c r="D107" s="315" t="s">
        <v>161</v>
      </c>
      <c r="E107" s="319">
        <v>80</v>
      </c>
      <c r="F107" s="84">
        <v>200</v>
      </c>
      <c r="G107" s="209">
        <v>168</v>
      </c>
      <c r="H107" s="239">
        <f>+G107/F107*100</f>
        <v>84</v>
      </c>
      <c r="I107" s="84"/>
      <c r="J107" s="85"/>
      <c r="K107" s="238"/>
      <c r="L107" s="239"/>
      <c r="M107" s="71">
        <f t="shared" si="65"/>
        <v>80</v>
      </c>
      <c r="N107" s="72">
        <f t="shared" si="66"/>
        <v>200</v>
      </c>
      <c r="O107" s="72">
        <f t="shared" si="67"/>
        <v>168</v>
      </c>
      <c r="P107" s="74">
        <f t="shared" ref="P107" si="69">+O107/N107*100</f>
        <v>84</v>
      </c>
    </row>
    <row r="108" spans="1:16" x14ac:dyDescent="0.2">
      <c r="A108" s="211">
        <v>4</v>
      </c>
      <c r="B108" s="229">
        <v>43</v>
      </c>
      <c r="C108" s="213"/>
      <c r="D108" s="214" t="s">
        <v>111</v>
      </c>
      <c r="E108" s="231">
        <f>SUM(E100:E107)</f>
        <v>26457</v>
      </c>
      <c r="F108" s="232">
        <f>SUM(F100:F107)</f>
        <v>30990</v>
      </c>
      <c r="G108" s="233">
        <f>SUM(G100:G107)</f>
        <v>32613</v>
      </c>
      <c r="H108" s="234">
        <f t="shared" si="43"/>
        <v>105.23717328170376</v>
      </c>
      <c r="I108" s="231">
        <f>SUM(I100:I107)</f>
        <v>0</v>
      </c>
      <c r="J108" s="232">
        <f>SUM(J100:J107)</f>
        <v>285</v>
      </c>
      <c r="K108" s="233">
        <f>SUM(K100:K107)</f>
        <v>285</v>
      </c>
      <c r="L108" s="234">
        <f>+K108/J108*100</f>
        <v>100</v>
      </c>
      <c r="M108" s="231">
        <f>SUM(M100:M107)</f>
        <v>26457</v>
      </c>
      <c r="N108" s="232">
        <f>SUM(N100:N107)</f>
        <v>31275</v>
      </c>
      <c r="O108" s="232">
        <f>SUM(O100:O107)</f>
        <v>32898</v>
      </c>
      <c r="P108" s="235">
        <f t="shared" si="68"/>
        <v>105.18944844124701</v>
      </c>
    </row>
    <row r="109" spans="1:16" ht="13.5" thickBot="1" x14ac:dyDescent="0.25">
      <c r="A109" s="320"/>
      <c r="B109" s="82"/>
      <c r="C109" s="82"/>
      <c r="D109" s="83"/>
      <c r="E109" s="243"/>
      <c r="F109" s="245"/>
      <c r="G109" s="246"/>
      <c r="H109" s="244"/>
      <c r="I109" s="243"/>
      <c r="J109" s="245"/>
      <c r="K109" s="246"/>
      <c r="L109" s="244"/>
      <c r="M109" s="243"/>
      <c r="N109" s="245"/>
      <c r="O109" s="245"/>
      <c r="P109" s="247"/>
    </row>
    <row r="110" spans="1:16" ht="14.25" thickTop="1" thickBot="1" x14ac:dyDescent="0.25">
      <c r="A110" s="119">
        <v>4</v>
      </c>
      <c r="B110" s="120"/>
      <c r="C110" s="120"/>
      <c r="D110" s="200" t="s">
        <v>75</v>
      </c>
      <c r="E110" s="201">
        <f>+E108+E98</f>
        <v>26457</v>
      </c>
      <c r="F110" s="201">
        <f>+F108+F98</f>
        <v>30998</v>
      </c>
      <c r="G110" s="203">
        <f>+G108+G98</f>
        <v>32632</v>
      </c>
      <c r="H110" s="124">
        <f t="shared" si="43"/>
        <v>105.27130782631137</v>
      </c>
      <c r="I110" s="201">
        <f>I98+I108</f>
        <v>0</v>
      </c>
      <c r="J110" s="201">
        <f>J98+J108</f>
        <v>285</v>
      </c>
      <c r="K110" s="203">
        <f>K98+K108</f>
        <v>285</v>
      </c>
      <c r="L110" s="124">
        <f>+K110/J110*100</f>
        <v>100</v>
      </c>
      <c r="M110" s="201">
        <f>+M108+M98</f>
        <v>26457</v>
      </c>
      <c r="N110" s="202">
        <f>+N108+N98</f>
        <v>31283</v>
      </c>
      <c r="O110" s="202">
        <f>+O108+O98</f>
        <v>32917</v>
      </c>
      <c r="P110" s="204">
        <f>+O110/N110*100</f>
        <v>105.22328421187225</v>
      </c>
    </row>
    <row r="111" spans="1:16" ht="13.5" thickTop="1" x14ac:dyDescent="0.2">
      <c r="A111" s="242"/>
      <c r="B111" s="225"/>
      <c r="C111" s="225"/>
      <c r="D111" s="226"/>
      <c r="E111" s="71"/>
      <c r="F111" s="72"/>
      <c r="G111" s="209"/>
      <c r="H111" s="210"/>
      <c r="I111" s="71"/>
      <c r="J111" s="72"/>
      <c r="K111" s="209"/>
      <c r="L111" s="210"/>
      <c r="M111" s="71"/>
      <c r="N111" s="72"/>
      <c r="O111" s="72"/>
      <c r="P111" s="74"/>
    </row>
    <row r="112" spans="1:16" x14ac:dyDescent="0.2">
      <c r="A112" s="42">
        <v>5</v>
      </c>
      <c r="B112" s="69">
        <v>53</v>
      </c>
      <c r="C112" s="69">
        <v>5311</v>
      </c>
      <c r="D112" s="70" t="s">
        <v>54</v>
      </c>
      <c r="E112" s="84">
        <v>29205</v>
      </c>
      <c r="F112" s="72">
        <v>29190</v>
      </c>
      <c r="G112" s="209">
        <v>32280</v>
      </c>
      <c r="H112" s="239">
        <f t="shared" si="43"/>
        <v>110.58581706063721</v>
      </c>
      <c r="I112" s="84">
        <v>150</v>
      </c>
      <c r="J112" s="85">
        <v>150</v>
      </c>
      <c r="K112" s="238">
        <v>455</v>
      </c>
      <c r="L112" s="239">
        <f>+K112/J112*100</f>
        <v>303.33333333333331</v>
      </c>
      <c r="M112" s="249">
        <f t="shared" ref="M112" si="70">+E112+I112</f>
        <v>29355</v>
      </c>
      <c r="N112" s="139">
        <f t="shared" ref="N112" si="71">+F112+J112</f>
        <v>29340</v>
      </c>
      <c r="O112" s="139">
        <f t="shared" ref="O112" si="72">+G112+K112</f>
        <v>32735</v>
      </c>
      <c r="P112" s="74">
        <f t="shared" ref="P112" si="73">+O112/N112*100</f>
        <v>111.5712338104976</v>
      </c>
    </row>
    <row r="113" spans="1:16" x14ac:dyDescent="0.2">
      <c r="A113" s="211">
        <v>5</v>
      </c>
      <c r="B113" s="229">
        <v>53</v>
      </c>
      <c r="C113" s="213"/>
      <c r="D113" s="263" t="s">
        <v>54</v>
      </c>
      <c r="E113" s="231">
        <f>SUM(E112:E112)</f>
        <v>29205</v>
      </c>
      <c r="F113" s="232">
        <f>SUM(F112:F112)</f>
        <v>29190</v>
      </c>
      <c r="G113" s="233">
        <f>SUM(G112:G112)</f>
        <v>32280</v>
      </c>
      <c r="H113" s="234">
        <f t="shared" si="43"/>
        <v>110.58581706063721</v>
      </c>
      <c r="I113" s="231">
        <f>SUM(I112:I112)</f>
        <v>150</v>
      </c>
      <c r="J113" s="232">
        <f>SUM(J112:J112)</f>
        <v>150</v>
      </c>
      <c r="K113" s="233">
        <f>SUM(K112:K112)</f>
        <v>455</v>
      </c>
      <c r="L113" s="234">
        <f>+K113/J113*100</f>
        <v>303.33333333333331</v>
      </c>
      <c r="M113" s="231">
        <f>SUM(M112:M112)</f>
        <v>29355</v>
      </c>
      <c r="N113" s="232">
        <f>SUM(N112:N112)</f>
        <v>29340</v>
      </c>
      <c r="O113" s="233">
        <f>SUM(O112:O112)</f>
        <v>32735</v>
      </c>
      <c r="P113" s="235">
        <f>+O113/N113*100</f>
        <v>111.5712338104976</v>
      </c>
    </row>
    <row r="114" spans="1:16" x14ac:dyDescent="0.2">
      <c r="A114" s="42"/>
      <c r="B114" s="69"/>
      <c r="C114" s="69"/>
      <c r="D114" s="70"/>
      <c r="E114" s="84"/>
      <c r="F114" s="85"/>
      <c r="G114" s="238"/>
      <c r="H114" s="239"/>
      <c r="I114" s="84"/>
      <c r="J114" s="85"/>
      <c r="K114" s="238"/>
      <c r="L114" s="239"/>
      <c r="M114" s="84"/>
      <c r="N114" s="85"/>
      <c r="O114" s="85"/>
      <c r="P114" s="87"/>
    </row>
    <row r="115" spans="1:16" x14ac:dyDescent="0.2">
      <c r="A115" s="42">
        <v>5</v>
      </c>
      <c r="B115" s="69">
        <v>55</v>
      </c>
      <c r="C115" s="69">
        <v>5512</v>
      </c>
      <c r="D115" s="70" t="s">
        <v>93</v>
      </c>
      <c r="E115" s="84">
        <v>181</v>
      </c>
      <c r="F115" s="72">
        <v>330</v>
      </c>
      <c r="G115" s="209">
        <v>340</v>
      </c>
      <c r="H115" s="239">
        <f t="shared" si="43"/>
        <v>103.03030303030303</v>
      </c>
      <c r="I115" s="84"/>
      <c r="J115" s="85"/>
      <c r="K115" s="238"/>
      <c r="L115" s="239"/>
      <c r="M115" s="71">
        <f t="shared" ref="M115" si="74">+E115+I115</f>
        <v>181</v>
      </c>
      <c r="N115" s="72">
        <f t="shared" ref="N115" si="75">+F115+J115</f>
        <v>330</v>
      </c>
      <c r="O115" s="72">
        <f t="shared" ref="O115" si="76">+G115+K115</f>
        <v>340</v>
      </c>
      <c r="P115" s="74">
        <f t="shared" ref="P115" si="77">+O115/N115*100</f>
        <v>103.03030303030303</v>
      </c>
    </row>
    <row r="116" spans="1:16" x14ac:dyDescent="0.2">
      <c r="A116" s="211">
        <v>5</v>
      </c>
      <c r="B116" s="229">
        <v>55</v>
      </c>
      <c r="C116" s="213"/>
      <c r="D116" s="214" t="s">
        <v>81</v>
      </c>
      <c r="E116" s="231">
        <f>SUM(E115)</f>
        <v>181</v>
      </c>
      <c r="F116" s="233">
        <f>SUM(F115:F115)</f>
        <v>330</v>
      </c>
      <c r="G116" s="233">
        <f>SUM(G115:G115)</f>
        <v>340</v>
      </c>
      <c r="H116" s="234">
        <f t="shared" si="43"/>
        <v>103.03030303030303</v>
      </c>
      <c r="I116" s="231">
        <f>SUM(I115)</f>
        <v>0</v>
      </c>
      <c r="J116" s="232">
        <f>SUM(J115)</f>
        <v>0</v>
      </c>
      <c r="K116" s="233">
        <f>SUM(K115)</f>
        <v>0</v>
      </c>
      <c r="L116" s="234"/>
      <c r="M116" s="231">
        <f>SUM(M115)</f>
        <v>181</v>
      </c>
      <c r="N116" s="232">
        <f>SUM(N115)</f>
        <v>330</v>
      </c>
      <c r="O116" s="232">
        <f>SUM(O115:O115)</f>
        <v>340</v>
      </c>
      <c r="P116" s="235">
        <f>+O116/N116*100</f>
        <v>103.03030303030303</v>
      </c>
    </row>
    <row r="117" spans="1:16" ht="13.5" thickBot="1" x14ac:dyDescent="0.25">
      <c r="A117" s="236"/>
      <c r="B117" s="69"/>
      <c r="C117" s="69"/>
      <c r="D117" s="70"/>
      <c r="E117" s="84"/>
      <c r="F117" s="85"/>
      <c r="G117" s="238"/>
      <c r="H117" s="239"/>
      <c r="I117" s="84"/>
      <c r="J117" s="85"/>
      <c r="K117" s="238"/>
      <c r="L117" s="239"/>
      <c r="M117" s="84"/>
      <c r="N117" s="85"/>
      <c r="O117" s="85"/>
      <c r="P117" s="87"/>
    </row>
    <row r="118" spans="1:16" ht="14.25" thickTop="1" thickBot="1" x14ac:dyDescent="0.25">
      <c r="A118" s="119">
        <v>5</v>
      </c>
      <c r="B118" s="120"/>
      <c r="C118" s="120"/>
      <c r="D118" s="200" t="s">
        <v>69</v>
      </c>
      <c r="E118" s="201">
        <f>+E113+E116</f>
        <v>29386</v>
      </c>
      <c r="F118" s="201">
        <f>+F113+F116</f>
        <v>29520</v>
      </c>
      <c r="G118" s="203">
        <f>+G113+G116</f>
        <v>32620</v>
      </c>
      <c r="H118" s="124">
        <f t="shared" si="43"/>
        <v>110.50135501355014</v>
      </c>
      <c r="I118" s="201">
        <f>+I113+I116</f>
        <v>150</v>
      </c>
      <c r="J118" s="201">
        <f>+J113+J116</f>
        <v>150</v>
      </c>
      <c r="K118" s="203">
        <f>+K113+K116</f>
        <v>455</v>
      </c>
      <c r="L118" s="124">
        <f>+K118/J118*100</f>
        <v>303.33333333333331</v>
      </c>
      <c r="M118" s="201">
        <f>+M113+M116</f>
        <v>29536</v>
      </c>
      <c r="N118" s="202">
        <f>+N113+N116</f>
        <v>29670</v>
      </c>
      <c r="O118" s="202">
        <f>+O113+O116</f>
        <v>33075</v>
      </c>
      <c r="P118" s="204">
        <f>+O118/N118*100</f>
        <v>111.47623862487362</v>
      </c>
    </row>
    <row r="119" spans="1:16" ht="13.5" thickTop="1" x14ac:dyDescent="0.2">
      <c r="A119" s="242"/>
      <c r="B119" s="225"/>
      <c r="C119" s="225"/>
      <c r="D119" s="226"/>
      <c r="E119" s="71"/>
      <c r="F119" s="72"/>
      <c r="G119" s="209"/>
      <c r="H119" s="210"/>
      <c r="I119" s="71"/>
      <c r="J119" s="72"/>
      <c r="K119" s="209"/>
      <c r="L119" s="210"/>
      <c r="M119" s="71"/>
      <c r="N119" s="72"/>
      <c r="O119" s="72"/>
      <c r="P119" s="74"/>
    </row>
    <row r="120" spans="1:16" x14ac:dyDescent="0.2">
      <c r="A120" s="42">
        <v>6</v>
      </c>
      <c r="B120" s="69">
        <v>61</v>
      </c>
      <c r="C120" s="69">
        <v>6171</v>
      </c>
      <c r="D120" s="70" t="s">
        <v>55</v>
      </c>
      <c r="E120" s="84">
        <v>40345</v>
      </c>
      <c r="F120" s="72">
        <v>45339</v>
      </c>
      <c r="G120" s="209">
        <v>48410</v>
      </c>
      <c r="H120" s="239">
        <f t="shared" si="43"/>
        <v>106.77341802862877</v>
      </c>
      <c r="I120" s="84"/>
      <c r="J120" s="85"/>
      <c r="K120" s="238">
        <v>13</v>
      </c>
      <c r="L120" s="239"/>
      <c r="M120" s="249">
        <f t="shared" ref="M120" si="78">+E120+I120</f>
        <v>40345</v>
      </c>
      <c r="N120" s="139">
        <f t="shared" ref="N120" si="79">+F120+J120</f>
        <v>45339</v>
      </c>
      <c r="O120" s="139">
        <f t="shared" ref="O120" si="80">+G120+K120</f>
        <v>48423</v>
      </c>
      <c r="P120" s="87">
        <f>+O120/N120*100</f>
        <v>106.80209091510619</v>
      </c>
    </row>
    <row r="121" spans="1:16" x14ac:dyDescent="0.2">
      <c r="A121" s="228">
        <v>6</v>
      </c>
      <c r="B121" s="229">
        <v>61</v>
      </c>
      <c r="C121" s="213"/>
      <c r="D121" s="214" t="s">
        <v>106</v>
      </c>
      <c r="E121" s="231">
        <f>SUM(E120:E120)</f>
        <v>40345</v>
      </c>
      <c r="F121" s="232">
        <f>SUM(F120:F120)</f>
        <v>45339</v>
      </c>
      <c r="G121" s="233">
        <f>SUM(G120:G120)</f>
        <v>48410</v>
      </c>
      <c r="H121" s="234">
        <f t="shared" si="43"/>
        <v>106.77341802862877</v>
      </c>
      <c r="I121" s="231">
        <f>SUM(I120:I120)</f>
        <v>0</v>
      </c>
      <c r="J121" s="232">
        <f>SUM(J120:J120)</f>
        <v>0</v>
      </c>
      <c r="K121" s="232">
        <f>SUM(K120:K120)</f>
        <v>13</v>
      </c>
      <c r="L121" s="234"/>
      <c r="M121" s="231">
        <f>SUM(M120:M120)</f>
        <v>40345</v>
      </c>
      <c r="N121" s="232">
        <f>SUM(N120:N120)</f>
        <v>45339</v>
      </c>
      <c r="O121" s="233">
        <f>SUM(O120:O120)</f>
        <v>48423</v>
      </c>
      <c r="P121" s="235">
        <f>+O121/N121*100</f>
        <v>106.80209091510619</v>
      </c>
    </row>
    <row r="122" spans="1:16" x14ac:dyDescent="0.2">
      <c r="A122" s="236"/>
      <c r="B122" s="69"/>
      <c r="C122" s="69"/>
      <c r="D122" s="70"/>
      <c r="E122" s="84"/>
      <c r="F122" s="85"/>
      <c r="G122" s="238"/>
      <c r="H122" s="239"/>
      <c r="I122" s="84"/>
      <c r="J122" s="85"/>
      <c r="K122" s="238"/>
      <c r="L122" s="239"/>
      <c r="M122" s="84"/>
      <c r="N122" s="85"/>
      <c r="O122" s="85"/>
      <c r="P122" s="87"/>
    </row>
    <row r="123" spans="1:16" x14ac:dyDescent="0.2">
      <c r="A123" s="42">
        <v>6</v>
      </c>
      <c r="B123" s="69">
        <v>62</v>
      </c>
      <c r="C123" s="69">
        <v>6211</v>
      </c>
      <c r="D123" s="70" t="s">
        <v>56</v>
      </c>
      <c r="E123" s="84">
        <v>30</v>
      </c>
      <c r="F123" s="72">
        <v>30</v>
      </c>
      <c r="G123" s="209">
        <v>15</v>
      </c>
      <c r="H123" s="239">
        <f t="shared" si="43"/>
        <v>50</v>
      </c>
      <c r="I123" s="84"/>
      <c r="J123" s="85"/>
      <c r="K123" s="238"/>
      <c r="L123" s="239"/>
      <c r="M123" s="71">
        <f t="shared" ref="M123:M124" si="81">+E123+I123</f>
        <v>30</v>
      </c>
      <c r="N123" s="72">
        <f t="shared" ref="N123:N124" si="82">+F123+J123</f>
        <v>30</v>
      </c>
      <c r="O123" s="72">
        <f t="shared" ref="O123:O124" si="83">+G123+K123</f>
        <v>15</v>
      </c>
      <c r="P123" s="74">
        <f t="shared" ref="P123" si="84">+O123/N123*100</f>
        <v>50</v>
      </c>
    </row>
    <row r="124" spans="1:16" x14ac:dyDescent="0.2">
      <c r="A124" s="42">
        <v>6</v>
      </c>
      <c r="B124" s="69">
        <v>62</v>
      </c>
      <c r="C124" s="69">
        <v>6223</v>
      </c>
      <c r="D124" s="321" t="s">
        <v>187</v>
      </c>
      <c r="E124" s="314"/>
      <c r="F124" s="72"/>
      <c r="G124" s="209">
        <v>4</v>
      </c>
      <c r="H124" s="210"/>
      <c r="I124" s="84"/>
      <c r="J124" s="85"/>
      <c r="K124" s="238"/>
      <c r="L124" s="239"/>
      <c r="M124" s="71">
        <f t="shared" si="81"/>
        <v>0</v>
      </c>
      <c r="N124" s="72">
        <f t="shared" si="82"/>
        <v>0</v>
      </c>
      <c r="O124" s="72">
        <f t="shared" si="83"/>
        <v>4</v>
      </c>
      <c r="P124" s="74"/>
    </row>
    <row r="125" spans="1:16" x14ac:dyDescent="0.2">
      <c r="A125" s="228">
        <v>6</v>
      </c>
      <c r="B125" s="229">
        <v>62</v>
      </c>
      <c r="C125" s="213"/>
      <c r="D125" s="214" t="s">
        <v>109</v>
      </c>
      <c r="E125" s="231">
        <f>SUM(E123:E124)</f>
        <v>30</v>
      </c>
      <c r="F125" s="232">
        <f t="shared" ref="F125:G125" si="85">SUM(F123:F124)</f>
        <v>30</v>
      </c>
      <c r="G125" s="233">
        <f t="shared" si="85"/>
        <v>19</v>
      </c>
      <c r="H125" s="234">
        <f t="shared" si="43"/>
        <v>63.333333333333329</v>
      </c>
      <c r="I125" s="231">
        <f>SUM(I123:I124)</f>
        <v>0</v>
      </c>
      <c r="J125" s="232">
        <f t="shared" ref="J125" si="86">SUM(J123:J124)</f>
        <v>0</v>
      </c>
      <c r="K125" s="233">
        <f t="shared" ref="K125" si="87">SUM(K123:K124)</f>
        <v>0</v>
      </c>
      <c r="L125" s="234"/>
      <c r="M125" s="231">
        <f>SUM(M123:M124)</f>
        <v>30</v>
      </c>
      <c r="N125" s="232">
        <f t="shared" ref="N125" si="88">SUM(N123:N124)</f>
        <v>30</v>
      </c>
      <c r="O125" s="233">
        <f t="shared" ref="O125" si="89">SUM(O123:O124)</f>
        <v>19</v>
      </c>
      <c r="P125" s="235">
        <f>+O125/N125*100</f>
        <v>63.333333333333329</v>
      </c>
    </row>
    <row r="126" spans="1:16" x14ac:dyDescent="0.2">
      <c r="A126" s="236"/>
      <c r="B126" s="69"/>
      <c r="C126" s="69"/>
      <c r="D126" s="70"/>
      <c r="E126" s="84"/>
      <c r="F126" s="85"/>
      <c r="G126" s="238"/>
      <c r="H126" s="239"/>
      <c r="I126" s="84"/>
      <c r="J126" s="85"/>
      <c r="K126" s="238"/>
      <c r="L126" s="239"/>
      <c r="M126" s="84"/>
      <c r="N126" s="85"/>
      <c r="O126" s="85"/>
      <c r="P126" s="87"/>
    </row>
    <row r="127" spans="1:16" x14ac:dyDescent="0.2">
      <c r="A127" s="42">
        <v>6</v>
      </c>
      <c r="B127" s="69">
        <v>63</v>
      </c>
      <c r="C127" s="69">
        <v>6310</v>
      </c>
      <c r="D127" s="70" t="s">
        <v>57</v>
      </c>
      <c r="E127" s="84">
        <v>24126</v>
      </c>
      <c r="F127" s="72">
        <v>22968</v>
      </c>
      <c r="G127" s="209">
        <v>60387</v>
      </c>
      <c r="H127" s="239">
        <f t="shared" si="43"/>
        <v>262.91797283176595</v>
      </c>
      <c r="I127" s="84"/>
      <c r="J127" s="85"/>
      <c r="K127" s="238"/>
      <c r="L127" s="239"/>
      <c r="M127" s="71">
        <f t="shared" ref="M127:O128" si="90">+E127+I127</f>
        <v>24126</v>
      </c>
      <c r="N127" s="72">
        <f t="shared" si="90"/>
        <v>22968</v>
      </c>
      <c r="O127" s="72">
        <f t="shared" si="90"/>
        <v>60387</v>
      </c>
      <c r="P127" s="87">
        <f>+O127/N127*100</f>
        <v>262.91797283176595</v>
      </c>
    </row>
    <row r="128" spans="1:16" x14ac:dyDescent="0.2">
      <c r="A128" s="42">
        <v>6</v>
      </c>
      <c r="B128" s="69">
        <v>63</v>
      </c>
      <c r="C128" s="69">
        <v>6399</v>
      </c>
      <c r="D128" s="70" t="s">
        <v>134</v>
      </c>
      <c r="E128" s="84"/>
      <c r="F128" s="72"/>
      <c r="G128" s="209">
        <v>193</v>
      </c>
      <c r="H128" s="282"/>
      <c r="I128" s="84"/>
      <c r="J128" s="85"/>
      <c r="K128" s="238"/>
      <c r="L128" s="239"/>
      <c r="M128" s="71">
        <f t="shared" si="90"/>
        <v>0</v>
      </c>
      <c r="N128" s="72">
        <f t="shared" si="90"/>
        <v>0</v>
      </c>
      <c r="O128" s="72">
        <f t="shared" si="90"/>
        <v>193</v>
      </c>
      <c r="P128" s="74"/>
    </row>
    <row r="129" spans="1:16" x14ac:dyDescent="0.2">
      <c r="A129" s="228">
        <v>6</v>
      </c>
      <c r="B129" s="229">
        <v>63</v>
      </c>
      <c r="C129" s="213"/>
      <c r="D129" s="214" t="s">
        <v>58</v>
      </c>
      <c r="E129" s="231">
        <f>SUM(E127:E128)</f>
        <v>24126</v>
      </c>
      <c r="F129" s="232">
        <f>SUM(F127:F128)</f>
        <v>22968</v>
      </c>
      <c r="G129" s="233">
        <f>SUM(G127:G128)</f>
        <v>60580</v>
      </c>
      <c r="H129" s="234">
        <f t="shared" si="43"/>
        <v>263.75827237896203</v>
      </c>
      <c r="I129" s="231"/>
      <c r="J129" s="232"/>
      <c r="K129" s="233"/>
      <c r="L129" s="234"/>
      <c r="M129" s="231">
        <f>SUM(M127:M128)</f>
        <v>24126</v>
      </c>
      <c r="N129" s="232">
        <f>SUM(N127:N128)</f>
        <v>22968</v>
      </c>
      <c r="O129" s="232">
        <f>SUM(O127:O128)</f>
        <v>60580</v>
      </c>
      <c r="P129" s="235">
        <f>+O129/N129*100</f>
        <v>263.75827237896203</v>
      </c>
    </row>
    <row r="130" spans="1:16" x14ac:dyDescent="0.2">
      <c r="A130" s="236"/>
      <c r="B130" s="69"/>
      <c r="C130" s="69"/>
      <c r="D130" s="70"/>
      <c r="E130" s="84"/>
      <c r="F130" s="85"/>
      <c r="G130" s="238"/>
      <c r="H130" s="239"/>
      <c r="I130" s="84"/>
      <c r="J130" s="85"/>
      <c r="K130" s="238"/>
      <c r="L130" s="239"/>
      <c r="M130" s="84"/>
      <c r="N130" s="85"/>
      <c r="O130" s="85"/>
      <c r="P130" s="87"/>
    </row>
    <row r="131" spans="1:16" x14ac:dyDescent="0.2">
      <c r="A131" s="42">
        <v>6</v>
      </c>
      <c r="B131" s="69">
        <v>64</v>
      </c>
      <c r="C131" s="69">
        <v>6402</v>
      </c>
      <c r="D131" s="70" t="s">
        <v>91</v>
      </c>
      <c r="E131" s="84"/>
      <c r="F131" s="72">
        <v>3202</v>
      </c>
      <c r="G131" s="209">
        <v>3202</v>
      </c>
      <c r="H131" s="239">
        <f t="shared" si="43"/>
        <v>100</v>
      </c>
      <c r="I131" s="84"/>
      <c r="J131" s="85"/>
      <c r="K131" s="238"/>
      <c r="L131" s="239"/>
      <c r="M131" s="71">
        <f t="shared" ref="M131:M132" si="91">+E131+I131</f>
        <v>0</v>
      </c>
      <c r="N131" s="72">
        <f t="shared" ref="N131:N132" si="92">+F131+J131</f>
        <v>3202</v>
      </c>
      <c r="O131" s="72">
        <f t="shared" ref="O131:O132" si="93">+G131+K131</f>
        <v>3202</v>
      </c>
      <c r="P131" s="74">
        <f t="shared" ref="P131" si="94">+O131/N131*100</f>
        <v>100</v>
      </c>
    </row>
    <row r="132" spans="1:16" x14ac:dyDescent="0.2">
      <c r="A132" s="42">
        <v>6</v>
      </c>
      <c r="B132" s="69">
        <v>64</v>
      </c>
      <c r="C132" s="69">
        <v>6409</v>
      </c>
      <c r="D132" s="70" t="s">
        <v>89</v>
      </c>
      <c r="E132" s="84"/>
      <c r="F132" s="72"/>
      <c r="G132" s="209">
        <v>1312</v>
      </c>
      <c r="H132" s="239"/>
      <c r="I132" s="84"/>
      <c r="J132" s="85"/>
      <c r="K132" s="238"/>
      <c r="L132" s="239"/>
      <c r="M132" s="71">
        <f t="shared" si="91"/>
        <v>0</v>
      </c>
      <c r="N132" s="72">
        <f t="shared" si="92"/>
        <v>0</v>
      </c>
      <c r="O132" s="72">
        <f t="shared" si="93"/>
        <v>1312</v>
      </c>
      <c r="P132" s="74"/>
    </row>
    <row r="133" spans="1:16" x14ac:dyDescent="0.2">
      <c r="A133" s="228">
        <v>6</v>
      </c>
      <c r="B133" s="229">
        <v>64</v>
      </c>
      <c r="C133" s="213"/>
      <c r="D133" s="214" t="s">
        <v>70</v>
      </c>
      <c r="E133" s="231">
        <f>SUM(E131:E132)</f>
        <v>0</v>
      </c>
      <c r="F133" s="232">
        <f>SUM(F131:F132)</f>
        <v>3202</v>
      </c>
      <c r="G133" s="233">
        <f>SUM(G131:G132)</f>
        <v>4514</v>
      </c>
      <c r="H133" s="234">
        <f t="shared" si="43"/>
        <v>140.97439100562147</v>
      </c>
      <c r="I133" s="231"/>
      <c r="J133" s="232"/>
      <c r="K133" s="233"/>
      <c r="L133" s="234"/>
      <c r="M133" s="231">
        <f>SUM(M131:M132)</f>
        <v>0</v>
      </c>
      <c r="N133" s="232">
        <f>SUM(N131:N132)</f>
        <v>3202</v>
      </c>
      <c r="O133" s="233">
        <f>SUM(O131:O132)</f>
        <v>4514</v>
      </c>
      <c r="P133" s="235">
        <f>+O133/N133*100</f>
        <v>140.97439100562147</v>
      </c>
    </row>
    <row r="134" spans="1:16" ht="13.5" thickBot="1" x14ac:dyDescent="0.25">
      <c r="A134" s="305"/>
      <c r="B134" s="82"/>
      <c r="C134" s="82"/>
      <c r="D134" s="83"/>
      <c r="E134" s="243"/>
      <c r="F134" s="245"/>
      <c r="G134" s="246"/>
      <c r="H134" s="244"/>
      <c r="I134" s="243"/>
      <c r="J134" s="245"/>
      <c r="K134" s="246"/>
      <c r="L134" s="244"/>
      <c r="M134" s="243"/>
      <c r="N134" s="245"/>
      <c r="O134" s="245"/>
      <c r="P134" s="247"/>
    </row>
    <row r="135" spans="1:16" ht="14.25" thickTop="1" thickBot="1" x14ac:dyDescent="0.25">
      <c r="A135" s="119">
        <v>6</v>
      </c>
      <c r="B135" s="120"/>
      <c r="C135" s="120"/>
      <c r="D135" s="200" t="s">
        <v>71</v>
      </c>
      <c r="E135" s="201">
        <f>+E121+E125+E129+E133</f>
        <v>64501</v>
      </c>
      <c r="F135" s="201">
        <f>+F121+F125+F129+F133</f>
        <v>71539</v>
      </c>
      <c r="G135" s="203">
        <f>+G121+G125+G129+G133</f>
        <v>113523</v>
      </c>
      <c r="H135" s="124">
        <f t="shared" si="43"/>
        <v>158.6868700988272</v>
      </c>
      <c r="I135" s="201">
        <f>+I121+I125+I129+I133</f>
        <v>0</v>
      </c>
      <c r="J135" s="201">
        <f>+J121+J125+J129+J133</f>
        <v>0</v>
      </c>
      <c r="K135" s="203">
        <f>+K121+K125+K129+K133</f>
        <v>13</v>
      </c>
      <c r="L135" s="124"/>
      <c r="M135" s="201">
        <f>+M121+M125+M129+M133</f>
        <v>64501</v>
      </c>
      <c r="N135" s="202">
        <f>+N121+N125+N129+N133</f>
        <v>71539</v>
      </c>
      <c r="O135" s="202">
        <f>+O121+O125+O129+O133</f>
        <v>113536</v>
      </c>
      <c r="P135" s="204">
        <f>+O135/N135*100</f>
        <v>158.70504200506016</v>
      </c>
    </row>
    <row r="136" spans="1:16" ht="14.25" thickTop="1" thickBot="1" x14ac:dyDescent="0.25">
      <c r="A136" s="322"/>
      <c r="B136" s="254"/>
      <c r="C136" s="254"/>
      <c r="D136" s="255"/>
      <c r="E136" s="220"/>
      <c r="F136" s="135"/>
      <c r="G136" s="221"/>
      <c r="H136" s="222"/>
      <c r="I136" s="220"/>
      <c r="J136" s="135"/>
      <c r="K136" s="221"/>
      <c r="L136" s="222"/>
      <c r="M136" s="220"/>
      <c r="N136" s="135"/>
      <c r="O136" s="135"/>
      <c r="P136" s="223"/>
    </row>
    <row r="137" spans="1:16" ht="13.5" thickBot="1" x14ac:dyDescent="0.25">
      <c r="A137" s="323"/>
      <c r="B137" s="324"/>
      <c r="C137" s="324"/>
      <c r="D137" s="325" t="s">
        <v>90</v>
      </c>
      <c r="E137" s="326">
        <f>+E135+E118+E110+E94+E37+E17+E7</f>
        <v>760829</v>
      </c>
      <c r="F137" s="326">
        <f>+F135+F118+F110+F94+F37+F17+F7</f>
        <v>809129</v>
      </c>
      <c r="G137" s="327">
        <f>+G135+G118+G110+G94+G37+G17+G7</f>
        <v>945213</v>
      </c>
      <c r="H137" s="328">
        <f t="shared" si="43"/>
        <v>116.81857899049473</v>
      </c>
      <c r="I137" s="326">
        <f>+I135+I118+I110+I94+I37+I17+I7</f>
        <v>638755</v>
      </c>
      <c r="J137" s="326">
        <f>+J135+J118+J110+J94+J37+J17+J7</f>
        <v>648340</v>
      </c>
      <c r="K137" s="327">
        <f>+K135+K118+K110+K94+K37+K17+K7</f>
        <v>289426</v>
      </c>
      <c r="L137" s="328">
        <f>+K137/J137*100</f>
        <v>44.641083382176014</v>
      </c>
      <c r="M137" s="326">
        <f>+M135+M118+M110+M94+M37+M17+M7</f>
        <v>1399584</v>
      </c>
      <c r="N137" s="326">
        <f>+N135+N118+N110+N94+N37+N17+N7</f>
        <v>1457469</v>
      </c>
      <c r="O137" s="327">
        <f>+O135+O118+O110+O94+O37+O17+O7</f>
        <v>1234639</v>
      </c>
      <c r="P137" s="329">
        <f>+O137/N137*100</f>
        <v>84.711167098579793</v>
      </c>
    </row>
    <row r="138" spans="1:16" x14ac:dyDescent="0.2">
      <c r="A138" s="148"/>
      <c r="B138" s="148"/>
      <c r="C138" s="148"/>
      <c r="D138" s="330"/>
      <c r="E138" s="331"/>
      <c r="F138" s="148"/>
      <c r="G138" s="148"/>
      <c r="H138" s="332"/>
      <c r="I138" s="331"/>
      <c r="J138" s="148"/>
      <c r="K138" s="148"/>
      <c r="L138" s="148"/>
      <c r="M138" s="331"/>
      <c r="N138" s="331"/>
      <c r="O138" s="331"/>
      <c r="P138" s="332"/>
    </row>
    <row r="139" spans="1:16" x14ac:dyDescent="0.2">
      <c r="A139" s="148"/>
      <c r="B139" s="148"/>
      <c r="C139" s="148"/>
      <c r="D139" s="330"/>
      <c r="E139" s="331"/>
      <c r="F139" s="148"/>
      <c r="G139" s="148"/>
      <c r="H139" s="332"/>
      <c r="I139" s="331"/>
      <c r="J139" s="148"/>
      <c r="K139" s="148"/>
      <c r="L139" s="148"/>
      <c r="M139" s="331"/>
      <c r="N139" s="331"/>
      <c r="O139" s="331"/>
      <c r="P139" s="332"/>
    </row>
    <row r="140" spans="1:16" x14ac:dyDescent="0.2">
      <c r="E140" s="333"/>
      <c r="G140" s="333"/>
      <c r="H140" s="334"/>
      <c r="M140" s="333"/>
      <c r="N140" s="333"/>
      <c r="O140" s="333"/>
      <c r="P140" s="334"/>
    </row>
    <row r="141" spans="1:16" x14ac:dyDescent="0.2">
      <c r="P141" s="334"/>
    </row>
    <row r="143" spans="1:16" x14ac:dyDescent="0.2">
      <c r="D143" s="333"/>
    </row>
    <row r="144" spans="1:16" x14ac:dyDescent="0.2">
      <c r="D144" s="333"/>
      <c r="K144" s="333"/>
    </row>
    <row r="148" spans="6:6" x14ac:dyDescent="0.2">
      <c r="F148" s="333"/>
    </row>
  </sheetData>
  <mergeCells count="5">
    <mergeCell ref="A1:P1"/>
    <mergeCell ref="A2:P2"/>
    <mergeCell ref="B4:B5"/>
    <mergeCell ref="C4:C5"/>
    <mergeCell ref="D4:D5"/>
  </mergeCells>
  <phoneticPr fontId="0" type="noConversion"/>
  <printOptions horizontalCentered="1"/>
  <pageMargins left="0.31496062992125984" right="0.46" top="0.51181102362204722" bottom="0.55118110236220474" header="0.27559055118110237" footer="0.43307086614173229"/>
  <pageSetup paperSize="9" scale="76" fitToHeight="3" orientation="landscape" r:id="rId1"/>
  <headerFooter alignWithMargins="0">
    <oddHeader xml:space="preserve">&amp;R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K6F56YJ4D42X-540-694</_dlc_DocId>
    <_dlc_DocIdUrl xmlns="fc3156d0-6477-4e59-85db-677a3ac3ddef">
      <Url>http://sharepoint.brno.cz/ORF/rozpocet/_layouts/15/DocIdRedir.aspx?ID=K6F56YJ4D42X-540-694</Url>
      <Description>K6F56YJ4D42X-540-694</Description>
    </_dlc_DocIdUrl>
  </documentManagement>
</p:properties>
</file>

<file path=customXml/itemProps1.xml><?xml version="1.0" encoding="utf-8"?>
<ds:datastoreItem xmlns:ds="http://schemas.openxmlformats.org/officeDocument/2006/customXml" ds:itemID="{0DC5738A-BBF5-4E93-8DD4-E2A55B31854E}"/>
</file>

<file path=customXml/itemProps2.xml><?xml version="1.0" encoding="utf-8"?>
<ds:datastoreItem xmlns:ds="http://schemas.openxmlformats.org/officeDocument/2006/customXml" ds:itemID="{7AE0484E-926F-4842-9774-5BCABB809FF1}"/>
</file>

<file path=customXml/itemProps3.xml><?xml version="1.0" encoding="utf-8"?>
<ds:datastoreItem xmlns:ds="http://schemas.openxmlformats.org/officeDocument/2006/customXml" ds:itemID="{DA05FE56-2898-4868-A889-8BCE91243C41}"/>
</file>

<file path=customXml/itemProps4.xml><?xml version="1.0" encoding="utf-8"?>
<ds:datastoreItem xmlns:ds="http://schemas.openxmlformats.org/officeDocument/2006/customXml" ds:itemID="{034BED23-78DA-48A6-AB48-59B2424B0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Příjmy</vt:lpstr>
      <vt:lpstr>daně a transfery</vt:lpstr>
      <vt:lpstr>nedaňové a kapitálové</vt:lpstr>
      <vt:lpstr>'daně a transfery'!Názvy_tisku</vt:lpstr>
      <vt:lpstr>'nedaňové a kapitálové'!Názvy_tisku</vt:lpstr>
      <vt:lpstr>'daně a transfery'!Oblast_tisku</vt:lpstr>
      <vt:lpstr>'nedaňové a kapitálové'!Oblast_tisku</vt:lpstr>
      <vt:lpstr>Příjmy!Oblast_tisku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ing. Marcela Dušková</dc:creator>
  <cp:lastModifiedBy>Bauer Petr</cp:lastModifiedBy>
  <cp:lastPrinted>2016-01-25T08:31:25Z</cp:lastPrinted>
  <dcterms:created xsi:type="dcterms:W3CDTF">1999-11-22T06:38:01Z</dcterms:created>
  <dcterms:modified xsi:type="dcterms:W3CDTF">2016-01-25T08:31:44Z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8269b245-0d4e-4f73-bb38-3e1c4667ae50</vt:lpwstr>
  </property>
</Properties>
</file>