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5\INTERNET\"/>
    </mc:Choice>
  </mc:AlternateContent>
  <bookViews>
    <workbookView xWindow="0" yWindow="0" windowWidth="28800" windowHeight="12195"/>
  </bookViews>
  <sheets>
    <sheet name="FRR, FKŠ" sheetId="19" r:id="rId1"/>
    <sheet name="FRB" sheetId="28" r:id="rId2"/>
    <sheet name="FBV" sheetId="29" r:id="rId3"/>
    <sheet name="FKEP" sheetId="32" r:id="rId4"/>
    <sheet name="SF" sheetId="30" r:id="rId5"/>
    <sheet name="VS MP" sheetId="31" r:id="rId6"/>
    <sheet name="Souhrn" sheetId="14" state="hidden" r:id="rId7"/>
    <sheet name="FKŠ Kč" sheetId="8" state="hidden" r:id="rId8"/>
    <sheet name="FRR Kč" sheetId="7" state="hidden" r:id="rId9"/>
    <sheet name="FV2014" sheetId="27" state="hidden" r:id="rId10"/>
    <sheet name="236" sheetId="23" state="hidden" r:id="rId11"/>
    <sheet name="419" sheetId="24" state="hidden" r:id="rId12"/>
    <sheet name="231" sheetId="26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1_" localSheetId="2">#REF!</definedName>
    <definedName name="_1_" localSheetId="3">#REF!</definedName>
    <definedName name="_1_" localSheetId="4">#REF!</definedName>
    <definedName name="_1_" localSheetId="5">#REF!</definedName>
    <definedName name="_1_">#REF!</definedName>
    <definedName name="_xlnm._FilterDatabase" localSheetId="2">#REF!</definedName>
    <definedName name="_xlnm._FilterDatabase" localSheetId="3" hidden="1">FKEP!$A$1:$A$213</definedName>
    <definedName name="_xlnm._FilterDatabase" localSheetId="4">#REF!</definedName>
    <definedName name="_xlnm._FilterDatabase" localSheetId="5">#REF!</definedName>
    <definedName name="_xlnm._FilterDatabase">#REF!</definedName>
    <definedName name="_Order1" hidden="1">255</definedName>
    <definedName name="FKEP">#REF!</definedName>
    <definedName name="_xlnm.Print_Titles" localSheetId="3">FKEP!$1:$3</definedName>
    <definedName name="_xlnm.Print_Area" localSheetId="2">FBV!$A$1:$G$56</definedName>
    <definedName name="_xlnm.Print_Area" localSheetId="3">FKEP!$A$1:$G$155</definedName>
    <definedName name="_xlnm.Print_Area" localSheetId="7">'FKŠ Kč'!$A$1:$E$15</definedName>
    <definedName name="_xlnm.Print_Area" localSheetId="1">FRB!$A$1:$I$40</definedName>
    <definedName name="_xlnm.Print_Area" localSheetId="8">'FRR Kč'!$A$1:$E$26</definedName>
    <definedName name="_xlnm.Print_Area" localSheetId="0">'FRR, FKŠ'!$A$1:$D$50</definedName>
    <definedName name="_xlnm.Print_Area" localSheetId="9">'FV2014'!$A$1:$C$24</definedName>
    <definedName name="_xlnm.Print_Area" localSheetId="4">SF!$A$1:$E$42</definedName>
    <definedName name="_xlnm.Print_Area" localSheetId="6">Souhrn!$A$1:$E$54</definedName>
    <definedName name="_xlnm.Print_Area" localSheetId="5">'VS MP'!$A$1:$D$15</definedName>
    <definedName name="Print_Area" localSheetId="2">#REF!</definedName>
    <definedName name="Print_Area" localSheetId="3">#REF!</definedName>
    <definedName name="Print_Area" localSheetId="4">#REF!</definedName>
    <definedName name="Print_Area" localSheetId="5">#REF!</definedName>
    <definedName name="Print_Area">#REF!</definedName>
    <definedName name="Print_Titles" localSheetId="2">#REF!</definedName>
    <definedName name="Print_Titles" localSheetId="3">#REF!</definedName>
    <definedName name="Print_Titles" localSheetId="4">#REF!</definedName>
    <definedName name="Print_Titles" localSheetId="5">#REF!</definedName>
    <definedName name="Print_Titles">#REF!</definedName>
  </definedNames>
  <calcPr calcId="152511"/>
</workbook>
</file>

<file path=xl/calcChain.xml><?xml version="1.0" encoding="utf-8"?>
<calcChain xmlns="http://schemas.openxmlformats.org/spreadsheetml/2006/main">
  <c r="G151" i="32" l="1"/>
  <c r="G155" i="32" s="1"/>
  <c r="G91" i="32"/>
  <c r="F91" i="32"/>
  <c r="E91" i="32"/>
  <c r="D91" i="32"/>
  <c r="D16" i="32" s="1"/>
  <c r="C91" i="32"/>
  <c r="G18" i="32"/>
  <c r="F18" i="32"/>
  <c r="E18" i="32"/>
  <c r="E16" i="32" s="1"/>
  <c r="D18" i="32"/>
  <c r="C18" i="32"/>
  <c r="G16" i="32"/>
  <c r="F16" i="32"/>
  <c r="C16" i="32"/>
  <c r="G4" i="32"/>
  <c r="G147" i="32" s="1"/>
  <c r="F4" i="32"/>
  <c r="F147" i="32" s="1"/>
  <c r="E4" i="32"/>
  <c r="E147" i="32" s="1"/>
  <c r="D4" i="32"/>
  <c r="D147" i="32" s="1"/>
  <c r="C4" i="32"/>
  <c r="C147" i="32" s="1"/>
  <c r="H147" i="32" l="1"/>
  <c r="D10" i="31" l="1"/>
  <c r="D9" i="31" s="1"/>
  <c r="D13" i="31" s="1"/>
  <c r="C10" i="31"/>
  <c r="C9" i="31" s="1"/>
  <c r="B10" i="31"/>
  <c r="B9" i="31"/>
  <c r="D5" i="31"/>
  <c r="C5" i="31"/>
  <c r="C13" i="31" s="1"/>
  <c r="B5" i="31"/>
  <c r="B13" i="31" s="1"/>
  <c r="F47" i="30" l="1"/>
  <c r="F46" i="30"/>
  <c r="F48" i="30" s="1"/>
  <c r="E31" i="30"/>
  <c r="D31" i="30"/>
  <c r="C31" i="30"/>
  <c r="B31" i="30"/>
  <c r="E22" i="30"/>
  <c r="D22" i="30"/>
  <c r="C22" i="30"/>
  <c r="B22" i="30"/>
  <c r="E21" i="30"/>
  <c r="D21" i="30"/>
  <c r="C21" i="30"/>
  <c r="B21" i="30"/>
  <c r="E15" i="30"/>
  <c r="E42" i="30" s="1"/>
  <c r="E46" i="30" s="1"/>
  <c r="D15" i="30"/>
  <c r="C15" i="30"/>
  <c r="B15" i="30"/>
  <c r="C14" i="30"/>
  <c r="C4" i="30" s="1"/>
  <c r="C42" i="30" s="1"/>
  <c r="E4" i="30"/>
  <c r="D4" i="30"/>
  <c r="D42" i="30" s="1"/>
  <c r="B4" i="30"/>
  <c r="B42" i="30" s="1"/>
  <c r="E47" i="30" l="1"/>
  <c r="E48" i="30"/>
  <c r="G69" i="29" l="1"/>
  <c r="G68" i="29"/>
  <c r="G54" i="29"/>
  <c r="F54" i="29"/>
  <c r="E54" i="29"/>
  <c r="D54" i="29"/>
  <c r="D37" i="29" s="1"/>
  <c r="C54" i="29"/>
  <c r="G53" i="29"/>
  <c r="F53" i="29"/>
  <c r="E53" i="29"/>
  <c r="E37" i="29" s="1"/>
  <c r="E22" i="29" s="1"/>
  <c r="D53" i="29"/>
  <c r="C53" i="29"/>
  <c r="G37" i="29"/>
  <c r="F37" i="29"/>
  <c r="C37" i="29"/>
  <c r="B37" i="29"/>
  <c r="H36" i="29"/>
  <c r="H35" i="29"/>
  <c r="H34" i="29"/>
  <c r="H33" i="29"/>
  <c r="H32" i="29"/>
  <c r="H31" i="29"/>
  <c r="H30" i="29"/>
  <c r="H29" i="29"/>
  <c r="H28" i="29"/>
  <c r="H27" i="29"/>
  <c r="H26" i="29"/>
  <c r="C26" i="29"/>
  <c r="C24" i="29" s="1"/>
  <c r="C22" i="29" s="1"/>
  <c r="H25" i="29"/>
  <c r="G24" i="29"/>
  <c r="G22" i="29" s="1"/>
  <c r="F24" i="29"/>
  <c r="H24" i="29" s="1"/>
  <c r="E24" i="29"/>
  <c r="D24" i="29"/>
  <c r="B24" i="29"/>
  <c r="B22" i="29" s="1"/>
  <c r="B56" i="29" s="1"/>
  <c r="H23" i="29"/>
  <c r="G4" i="29"/>
  <c r="G56" i="29" s="1"/>
  <c r="G65" i="29" s="1"/>
  <c r="F4" i="29"/>
  <c r="E4" i="29"/>
  <c r="E56" i="29" s="1"/>
  <c r="D4" i="29"/>
  <c r="C4" i="29"/>
  <c r="C56" i="29" s="1"/>
  <c r="C58" i="29" s="1"/>
  <c r="B4" i="29"/>
  <c r="G66" i="29" l="1"/>
  <c r="G71" i="29" s="1"/>
  <c r="D22" i="29"/>
  <c r="D56" i="29" s="1"/>
  <c r="F22" i="29"/>
  <c r="F56" i="29" s="1"/>
  <c r="I40" i="28" l="1"/>
  <c r="I39" i="28"/>
  <c r="I38" i="28" s="1"/>
  <c r="G38" i="28"/>
  <c r="F38" i="28"/>
  <c r="E38" i="28"/>
  <c r="D38" i="28"/>
  <c r="C38" i="28"/>
  <c r="B38" i="28"/>
  <c r="I37" i="28"/>
  <c r="G35" i="28"/>
  <c r="F35" i="28"/>
  <c r="E35" i="28"/>
  <c r="D35" i="28"/>
  <c r="C35" i="28"/>
  <c r="B35" i="28"/>
  <c r="I17" i="28"/>
  <c r="G17" i="28"/>
  <c r="E17" i="28"/>
  <c r="C17" i="28"/>
  <c r="I13" i="28"/>
  <c r="G13" i="28"/>
  <c r="I36" i="28" s="1"/>
  <c r="I35" i="28" s="1"/>
  <c r="E13" i="28"/>
  <c r="C13" i="28"/>
  <c r="C11" i="28" s="1"/>
  <c r="I11" i="28"/>
  <c r="G11" i="28"/>
  <c r="E11" i="28"/>
  <c r="I4" i="28"/>
  <c r="I24" i="28" s="1"/>
  <c r="G4" i="28"/>
  <c r="G24" i="28" s="1"/>
  <c r="E4" i="28"/>
  <c r="E24" i="28" s="1"/>
  <c r="B44" i="28" s="1"/>
  <c r="C4" i="28"/>
  <c r="C24" i="28" l="1"/>
  <c r="A42" i="14" l="1"/>
  <c r="B42" i="14"/>
  <c r="D37" i="19"/>
  <c r="C42" i="14"/>
  <c r="D42" i="14"/>
  <c r="E42" i="14"/>
  <c r="C12" i="19"/>
  <c r="D12" i="19"/>
  <c r="D4" i="14"/>
  <c r="G12" i="14"/>
  <c r="F12" i="14"/>
  <c r="D4" i="7"/>
  <c r="E4" i="7"/>
  <c r="C4" i="7"/>
  <c r="E7" i="7" l="1"/>
  <c r="T112" i="24" l="1"/>
  <c r="E6" i="7"/>
  <c r="E16" i="7"/>
  <c r="E15" i="7"/>
  <c r="R43" i="26"/>
  <c r="S43" i="26"/>
  <c r="T43" i="26"/>
  <c r="T131" i="23"/>
  <c r="R112" i="24"/>
  <c r="S112" i="24"/>
  <c r="D7" i="7" l="1"/>
  <c r="D28" i="7" l="1"/>
  <c r="N11" i="7" l="1"/>
  <c r="N18" i="7"/>
  <c r="N20" i="7"/>
  <c r="D27" i="7"/>
  <c r="D16" i="7"/>
  <c r="D15" i="7"/>
  <c r="B13" i="7"/>
  <c r="C13" i="7"/>
  <c r="E13" i="7"/>
  <c r="D13" i="7"/>
  <c r="D6" i="7"/>
  <c r="S131" i="23"/>
  <c r="R131" i="23"/>
  <c r="E35" i="14" l="1"/>
  <c r="D35" i="14"/>
  <c r="A15" i="19" l="1"/>
  <c r="A16" i="19"/>
  <c r="A17" i="19"/>
  <c r="A18" i="19"/>
  <c r="A14" i="19"/>
  <c r="B15" i="19"/>
  <c r="C15" i="19"/>
  <c r="D15" i="19"/>
  <c r="B16" i="19"/>
  <c r="C16" i="19"/>
  <c r="D16" i="19"/>
  <c r="B17" i="19"/>
  <c r="C17" i="19"/>
  <c r="D17" i="19"/>
  <c r="B18" i="19"/>
  <c r="C18" i="19"/>
  <c r="D18" i="19"/>
  <c r="A6" i="19"/>
  <c r="A7" i="19"/>
  <c r="A8" i="19"/>
  <c r="A9" i="19"/>
  <c r="A10" i="19"/>
  <c r="A11" i="19"/>
  <c r="A5" i="19"/>
  <c r="C10" i="19"/>
  <c r="D10" i="19"/>
  <c r="C11" i="19"/>
  <c r="D11" i="19"/>
  <c r="C6" i="19"/>
  <c r="C7" i="19"/>
  <c r="C8" i="19"/>
  <c r="C9" i="19"/>
  <c r="D6" i="19"/>
  <c r="D7" i="19"/>
  <c r="D8" i="19"/>
  <c r="D9" i="19"/>
  <c r="F14" i="14"/>
  <c r="G14" i="14"/>
  <c r="F15" i="14"/>
  <c r="G15" i="14"/>
  <c r="F16" i="14"/>
  <c r="G16" i="14"/>
  <c r="F17" i="14"/>
  <c r="G17" i="14"/>
  <c r="F18" i="14"/>
  <c r="G18" i="14"/>
  <c r="G13" i="14"/>
  <c r="F6" i="14"/>
  <c r="G6" i="14"/>
  <c r="F7" i="14"/>
  <c r="G7" i="14"/>
  <c r="F8" i="14"/>
  <c r="G8" i="14"/>
  <c r="F9" i="14"/>
  <c r="G9" i="14"/>
  <c r="F10" i="14"/>
  <c r="G10" i="14"/>
  <c r="F11" i="14"/>
  <c r="G11" i="14"/>
  <c r="L15" i="7" l="1"/>
  <c r="L6" i="7"/>
  <c r="M5" i="7"/>
  <c r="M12" i="7"/>
  <c r="M19" i="7"/>
  <c r="L13" i="7" l="1"/>
  <c r="L4" i="7"/>
  <c r="H7" i="7"/>
  <c r="I16" i="7"/>
  <c r="F16" i="7" s="1"/>
  <c r="N15" i="7" s="1"/>
  <c r="D15" i="27"/>
  <c r="F11" i="7"/>
  <c r="H15" i="7"/>
  <c r="H13" i="7" s="1"/>
  <c r="I13" i="7"/>
  <c r="J13" i="7"/>
  <c r="G13" i="7"/>
  <c r="G4" i="7"/>
  <c r="J4" i="7"/>
  <c r="H4" i="7"/>
  <c r="F15" i="7"/>
  <c r="F17" i="7"/>
  <c r="F18" i="7"/>
  <c r="F14" i="7"/>
  <c r="F8" i="7"/>
  <c r="F9" i="7"/>
  <c r="F10" i="7"/>
  <c r="F6" i="7"/>
  <c r="D44" i="27"/>
  <c r="N5" i="7" l="1"/>
  <c r="M6" i="7"/>
  <c r="N13" i="7"/>
  <c r="M14" i="7"/>
  <c r="N10" i="7"/>
  <c r="M11" i="7"/>
  <c r="N17" i="7"/>
  <c r="M18" i="7"/>
  <c r="I7" i="7"/>
  <c r="I4" i="7" s="1"/>
  <c r="N16" i="7"/>
  <c r="M17" i="7"/>
  <c r="N14" i="7"/>
  <c r="M15" i="7"/>
  <c r="G20" i="7"/>
  <c r="N8" i="7"/>
  <c r="M9" i="7"/>
  <c r="N7" i="7"/>
  <c r="M8" i="7"/>
  <c r="N9" i="7"/>
  <c r="M10" i="7"/>
  <c r="F13" i="7"/>
  <c r="M16" i="7"/>
  <c r="L20" i="7"/>
  <c r="I20" i="7"/>
  <c r="J20" i="7"/>
  <c r="H20" i="7"/>
  <c r="D16" i="27"/>
  <c r="D18" i="27"/>
  <c r="D9" i="27"/>
  <c r="D8" i="27"/>
  <c r="G31" i="27"/>
  <c r="B27" i="27"/>
  <c r="D10" i="27" s="1"/>
  <c r="M29" i="27"/>
  <c r="M30" i="27" s="1"/>
  <c r="M22" i="27" s="1"/>
  <c r="B26" i="27"/>
  <c r="D17" i="27" s="1"/>
  <c r="G27" i="27"/>
  <c r="Q29" i="27"/>
  <c r="G26" i="27"/>
  <c r="D7" i="27" s="1"/>
  <c r="Q22" i="27"/>
  <c r="Q24" i="27" s="1"/>
  <c r="J40" i="27"/>
  <c r="D40" i="27"/>
  <c r="J39" i="27"/>
  <c r="D39" i="27"/>
  <c r="D38" i="27"/>
  <c r="J37" i="27"/>
  <c r="Q18" i="27"/>
  <c r="D36" i="27"/>
  <c r="M15" i="27"/>
  <c r="D35" i="27"/>
  <c r="M14" i="27"/>
  <c r="C14" i="27"/>
  <c r="B14" i="27"/>
  <c r="M12" i="27"/>
  <c r="Q12" i="27"/>
  <c r="D30" i="27"/>
  <c r="D11" i="27"/>
  <c r="M5" i="27" s="1"/>
  <c r="J29" i="27"/>
  <c r="J26" i="27"/>
  <c r="D26" i="27"/>
  <c r="Q4" i="27"/>
  <c r="M4" i="27"/>
  <c r="C4" i="27"/>
  <c r="B4" i="27"/>
  <c r="Q3" i="27"/>
  <c r="M13" i="7" l="1"/>
  <c r="N12" i="7"/>
  <c r="F7" i="7"/>
  <c r="C21" i="27"/>
  <c r="B21" i="27"/>
  <c r="Q6" i="27"/>
  <c r="J41" i="27"/>
  <c r="M9" i="27"/>
  <c r="M17" i="27" s="1"/>
  <c r="M19" i="27" s="1"/>
  <c r="M24" i="27" s="1"/>
  <c r="J33" i="27"/>
  <c r="D42" i="27"/>
  <c r="Q31" i="27"/>
  <c r="Q32" i="27" s="1"/>
  <c r="M33" i="27"/>
  <c r="D26" i="7" l="1"/>
  <c r="N6" i="7"/>
  <c r="M7" i="7"/>
  <c r="D6" i="27"/>
  <c r="D4" i="27" s="1"/>
  <c r="Q33" i="27"/>
  <c r="B41" i="14"/>
  <c r="C41" i="14"/>
  <c r="D41" i="14"/>
  <c r="E41" i="14"/>
  <c r="A41" i="14"/>
  <c r="A40" i="14"/>
  <c r="A36" i="19" s="1"/>
  <c r="B40" i="14"/>
  <c r="B36" i="19" s="1"/>
  <c r="D40" i="14"/>
  <c r="E40" i="14"/>
  <c r="C40" i="14"/>
  <c r="C36" i="19" s="1"/>
  <c r="F4" i="7" l="1"/>
  <c r="M4" i="7" s="1"/>
  <c r="D31" i="19" l="1"/>
  <c r="D36" i="14"/>
  <c r="D32" i="19" s="1"/>
  <c r="E36" i="14"/>
  <c r="C35" i="14"/>
  <c r="C36" i="14"/>
  <c r="C32" i="19" s="1"/>
  <c r="B36" i="14"/>
  <c r="B32" i="19" s="1"/>
  <c r="B35" i="14"/>
  <c r="B31" i="19" s="1"/>
  <c r="D35" i="19"/>
  <c r="C35" i="19"/>
  <c r="B35" i="19"/>
  <c r="E39" i="14"/>
  <c r="D39" i="14"/>
  <c r="C39" i="14"/>
  <c r="C9" i="8"/>
  <c r="E9" i="8"/>
  <c r="D9" i="8"/>
  <c r="D14" i="19"/>
  <c r="D5" i="19"/>
  <c r="E5" i="7" l="1"/>
  <c r="G5" i="14" s="1"/>
  <c r="D5" i="7"/>
  <c r="N4" i="7" l="1"/>
  <c r="F5" i="14"/>
  <c r="F20" i="7"/>
  <c r="M20" i="7" s="1"/>
  <c r="C14" i="19" l="1"/>
  <c r="B14" i="19"/>
  <c r="B6" i="19"/>
  <c r="B7" i="19"/>
  <c r="B8" i="19"/>
  <c r="B11" i="19"/>
  <c r="C5" i="19"/>
  <c r="B5" i="19"/>
  <c r="D30" i="19"/>
  <c r="D39" i="19" s="1"/>
  <c r="C30" i="19"/>
  <c r="C39" i="19" s="1"/>
  <c r="B30" i="19"/>
  <c r="B39" i="19" s="1"/>
  <c r="D13" i="19"/>
  <c r="B13" i="19"/>
  <c r="D4" i="19"/>
  <c r="B4" i="19" l="1"/>
  <c r="B20" i="19" s="1"/>
  <c r="C4" i="19"/>
  <c r="C13" i="19"/>
  <c r="D20" i="19"/>
  <c r="D13" i="14"/>
  <c r="E13" i="14"/>
  <c r="C13" i="14"/>
  <c r="C20" i="19" l="1"/>
  <c r="B13" i="14" l="1"/>
  <c r="C4" i="14"/>
  <c r="C20" i="14" s="1"/>
  <c r="F13" i="14"/>
  <c r="B4" i="7"/>
  <c r="B20" i="7" s="1"/>
  <c r="E34" i="14"/>
  <c r="E43" i="14" s="1"/>
  <c r="D34" i="14"/>
  <c r="D43" i="14" s="1"/>
  <c r="C34" i="14"/>
  <c r="C43" i="14" s="1"/>
  <c r="B34" i="14"/>
  <c r="B43" i="14" s="1"/>
  <c r="B4" i="14"/>
  <c r="D20" i="14"/>
  <c r="E4" i="14"/>
  <c r="E20" i="14" s="1"/>
  <c r="F4" i="14"/>
  <c r="G4" i="14"/>
  <c r="D4" i="8"/>
  <c r="D13" i="8" s="1"/>
  <c r="B4" i="8"/>
  <c r="B13" i="8" s="1"/>
  <c r="C4" i="8"/>
  <c r="C13" i="8" s="1"/>
  <c r="E4" i="8"/>
  <c r="E13" i="8" s="1"/>
  <c r="B20" i="14" l="1"/>
  <c r="E20" i="7"/>
  <c r="G20" i="14" s="1"/>
  <c r="D20" i="7"/>
  <c r="N19" i="7" s="1"/>
  <c r="C20" i="7"/>
  <c r="F20" i="14" l="1"/>
  <c r="D14" i="27" l="1"/>
  <c r="D21" i="27" s="1"/>
</calcChain>
</file>

<file path=xl/comments1.xml><?xml version="1.0" encoding="utf-8"?>
<comments xmlns="http://schemas.openxmlformats.org/spreadsheetml/2006/main">
  <authors>
    <author>Pavla Motlickova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chyba v převodech mezi FKEP a FBV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E-ON, vratka, fyzicky je částka příjmem FKEP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MČ Brno Žebětín, MČ Brno střed, MČ Brno Starý Lískovec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nepřevedl se MČ Brno - střed (371 000 Kč + 22 187 Kč)</t>
        </r>
      </text>
    </comment>
    <comment ref="C54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70 327 000 Kč Investiční transfery
6 084 000 Kč neinvestiční transfery MČ</t>
        </r>
      </text>
    </comment>
    <comment ref="G55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zápůjčka VŽDY odchází z účtu FBV, byla chyba, že odešla ze ZBÚ. Účetně 462/0120</t>
        </r>
      </text>
    </comment>
  </commentList>
</comments>
</file>

<file path=xl/comments2.xml><?xml version="1.0" encoding="utf-8"?>
<comments xmlns="http://schemas.openxmlformats.org/spreadsheetml/2006/main">
  <authors>
    <author>Michaela Kozohorska</author>
    <author>klimesoh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Kč 1 016 732,77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Kč 1 016 732,77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407 068,30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407 068,30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11/2014 hrazeno v roce 2014, fa přeevidována a uhrazena v 2015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11/2014 hrazeno v roce 2014, fa přeevidována a uhrazena v 2015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236 490,11
23 498,66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236 490,11
23 498,66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73 301,46
94 338,84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RCH 12/2014
73 301,46
94 338,84</t>
        </r>
      </text>
    </comment>
    <comment ref="B69" authorId="1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změna názvu 
Z6/037, 7.10.2014, bod č. 114
</t>
        </r>
      </text>
    </comment>
  </commentList>
</comments>
</file>

<file path=xl/comments3.xml><?xml version="1.0" encoding="utf-8"?>
<comments xmlns="http://schemas.openxmlformats.org/spreadsheetml/2006/main">
  <authors>
    <author>Pavla Motlickova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reverse odečet 4 tis.
pronájem sportovních potřeb(1006Kč)+přeplatky příspěvků SF z minulých let(13920 Kč)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přefakturace výdajů SF -53 975 Kč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Pavla Motlickova:</t>
        </r>
        <r>
          <rPr>
            <sz val="9"/>
            <color indexed="81"/>
            <rFont val="Tahoma"/>
            <family val="2"/>
            <charset val="238"/>
          </rPr>
          <t xml:space="preserve">
10 756 tis. Kč+ 109 tis. Kč
(úprava rozpočtu v důsledku zapojení části příjmů z pol. 4132 na platy - formálně chybně, ale je nutno vybilancovat UR na nulu)</t>
        </r>
      </text>
    </comment>
  </commentList>
</comments>
</file>

<file path=xl/comments4.xml><?xml version="1.0" encoding="utf-8"?>
<comments xmlns="http://schemas.openxmlformats.org/spreadsheetml/2006/main">
  <authors>
    <author>Jiri Trnecka</author>
    <author>trnecka</author>
    <author>Jiří Trnečka</author>
  </authors>
  <commentList>
    <comment ref="Q3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VH+odpisy</t>
        </r>
      </text>
    </comment>
    <comment ref="M4" authorId="1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bez úroků na ZBÚ k FKEP</t>
        </r>
      </text>
    </comment>
    <comment ref="M8" authorId="1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viz Q31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VH</t>
        </r>
      </text>
    </comment>
    <comment ref="N15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Digitárium+kvalita v MŠ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ORF</t>
        </r>
      </text>
    </comment>
    <comment ref="D26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MuMB+DUMB</t>
        </r>
      </text>
    </comment>
    <comment ref="J26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Černovice, Židenice, Jehnice</t>
        </r>
      </text>
    </comment>
    <comment ref="B27" authorId="1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MČ + FV výdaje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BABYLONFEST</t>
        </r>
      </text>
    </comment>
    <comment ref="J27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Volby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TIC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ZOO+SHmB</t>
        </r>
      </text>
    </comment>
    <comment ref="G30" authorId="1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MČ FBV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úroky dotace Digitárium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Povodí Moravy</t>
        </r>
      </text>
    </comment>
    <comment ref="G31" authorId="1" shapeId="0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20 %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DPMB</t>
        </r>
      </text>
    </comment>
    <comment ref="D33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TSB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TSB přechody</t>
        </r>
      </text>
    </comment>
    <comment ref="D41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SPOD 505 565,91 Kč + Chovánek 80 Kč mimo FV</t>
        </r>
      </text>
    </comment>
  </commentList>
</comments>
</file>

<file path=xl/comments5.xml><?xml version="1.0" encoding="utf-8"?>
<comments xmlns="http://schemas.openxmlformats.org/spreadsheetml/2006/main">
  <authors>
    <author>Petr Bauer</author>
  </authors>
  <commentList>
    <comment ref="T62" authorId="0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poslali na FRR o 100 Kč víc - ta patří na ZBÚ!!!</t>
        </r>
      </text>
    </comment>
  </commentList>
</comments>
</file>

<file path=xl/sharedStrings.xml><?xml version="1.0" encoding="utf-8"?>
<sst xmlns="http://schemas.openxmlformats.org/spreadsheetml/2006/main" count="5636" uniqueCount="1080">
  <si>
    <t>v tis. Kč</t>
  </si>
  <si>
    <t xml:space="preserve">FOND  REZERV  A  ROZVOJE </t>
  </si>
  <si>
    <t>Schválený rozpočet</t>
  </si>
  <si>
    <t>ZDROJE celkem</t>
  </si>
  <si>
    <t>POTŘEBY celkem</t>
  </si>
  <si>
    <t>Zůstatek</t>
  </si>
  <si>
    <t>Upravený rozpočet</t>
  </si>
  <si>
    <t>Počáteční stav zdrojů</t>
  </si>
  <si>
    <t xml:space="preserve">Počáteční stav zdrojů </t>
  </si>
  <si>
    <t>v Kč</t>
  </si>
  <si>
    <t>Bank. účet 236</t>
  </si>
  <si>
    <t>účet 419</t>
  </si>
  <si>
    <t>ZDROJE</t>
  </si>
  <si>
    <t>231</t>
  </si>
  <si>
    <t>Příjmy</t>
  </si>
  <si>
    <t>V stát, JMK</t>
  </si>
  <si>
    <t>Nájmy - OK</t>
  </si>
  <si>
    <t>FRR potřeby</t>
  </si>
  <si>
    <t>Rezerva 20%</t>
  </si>
  <si>
    <t>VPS</t>
  </si>
  <si>
    <t>OSP</t>
  </si>
  <si>
    <t>DPH</t>
  </si>
  <si>
    <t>OK</t>
  </si>
  <si>
    <t>SUM po FV</t>
  </si>
  <si>
    <t>OŠMT</t>
  </si>
  <si>
    <t>V ostatní</t>
  </si>
  <si>
    <t>SR: 8115</t>
  </si>
  <si>
    <t>Nájemné - OŽP</t>
  </si>
  <si>
    <t>Nájemné - KPMB</t>
  </si>
  <si>
    <t>UR: 8115</t>
  </si>
  <si>
    <t>Nájemné - OK</t>
  </si>
  <si>
    <t>VHČ DPH 2011</t>
  </si>
  <si>
    <t>Kč</t>
  </si>
  <si>
    <t>MČ</t>
  </si>
  <si>
    <t>FREE</t>
  </si>
  <si>
    <t>VHČ DPH 2010</t>
  </si>
  <si>
    <t>z FRR do FBV</t>
  </si>
  <si>
    <t>z FRR do SF</t>
  </si>
  <si>
    <t>z FRR do VS MP</t>
  </si>
  <si>
    <t>10% FBV</t>
  </si>
  <si>
    <t>20% majetek</t>
  </si>
  <si>
    <t>účet 236/419</t>
  </si>
  <si>
    <t>Převod z rozpočtu města dle statutu fondu</t>
  </si>
  <si>
    <t>UCS</t>
  </si>
  <si>
    <t>UUS</t>
  </si>
  <si>
    <t>NS</t>
  </si>
  <si>
    <t>H</t>
  </si>
  <si>
    <t>M</t>
  </si>
  <si>
    <t>D</t>
  </si>
  <si>
    <t>Doklad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</si>
  <si>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</si>
  <si>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</si>
  <si>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</si>
  <si>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</si>
  <si>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</si>
  <si>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</si>
  <si>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</si>
  <si>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</si>
  <si>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</si>
  <si>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Dal</t>
  </si>
  <si>
    <t>MD - Dal</t>
  </si>
  <si>
    <t>Popis řádku</t>
  </si>
  <si>
    <t>Rok DPH</t>
  </si>
  <si>
    <t>Mě DPH</t>
  </si>
  <si>
    <t>ZD</t>
  </si>
  <si>
    <t>PID</t>
  </si>
  <si>
    <t>Datum změny</t>
  </si>
  <si>
    <t>Agenda</t>
  </si>
  <si>
    <t>ESU IČO</t>
  </si>
  <si>
    <t>ESU RČ</t>
  </si>
  <si>
    <t>Popis dokladu</t>
  </si>
  <si>
    <t>0001</t>
  </si>
  <si>
    <t>HU</t>
  </si>
  <si>
    <t>00001</t>
  </si>
  <si>
    <t>400001</t>
  </si>
  <si>
    <t>236</t>
  </si>
  <si>
    <t>0010</t>
  </si>
  <si>
    <t>006402</t>
  </si>
  <si>
    <t>2229</t>
  </si>
  <si>
    <t>000</t>
  </si>
  <si>
    <t>0000000000000</t>
  </si>
  <si>
    <t>UCT</t>
  </si>
  <si>
    <t>400002</t>
  </si>
  <si>
    <t>400003</t>
  </si>
  <si>
    <t>400004</t>
  </si>
  <si>
    <t>400005</t>
  </si>
  <si>
    <t>400006</t>
  </si>
  <si>
    <t>400007</t>
  </si>
  <si>
    <t>400008</t>
  </si>
  <si>
    <t>FV - Technické sítě Brno</t>
  </si>
  <si>
    <t>400009</t>
  </si>
  <si>
    <t>400010</t>
  </si>
  <si>
    <t>KÚ JSDH - MČ</t>
  </si>
  <si>
    <t>5366, ÚZ 14004</t>
  </si>
  <si>
    <t>VHČ DPH 2012</t>
  </si>
  <si>
    <t>ÚP</t>
  </si>
  <si>
    <t>OIEF</t>
  </si>
  <si>
    <t>PRE</t>
  </si>
  <si>
    <t>44992785</t>
  </si>
  <si>
    <t>již na FRR je</t>
  </si>
  <si>
    <t>000000</t>
  </si>
  <si>
    <t>400011</t>
  </si>
  <si>
    <t>400012</t>
  </si>
  <si>
    <t>400013</t>
  </si>
  <si>
    <t>400015</t>
  </si>
  <si>
    <t>419</t>
  </si>
  <si>
    <t>0000</t>
  </si>
  <si>
    <t>UCR</t>
  </si>
  <si>
    <t>0020</t>
  </si>
  <si>
    <t>400014</t>
  </si>
  <si>
    <t>400016</t>
  </si>
  <si>
    <t>FOND KRYTÍ ŠKOD</t>
  </si>
  <si>
    <t>LIC</t>
  </si>
  <si>
    <t>MB00</t>
  </si>
  <si>
    <t>000000000</t>
  </si>
  <si>
    <t>0000000000</t>
  </si>
  <si>
    <t>0000001700</t>
  </si>
  <si>
    <t>FV - Dům umění města Brna</t>
  </si>
  <si>
    <t>FV - PS Lesní moudrost</t>
  </si>
  <si>
    <t>VHČ DPH 2013</t>
  </si>
  <si>
    <t>jiné</t>
  </si>
  <si>
    <t>OŠMT p.o.</t>
  </si>
  <si>
    <t>Nájemné - OŠMT</t>
  </si>
  <si>
    <t>SPOD MMB 39 tis.</t>
  </si>
  <si>
    <t>do 2012 vč.</t>
  </si>
  <si>
    <t>do 2013 vč.</t>
  </si>
  <si>
    <t>zůstatek r. 2012</t>
  </si>
  <si>
    <t>zůstatek r. 2013</t>
  </si>
  <si>
    <r>
      <t>ZDROJE celkem</t>
    </r>
    <r>
      <rPr>
        <i/>
        <sz val="10"/>
        <rFont val="Calibri"/>
        <family val="2"/>
        <charset val="238"/>
        <scheme val="minor"/>
      </rPr>
      <t xml:space="preserve"> (Dal)</t>
    </r>
  </si>
  <si>
    <r>
      <t>POTŘEBY celkem</t>
    </r>
    <r>
      <rPr>
        <i/>
        <sz val="10"/>
        <rFont val="Calibri"/>
        <family val="2"/>
        <charset val="238"/>
        <scheme val="minor"/>
      </rPr>
      <t xml:space="preserve"> (Má dáti)</t>
    </r>
  </si>
  <si>
    <t>od/pro MČ</t>
  </si>
  <si>
    <t>006330</t>
  </si>
  <si>
    <t>0415</t>
  </si>
  <si>
    <t>400017</t>
  </si>
  <si>
    <t>400019</t>
  </si>
  <si>
    <t>400021</t>
  </si>
  <si>
    <t>400023</t>
  </si>
  <si>
    <t>FV - MČ Bohunice</t>
  </si>
  <si>
    <t>400018</t>
  </si>
  <si>
    <t>400020</t>
  </si>
  <si>
    <t>400022</t>
  </si>
  <si>
    <t>Zapojení části rezervy na zajištění služeb sociální prevence</t>
  </si>
  <si>
    <t>Příjmy z FV 2014</t>
  </si>
  <si>
    <t>Příjmy z FV 2014 - MČ</t>
  </si>
  <si>
    <t>Převod z FBV do FRR v rámci FV 2014 s městskými částmi</t>
  </si>
  <si>
    <t>Zapojení rezervy ve schváleném rozpočtu města k vykrytí potřeb FV 2014</t>
  </si>
  <si>
    <t>Výdaje z FV 2014</t>
  </si>
  <si>
    <t>Výdaje z FV 2014 - MČ</t>
  </si>
  <si>
    <t>Převést ID</t>
  </si>
  <si>
    <t>Škodní událost - zatečení do objektu Knihovny Jiřího Mahena v Brně, p.o., po přívalovém dešti</t>
  </si>
  <si>
    <t>FV 2014</t>
  </si>
  <si>
    <t>Příjmy z finančního vypořádání roku 2014</t>
  </si>
  <si>
    <t>VHČ DPH 2014</t>
  </si>
  <si>
    <t>KSM - TIC</t>
  </si>
  <si>
    <t>5366, ÚZ 98348</t>
  </si>
  <si>
    <t xml:space="preserve">Převod z FBV do FRR v rámci FV 2014 </t>
  </si>
  <si>
    <t>MK</t>
  </si>
  <si>
    <t>5366, ÚZ 34194</t>
  </si>
  <si>
    <t xml:space="preserve">Převod z FKEP do FRR v rámci FV 2014 </t>
  </si>
  <si>
    <t>OŽP</t>
  </si>
  <si>
    <t>KÚ MP</t>
  </si>
  <si>
    <t>5366 ÚZ 539</t>
  </si>
  <si>
    <t>OŽP p.o.</t>
  </si>
  <si>
    <t>MŠMT</t>
  </si>
  <si>
    <t>OVLHZ</t>
  </si>
  <si>
    <t>KÚ - DPMB</t>
  </si>
  <si>
    <t>5366, ÚZ 222</t>
  </si>
  <si>
    <t>KV z r. 2014</t>
  </si>
  <si>
    <t>OD</t>
  </si>
  <si>
    <t>5902 ÚZ 214</t>
  </si>
  <si>
    <t>OTS/OI</t>
  </si>
  <si>
    <t>Převod z FRR do FBV v rámci FV 2014 s městskými částmi</t>
  </si>
  <si>
    <t>OZ</t>
  </si>
  <si>
    <t>Převod z FRR do Sociálního fondu v rámci FV 2014</t>
  </si>
  <si>
    <t>OSP p.o.</t>
  </si>
  <si>
    <t>Nájemné - OZ</t>
  </si>
  <si>
    <t>Zůstatek fondu ve výši 5 800 tis. Kč tvoří rezerva na zajištění služeb sociální prevence</t>
  </si>
  <si>
    <t>Volby</t>
  </si>
  <si>
    <t>z FBV do FRR</t>
  </si>
  <si>
    <t>zapojeno 2014</t>
  </si>
  <si>
    <t>z FKEP do FRR</t>
  </si>
  <si>
    <t>Volby MMB 80 tis.</t>
  </si>
  <si>
    <t>CELKEM 2012+2013</t>
  </si>
  <si>
    <t>kanalizace 2014</t>
  </si>
  <si>
    <t>do 2014 vč.</t>
  </si>
  <si>
    <t>zapojeno SR 2015</t>
  </si>
  <si>
    <t>CELKEM 12+13+kanalizace</t>
  </si>
  <si>
    <t>Zapojeno UR 2014</t>
  </si>
  <si>
    <t>ORF 5/2014</t>
  </si>
  <si>
    <t>ORF 9/2014</t>
  </si>
  <si>
    <t>individuální</t>
  </si>
  <si>
    <t>Zapojeno UR 2015</t>
  </si>
  <si>
    <t>ZMB 3/2015</t>
  </si>
  <si>
    <t>PID primární</t>
  </si>
  <si>
    <t>990000</t>
  </si>
  <si>
    <t>Počáteční stavy - verze závěrkového algoritmu : 06.02.2015 15:39 - Roční účetní uzávěrka ÚSC roku 2014 (0000ALV05X5D)</t>
  </si>
  <si>
    <t>0000P000000N</t>
  </si>
  <si>
    <t>Nespárovaná bankovní transakce  Příjem : 30000,00 Kč  Výpis č. 1 z 08.01.2015 č.ú. 7510006754/5400, VS = 64022229, SS =   Likvidace : Nováková Pavla Popis : DNO - VRACENI DOTACE CISLO 731409KBETH</t>
  </si>
  <si>
    <t>000000214</t>
  </si>
  <si>
    <t>FV - DNO</t>
  </si>
  <si>
    <t>MB00X01Q1703</t>
  </si>
  <si>
    <t>Nespárovaná bankovní transakce  Příjem : 4000,00 Kč  Výpis č. 2 z 12.01.2015 č.ú. 7510006754/5400, VS = 64022229, SS =   Likvidace : Nováková Pavla Popis : MORAVSLEZSKA AKADEM. -</t>
  </si>
  <si>
    <t>FV - Moravská akadem.</t>
  </si>
  <si>
    <t>MB00X01Q171Y</t>
  </si>
  <si>
    <t>Nespárovaná bankovní transakce  Příjem : 4100,00 Kč  Výpis č. 2 z 12.01.2015 č.ú. 7510006754/5400, VS = 64022229, SS = 1286  Likvidace : Nováková Pavla Popis : SLPT MAJEK - VRACENI CASTI DOTACE MAJEK</t>
  </si>
  <si>
    <t>FV - SLPT MAJEK</t>
  </si>
  <si>
    <t>MB00X01Q172T</t>
  </si>
  <si>
    <t>Doplnění UZ u dokl.č.400002 u ř.1</t>
  </si>
  <si>
    <t>MB00X01Q9ULT</t>
  </si>
  <si>
    <t>Nespárovaná bankovní transakce  Příjem : 834,00 Kč  Výpis č. 3 z 14.01.2015 č.ú. 7510006754/5400, VS = 64022229, SS =   Likvidace : Nováková Pavla Popis : TEEN CHALLENGE - VRATKA DOTACE SML C2110.9 D</t>
  </si>
  <si>
    <t>FV - TEEN CHALLENGE</t>
  </si>
  <si>
    <t>MB00X01Q174J</t>
  </si>
  <si>
    <t>Nespárovaná bankovní transakce  Příjem : 6132,00 Kč  Výpis č. 3 z 14.01.2015 č.ú. 7510006754/5400, VS = 64022229, SS =   Likvidace : Nováková Pavla Popis : TURISTICK- INFORMA1N -</t>
  </si>
  <si>
    <t>FV - TURISTICKÉ INFORMAČNÍ</t>
  </si>
  <si>
    <t>MB00X01Q175E</t>
  </si>
  <si>
    <t>Nespárovaná bankovní transakce  Příjem : 39345,00 Kč  Výpis č. 3 z 14.01.2015 č.ú. 7510006754/5400, VS = 64022229, SS =   Likvidace : Nováková Pavla Popis : TEEN CHALLENGE - VRATKA DOTACE C SML 2110.25</t>
  </si>
  <si>
    <t>MB00X01Q173O</t>
  </si>
  <si>
    <t>Nespárovaná bankovní transakce  Příjem : 3000,00 Kč\nVýpis č. 4 z 15.01.2015 č.ú. 7510006754/5400, VS = 64022229, SS = \nLikvidace : Nováková Pavla Popis : PERSEFONA O.S. - VRATKA DOTACE MMB PREVENCE KRIMINALITY SML.7214092677</t>
  </si>
  <si>
    <t>FV - PERSEFONA O.S.</t>
  </si>
  <si>
    <t>MB00X01Q2OXU</t>
  </si>
  <si>
    <t>Nespárovaná bankovní transakce  Příjem : 6349,50 Kč\nVýpis č. 4 z 15.01.2015 č.ú. 7510006754/5400, VS = 64022229, SS = \nLikvidace : Nováková Pavla Popis : VETERINARNI A FARMAC - VRATKA XLIV. LENFELDOVY DNY</t>
  </si>
  <si>
    <t>FV - VETERINARNI A FARMAC</t>
  </si>
  <si>
    <t>MB00X01Q2OWZ</t>
  </si>
  <si>
    <t>Nespárovaná bankovní transakce  Příjem : 5020,00 Kč\nVýpis č. 5 z 16.01.2015 č.ú. 7510006754/5400, VS = 64022229, SS = \nLikvidace : Nováková Pavla Popis : Z+KLADN? µKOLA A MAT - VRATKA DOTACE PLAVANI</t>
  </si>
  <si>
    <t>FV - Základní škola a mat</t>
  </si>
  <si>
    <t>MB00X01Q34Y8</t>
  </si>
  <si>
    <t>Nespárovaná bankovní transakce  Příjem : 8050,00 Kč  Výpis č. 6 z 20.01.2015 č.ú. 7510006754/5400, VS = 64022229, SS = 7414091243  Likvidace : Nováková Pavla Popis : JETSAAM GYM - JETSAAM GYM-VRACENI DOTACE</t>
  </si>
  <si>
    <t>FV -  JETSAAM GYM</t>
  </si>
  <si>
    <t>MB00X01Q5GLZ</t>
  </si>
  <si>
    <t>Nespárovaná bankovní transakce  Příjem : 6100,00 Kč\nVýpis č. 7 z 21.01.2015 č.ú. 7510006754/5400, VS = 64022229, SS = \nLikvidace : Nováková Pavla Popis : ZS NAM.REPUBLIKY BO -</t>
  </si>
  <si>
    <t>FV - ZS NAM.REPUBLIKY BO</t>
  </si>
  <si>
    <t>MB00X01Q74QW</t>
  </si>
  <si>
    <t>Nespárovaná bankovní transakce  Příjem : 20100,00 Kč  Výpis č. 7 z 21.01.2015 č.ú. 7510006754/5400, VS = 64022229, SS =   Likvidace : Nováková Pavla Popis : SPR+VA H3BITOV? M?ST -</t>
  </si>
  <si>
    <t>FV - Správa hřbitovů</t>
  </si>
  <si>
    <t>MB00X01Q74RR</t>
  </si>
  <si>
    <t>Nespárovaná bankovní transakce  Příjem : 11900,00 Kč  Výpis č. 8 z 22.01.2015 č.ú. 7510006754/5400, VS = 7114092279, SS =   Likvidace : Nováková Pavla Popis : NADACE PRO TRANSPLAN - VRACENA CAST DOTACE</t>
  </si>
  <si>
    <t>FV - NADACE PRO TRANSPLAN</t>
  </si>
  <si>
    <t>MB00X01Q7FEF</t>
  </si>
  <si>
    <t>Nespárovaná bankovní transakce  Příjem : 22071,00 Kč  Výpis č. 8 z 22.01.2015 č.ú. 7510006754/5400, VS = 64022229, SS =   Likvidace : Nováková Pavla Popis : ZS NAM.REPUBLIKY BO -</t>
  </si>
  <si>
    <t>FV -  ZS NAM.REPUBLIKY BO</t>
  </si>
  <si>
    <t>MB00X01Q7FFA</t>
  </si>
  <si>
    <t>Nespárovaná bankovní transakce  Příjem : 5703,00 Kč  Výpis č. 9 z 26.01.2015 č.ú. 7510006754/5400, VS = 64022229, SS =   Likvidace : Nováková Pavla Popis : GYMN+ZIUM, BRNO, V?D - VRATKA NEVYERP. DOTACE</t>
  </si>
  <si>
    <t>FV -  GYMN+ZIUM, BRNO</t>
  </si>
  <si>
    <t>MB00X01Q9IZ7</t>
  </si>
  <si>
    <t>Nespárovaná bankovní transakce  Příjem : 1100,00 Kč  Výpis č. 10 z 27.01.2015 č.ú. 7510006754/5400, VS = 64022229, SS = 7414093366  Likvidace : Nováková Pavla Popis : µACHOV? KLUB LOKOMOT - VRATKA DOTACE LOKOMOTIVA BR</t>
  </si>
  <si>
    <t>FV - Šachový klub Lokomotiva Brno</t>
  </si>
  <si>
    <t>MB00X01QBS4U</t>
  </si>
  <si>
    <t>Nespárovaná bankovní transakce  Příjem : 2415,00 Kč  Výpis č. 11 z 28.01.2015 č.ú. 7510006754/5400, VS = 7314092631, SS =   Likvidace : Nováková Pavla Popis : STATUTARNI MESTO BRNO - MB00X01QAQOT</t>
  </si>
  <si>
    <t>FV - Společenství Romů - př.z VÚ</t>
  </si>
  <si>
    <t>MB00X01QBS5P</t>
  </si>
  <si>
    <t>Nespárovaná bankovní transakce  Příjem : 2029,00 Kč  Výpis č. 12 z 29.01.2015 č.ú. 7510006754/5400, VS = 7200, SS =   Likvidace : Nováková Pavla Popis : MEDIA©Ní CENTRUM - MEDIACNI CENTRUM, ICO 22735</t>
  </si>
  <si>
    <t>FV - Mediační centrum</t>
  </si>
  <si>
    <t>MB00X01QCPZR</t>
  </si>
  <si>
    <t>Nespárovaná bankovní transakce  Příjem : 4290,00 Kč  Výpis č. 12 z 29.01.2015 č.ú. 7510006754/5400, VS = 64022229, SS =   Likvidace : Nováková Pavla Popis : POVOD? MORAVY, S.P. -</t>
  </si>
  <si>
    <t>FV - Povodí Moravy</t>
  </si>
  <si>
    <t>MB00X01QCPYW</t>
  </si>
  <si>
    <t>Nespárovaná bankovní transakce  Příjem : 27328,00 Kč  Výpis č. 12 z 29.01.2015 č.ú. 7510006754/5400, VS = 3010376, SS =   Likvidace : Nováková Pavla Popis : POTRAVINOVá BANKA PR - VRATKA DOTACE SMLOUVA ©.721</t>
  </si>
  <si>
    <t>FV - Potravinová banka</t>
  </si>
  <si>
    <t>MB00X01QCPX1</t>
  </si>
  <si>
    <t>Nespárovaná bankovní transakce  Příjem : 3074,00 Kč  Výpis č. 13 z 30.01.2015 č.ú. 7510006754/5400, VS = 64022229, SS =   Likvidace : Nováková Pavla Popis : NáRODOPISN? SOUBOR L -</t>
  </si>
  <si>
    <t>FV - Národopisný soubor L</t>
  </si>
  <si>
    <t>MB00X01QDHNM</t>
  </si>
  <si>
    <t>Nespárovaná bankovní transakce  Příjem : 9563,00 Kč  Výpis č. 13 z 30.01.2015 č.ú. 7510006754/5400, VS = 64022229, SS =   Likvidace : Nováková Pavla Popis : BRN?NSK? STUDENTSK? - VOX IUVENALIS - VRáCENí DOT</t>
  </si>
  <si>
    <t>FV - Brněnský studentský - Vox Iuvenalis</t>
  </si>
  <si>
    <t>MB00X01QDHOH</t>
  </si>
  <si>
    <t>Nespárovaná bankovní transakce  Příjem : 3204,00 Kč\nVýpis č. 14 z 02.02.2015 č.ú. 7510006754/5400, VS = 64022229, SS = \nLikvidace : Nováková Pavla Popis : DYNAMA, O.S. - DOTACE STATUTARNIHO MESTA BVRATKA ZA ROK 2014</t>
  </si>
  <si>
    <t>FV - DYNAMA, O.S.</t>
  </si>
  <si>
    <t>MB00X01QF178</t>
  </si>
  <si>
    <t>Nespárovaná bankovní transakce  Příjem : 8427,00 Kč  Výpis č. 14 z 02.02.2015 č.ú. 7510006754/5400, VS = 7214092682, SS =   Likvidace : Nováková Pavla Popis : STATUTARNI MESTO BRNO - MB00X01QDNOB</t>
  </si>
  <si>
    <t>FV - Společenství Romů, př.z VÚ</t>
  </si>
  <si>
    <t>MB00X01QF183</t>
  </si>
  <si>
    <t>Nespárovaná bankovní transakce  Příjem : 820,48 Kč\nVýpis č. 15 z 05.02.2015 č.ú. 7510006754/5400, VS = 64022229, SS = \nLikvidace : Zezulová Zdeňka Popis : DOMOV PRO SENIORY KO -</t>
  </si>
  <si>
    <t>FV -  DOMOV PRO SENIORY KO</t>
  </si>
  <si>
    <t>MB00X01QIYST</t>
  </si>
  <si>
    <t>Nespárovaná bankovní transakce  Příjem : 7000,00 Kč  Výpis č. 15 z 05.02.2015 č.ú. 7510006754/5400, VS = 4214091451, SS =   Likvidace : Zezulová Zdeňka Popis : STATUTARNI MESTO BRNO - MB00X01QGK3Q</t>
  </si>
  <si>
    <t>FV - 32.Pionýrská skupina, př.z VÚ</t>
  </si>
  <si>
    <t>MB00X01QIYTO</t>
  </si>
  <si>
    <t>Nespárovaná bankovní transakce  Příjem : 5000,00 Kč  Výpis č. 16 z 09.02.2015 č.ú. 7510006754/5400, VS = 64022229, SS =   Likvidace : Nováková Pavla Popis : PS LESNI MOUDROST - VRATKA DOTACE MMB - SKOLSTV</t>
  </si>
  <si>
    <t>MB00X01QK51H</t>
  </si>
  <si>
    <t>Nespárovaná bankovní transakce  Příjem : 10000,00 Kč  Výpis č. 16 z 09.02.2015 č.ú. 7510006754/5400, VS = 64022229, SS =   Likvidace : Nováková Pavla Popis : VYORALOVá MICHAELA - MICHAELA VYORALOVá, VRáCENíPROJEKT JAN KAPR CD KOMORNí</t>
  </si>
  <si>
    <t>FV - Vyoralová Michaela</t>
  </si>
  <si>
    <t>MB00X01QK52C</t>
  </si>
  <si>
    <t>Nespárovaná bankovní transakce  Příjem : 30000,00 Kč  Výpis č. 17 z 11.02.2015 č.ú. 7510006754/5400, VS = 64022229, SS =   Likvidace : Nováková Pavla Popis : MULTI-ART - VRATKA DOTACE</t>
  </si>
  <si>
    <t>FV - MULTI-ART</t>
  </si>
  <si>
    <t>MB00X01QMO78</t>
  </si>
  <si>
    <t>Nespárovaná bankovní transakce  Příjem : 4481,00 Kč\nVýpis č. 18 z 12.02.2015 č.ú. 7510006754/5400, VS = 64022229, SS = \nLikvidace : Nováková Pavla Popis : 85.PIONYR.SKUP.LETKA - PS - VRATKA NEVYCERPANE DOT2014</t>
  </si>
  <si>
    <t>FV -  85.PIONYR.SKUP.LETKA - PS</t>
  </si>
  <si>
    <t>MB00X01QNEQ6</t>
  </si>
  <si>
    <t>Nespárovaná bankovní transakce  Příjem : 32519,00 Kč  Výpis č. 18 z 12.02.2015 č.ú. 7510006754/5400, VS = 64022229, SS =   Likvidace : Nováková Pavla Popis : MUZEUM M?STA BRNA,P3 -</t>
  </si>
  <si>
    <t>FV - Muzeum města Brna</t>
  </si>
  <si>
    <t>MB00X01QNER1</t>
  </si>
  <si>
    <t>Nespárovaná bankovní transakce  Příjem : 7870,00 Kč  Výpis č. 19 z 13.02.2015 č.ú. 7510006754/5400, VS = 64022229, SS =   Likvidace : Nováková Pavla Popis : ST3EDN? PR?MYSLOV+ µ - VRATKA DOTACE MMB</t>
  </si>
  <si>
    <t>FV - Strední průmyslová škola</t>
  </si>
  <si>
    <t>MB00X01QOHVJ</t>
  </si>
  <si>
    <t>Nespárovaná bankovní transakce  Příjem : 30000,00 Kč  Výpis č. 19 z 13.02.2015 č.ú. 7510006754/5400, VS = 7314092753, SS =   Likvidace : Nováková Pavla Popis : STATUTARNI MESTO BRNO - MB00X01QNKH9</t>
  </si>
  <si>
    <t>FV - FANTOM Promotion - př.z VÚ</t>
  </si>
  <si>
    <t>MB00X01QOHX9</t>
  </si>
  <si>
    <t>Nespárovaná bankovní transakce  Příjem : 84008,00 Kč  Výpis č. 19 z 13.02.2015 č.ú. 7510006754/5400, VS = 64022229, SS =   Likvidace : Nováková Pavla Popis : TECHNICKé SíT? BRNO, -</t>
  </si>
  <si>
    <t>MB00X01QOHWE</t>
  </si>
  <si>
    <t>Nespárovaná bankovní transakce  Příjem : 7257,50 Kč  Výpis č. 20 z 17.02.2015 č.ú. 7510006754/5400, VS = 64022229, SS =   Likvidace : Nováková Pavla Popis : D?M UM?N? M?STA BRNA -</t>
  </si>
  <si>
    <t>MB00X01QR4WU</t>
  </si>
  <si>
    <t>Nespárovaná bankovní transakce  Příjem : 683661,11 Kč  Výpis č. 20 z 17.02.2015 č.ú. 7510006754/5400, VS = 64022229, SS =   Likvidace : Nováková Pavla Popis : TURISTICK- INFORMA1N -</t>
  </si>
  <si>
    <t>FV - TIC</t>
  </si>
  <si>
    <t>MB00X01QR4VZ</t>
  </si>
  <si>
    <t>Nespárovaná bankovní transakce  Příjem : 9500,00 Kč  Výpis č. 21 z 18.02.2015 č.ú. 7510006754/5400, VS = 7114091520, SS =   Likvidace : Nováková Pavla Popis : STATUTARNI MESTO BRNO - MB00X01QPCBX</t>
  </si>
  <si>
    <t>FV - Centrum pro děts.sluch Tamtam - př.z VÚ</t>
  </si>
  <si>
    <t>MB00X01QSBFH</t>
  </si>
  <si>
    <t>Nespárovaná bankovní transakce  Příjem : 97725,37 Kč  Výpis č. 22 z 19.02.2015 č.ú. 7510006754/5400, VS = 64022229, SS =   Likvidace : Nováková Pavla Popis : DOPRAVN? PODNIK M?ST - ZAKOVSKE JIZDNE R.2014</t>
  </si>
  <si>
    <t>FV - DPmB</t>
  </si>
  <si>
    <t>MB00X01QSVP7</t>
  </si>
  <si>
    <t>Nespárovaná bankovní transakce  Příjem : 9199,00 Kč  Výpis č. 23 z 04.03.2015 č.ú. 7510006754/5400, VS = 7114091511, SS =   Likvidace : Nováková Pavla Popis : STATUTARNI MESTO BRNO - MB00X01R20LP</t>
  </si>
  <si>
    <t>FV - Konvent hospitálského řádu - př.VÚ</t>
  </si>
  <si>
    <t>MB00X01R4A8U</t>
  </si>
  <si>
    <t>Nespárovaná bankovní transakce  Příjem : 244038,00 Kč  Výpis č. 24 z 06.03.2015 č.ú. 7510006754/5400, VS = 64022229, SS =   Likvidace : Nováková Pavla Popis : ZOO BRNO A STANICE Z - ZOO BRNO- FIN. VYPORADANI Z</t>
  </si>
  <si>
    <t>FV - ZOO Brno</t>
  </si>
  <si>
    <t>MB00X01R4A9P</t>
  </si>
  <si>
    <t>Nespárovaná bankovní transakce  Příjem : 20000,00 Kč\nVýpis č. 25 z 11.03.2015 č.ú. 7510006754/5400, VS = 64022229, SS = 7414092401\nLikvidace : Nováková Pavla Popis : ALFA EVENTS, S.R.O -</t>
  </si>
  <si>
    <t>FV - ALFA EVENTS, S.R.O</t>
  </si>
  <si>
    <t>MB00X01R850H</t>
  </si>
  <si>
    <t>Nespárovaná bankovní transakce  Příjem : 834862,83 Kč  Výpis č. 26 z 19.03.2015 č.ú. 7510006754/5400, VS = 64022229, SS =   Likvidace : Nováková Pavla Popis : TECHNICKé SíT? BRNO, - VRáCENá DOTACE KE SML.56140</t>
  </si>
  <si>
    <t>MB00X01RE9FG</t>
  </si>
  <si>
    <t>Nespárovaná bankovní transakce  Příjem : 112518,00 Kč  Výpis č. 27 z 26.03.2015 č.ú. 7510006754/5400, VS = 63305347, SS =   Likvidace : Nováková Pavla Popis : STATUTARNI MESTO BRNO - MB00X01RHG4J</t>
  </si>
  <si>
    <t>4137</t>
  </si>
  <si>
    <t>FV - MČ Starý Lískovec - př.z PÚ</t>
  </si>
  <si>
    <t>MB00X01RJB6I</t>
  </si>
  <si>
    <t>Přeúčtování dokl.č.400005/3 dle přílohy.</t>
  </si>
  <si>
    <t>MB00X01ROONT</t>
  </si>
  <si>
    <t>006171</t>
  </si>
  <si>
    <t>2324</t>
  </si>
  <si>
    <t>vratka dotace  *IC-44992785;*DIC-CZ44992785;*DICT-Statutární město Brno;  *EVK-PRE-20151500478;*EVKT-vratka dotace;*PID-MB00X01RJGAZ;</t>
  </si>
  <si>
    <t>MB00X01RJGAZ</t>
  </si>
  <si>
    <t>Storno dokladu MB00X01ROONT</t>
  </si>
  <si>
    <t>MB00X01RPP7H</t>
  </si>
  <si>
    <t>Nespárovaná bankovní transakce  Příjem : 5000,00 Kč\nVýpis č. 29 z 24.04.2015 č.ú. 7510006754/5400, VS = 64022229, SS = \nLikvidace : Nováková Pavla Popis : PS LESNI MOUDROST - VRATKA DOTACE MMB - VOLNY C</t>
  </si>
  <si>
    <t>FV -  PS LESNI MOUDROST</t>
  </si>
  <si>
    <t>MB00X01S56NP</t>
  </si>
  <si>
    <t>Přeúčtování dokl.č.400002/3 dle přílohy.</t>
  </si>
  <si>
    <t>MB00X01SCLO4</t>
  </si>
  <si>
    <t>Storno dokladu MB00X01SCLO4</t>
  </si>
  <si>
    <t>MB00X01SCMCL</t>
  </si>
  <si>
    <t>MB00X01SZTMJ</t>
  </si>
  <si>
    <t>Storno dokladu MB00X01SZTMJ</t>
  </si>
  <si>
    <t>MB00X01T0S2O</t>
  </si>
  <si>
    <t>Nespárovaná bankovní transakce  Příjem : 443549,39 Kč  Výpis č. 30 z 03.06.2015 č.ú. 7510006754/5400, VS = 63305347, SS =   Likvidace : Zezulová Zdeňka Popis : ST.M?STO BRNO-M?STSK -</t>
  </si>
  <si>
    <t>FV - MČ Židenice</t>
  </si>
  <si>
    <t>MB00X01T0SCA</t>
  </si>
  <si>
    <t>Nespárovaná bankovní transakce  Příjem : 32029,25 Kč  Výpis č. 31 z 10.06.2015 č.ú. 7510006754/5400, VS = 63305347, SS =   Likvidace : Nováková Pavla Popis : ST. M?STO BRNO-M?STS -</t>
  </si>
  <si>
    <t>MB00X01T5D9T</t>
  </si>
  <si>
    <t>150096</t>
  </si>
  <si>
    <t>Přeúčtování vratky soc.dávek na JMk v částce 500,- Kč dle přílohy.</t>
  </si>
  <si>
    <t>5902</t>
  </si>
  <si>
    <t>MB00X01QTN56</t>
  </si>
  <si>
    <t>MB00X01QDK6E</t>
  </si>
  <si>
    <t>150095</t>
  </si>
  <si>
    <t>Nespárovaná bankovní transakce  Příjem : 6132,00 Kč  Výpis č. 48 z 27.03.2015 č.ú. 7510005735/5400, VS = 2229, SS =   Likvidace : Nováková Pavla Popis : STATUTARNI MESTO BRNO - MB00X01RJGAZ</t>
  </si>
  <si>
    <t>Př. z FRR - TIC - nevyčerp.dotace</t>
  </si>
  <si>
    <t>MB00X01RK329</t>
  </si>
  <si>
    <t>150065</t>
  </si>
  <si>
    <t>Nespárovaná bankovní transakce  Příjem : 3811,07 Kč  Výpis č. 86 z 03.06.2015 č.ú. 7510005735/5400, VS = 63305347, SS =   Likvidace : Nováková Pavla Popis : ST. M?STO BRNO-M?STS -</t>
  </si>
  <si>
    <t>MB00X01SZUEG</t>
  </si>
  <si>
    <t>150068</t>
  </si>
  <si>
    <t>Nespárovaná bankovní transakce  Příjem : 11694,80 Kč  Výpis č. 87 z 04.06.2015 č.ú. 7510005735/5400, VS = 63305347, SS =   Likvidace : Nováková Pavla Popis : ST. M?STO BRNO-M?STS -</t>
  </si>
  <si>
    <t>FV - MČ Bosonohy</t>
  </si>
  <si>
    <t>MB00X01T0VMB</t>
  </si>
  <si>
    <t>150072</t>
  </si>
  <si>
    <t>Nespárovaná bankovní transakce  Příjem : 56110,71 Kč  Výpis č. 88 z 05.06.2015 č.ú. 7510005735/5400, VS = 63305347, SS =   Likvidace : Nováková Pavla Popis : ST. M?STO BRNO-M?STS -</t>
  </si>
  <si>
    <t>FV - MČ Slatina</t>
  </si>
  <si>
    <t>MB00X01T28HR</t>
  </si>
  <si>
    <t>150076</t>
  </si>
  <si>
    <t>Doplnění UZ 214 u dokladu č.150075/6</t>
  </si>
  <si>
    <t>FV - MČ St. Lískovec</t>
  </si>
  <si>
    <t>MB00X01T5MM9</t>
  </si>
  <si>
    <t>MB00X01T341E</t>
  </si>
  <si>
    <t>150077</t>
  </si>
  <si>
    <t>Nespárovaná bankovní transakce  Příjem : 664,10 Kč  Výpis č. 90 z 09.06.2015 č.ú. 7510005735/5400, VS = 63305347, SS =   Likvidace : Nováková Pavla Popis : STATUT+RN? M?STO BRN -</t>
  </si>
  <si>
    <t>FV - MČ Řečkovice,M.Hora</t>
  </si>
  <si>
    <t>MB00X01T4QMU</t>
  </si>
  <si>
    <t>150080</t>
  </si>
  <si>
    <t>Nespárovaná bankovní transakce  Příjem : 9555,30 Kč  Výpis č. 91 z 10.06.2015 č.ú. 7510005735/5400, VS = 63305347, SS =   Likvidace : Nováková Pavla Popis : ST. M?STO BRNO-M?STS -</t>
  </si>
  <si>
    <t>MB00X01T5CYJ</t>
  </si>
  <si>
    <t>150084</t>
  </si>
  <si>
    <t>Nespárovaná bankovní transakce  Příjem : 88341,00 Kč  Výpis č. 91 z 10.06.2015 č.ú. 7510005735/5400, VS = 63305347, SS =   Likvidace : Nováková Pavla Popis : ST.M?STO BRNO-M?STSK -</t>
  </si>
  <si>
    <t>FV - MČ Tuřany</t>
  </si>
  <si>
    <t>MB00X01T5CZE</t>
  </si>
  <si>
    <t>Příjmy z finančního vypořádání roku 2014 - MČ</t>
  </si>
  <si>
    <t>Vratky dotací bez SR</t>
  </si>
  <si>
    <t>z FRR</t>
  </si>
  <si>
    <t>Převést ID2 - chyby</t>
  </si>
  <si>
    <t>Nespárovaná bankovní transakce  Příjem : 415732,11 Kč  Výpis č. 32 z 11.06.2015 č.ú. 7510006754/5400, VS = 63305347, SS =   Likvidace : Nováková Pavla Popis : ST.M?STO BRNO-M?STSK -</t>
  </si>
  <si>
    <t>FV - MČ Líšeň</t>
  </si>
  <si>
    <t>MB00X01T6CIE</t>
  </si>
  <si>
    <t>Nespárovaná bankovní transakce  Příjem : 1208,00 Kč  Výpis č. 33 z 12.06.2015 č.ú. 7510006754/5400, VS = 63305347, SS =   Likvidace : Zezulová Zdeňka Popis : STATUTARNI MESTO BRNO - MB00X01T6JZO</t>
  </si>
  <si>
    <t>FV - MČ Medlánky - př. ze ZB415</t>
  </si>
  <si>
    <t>MB00X01T7WUH</t>
  </si>
  <si>
    <t>Nespárovaná bankovní transakce  Příjem : 10397,00 Kč  Výpis č. 33 z 12.06.2015 č.ú. 7510006754/5400, VS = 63305347, SS =   Likvidace : Zezulová Zdeňka Popis : ST.M?STO BRNO-M?STSK -</t>
  </si>
  <si>
    <t>FV - MČ Černovice</t>
  </si>
  <si>
    <t>MB00X01T7WTM</t>
  </si>
  <si>
    <t>006399</t>
  </si>
  <si>
    <t>2328</t>
  </si>
  <si>
    <t>Nespárovaná bankovní transakce  Příjem : 3000000,00 Kč  Výpis č. 33 z 12.06.2015 č.ú. 7510006754/5400, VS = 63305347, SS =   Likvidace : Zezulová Zdeňka Popis : ST.M?STO BRNO-M?STSK -</t>
  </si>
  <si>
    <t>FV - MČ Brno-sever</t>
  </si>
  <si>
    <t>MB00X01T7WSR</t>
  </si>
  <si>
    <t>Nespárovaná bankovní transakce  Příjem : 3381,00 Kč  Výpis č. 34 z 15.06.2015 č.ú. 7510006754/5400, VS = 63305347, SS =   Likvidace : Nováková Pavla Popis : STATUTARNI MESTO BRN - UZ 214 BRNO - BYSTRC</t>
  </si>
  <si>
    <t>FV - MČ Bystrc</t>
  </si>
  <si>
    <t>MB00X01T95YG</t>
  </si>
  <si>
    <t>Nespárovaná bankovní transakce  Příjem : 33983,74 Kč  Výpis č. 34 z 15.06.2015 č.ú. 7510006754/5400, VS = 63305347, SS =   Likvidace : Nováková Pavla Popis : STATUT+RN? M?STO BRN -</t>
  </si>
  <si>
    <t>FV - MČ Jundrov</t>
  </si>
  <si>
    <t>MB00X01T960Z</t>
  </si>
  <si>
    <t>Nespárovaná bankovní transakce  Příjem : 510000,00 Kč  Výpis č. 34 z 15.06.2015 č.ú. 7510006754/5400, VS = 63305347, SS =   Likvidace : Nováková Pavla Popis : STATUT+RN? M?STO BRN -</t>
  </si>
  <si>
    <t>MB00X01T95ZB</t>
  </si>
  <si>
    <t>mylná platba  *IC-44992785;*DIC-CZ44992785;*DICT-Statutární město Brno;  *EVK-PRE-20151500961;*EVKT-mylná platba;*PID-MB00X01T956C;</t>
  </si>
  <si>
    <t>MB00X01T956C</t>
  </si>
  <si>
    <t>mylná platba  *IC-44992785;*DIC-CZ44992785;*DICT-Statutární město Brno;  *EVK-PRE-20151500971;*EVKT-mylná platba;*PID-MB00X01T989C;</t>
  </si>
  <si>
    <t>MB00X01T989C</t>
  </si>
  <si>
    <t>Nespárovaná bankovní transakce  Příjem : 320,00 Kč  Výpis č. 36 z 17.06.2015 č.ú. 7510006754/5400, VS = 63305347, SS =   Likvidace : Nováková Pavla Popis : ST.M?STO BRNO.M?STSK - FINANCNI VYPORADANI UMC BRNO - KOMIN TRANSFERY Z OSMT</t>
  </si>
  <si>
    <t>FV - MČ Komín</t>
  </si>
  <si>
    <t>MB00X01TBMM3</t>
  </si>
  <si>
    <t>vratka duplicitní platby  *IC-64328911;*DIC-;*DICT-Pionýr-31. PS Lesní moudrost;  *EVK-POU-2015151700923;*EVKT-vratka duplicitní platby;*PID-MB00X01TBKB0;</t>
  </si>
  <si>
    <t>MB00X01TBKB0</t>
  </si>
  <si>
    <t>POU</t>
  </si>
  <si>
    <t>64328911</t>
  </si>
  <si>
    <t>Doplnění UZ 214 u dokl.č.400015-16/6</t>
  </si>
  <si>
    <t>MB00X01TD7G4</t>
  </si>
  <si>
    <t>Nespárovaná bankovní transakce  Příjem : 15135413,36 Kč  Výpis č. 37 z 18.06.2015 č.ú. 7510006754/5400, VS = 63305347, SS =   Likvidace : Nováková Pavla Popis : STATUT+RN? M?STO BRN -</t>
  </si>
  <si>
    <t>FV - MČ Brno-střed</t>
  </si>
  <si>
    <t>MB00X01TCPGZ</t>
  </si>
  <si>
    <t>FV - MČ Židenice - převod na ZBÚ</t>
  </si>
  <si>
    <t>FV -  PS LESNI MOUDROST - vrácení</t>
  </si>
  <si>
    <t>FV - MČ Černovice Mylná pl. - bude převedeno na ZB415</t>
  </si>
  <si>
    <t>Odchylky</t>
  </si>
  <si>
    <t>Nespárovaná bankovní transakce  Příjem : 850034,91 Kč  Výpis č. 38 z 19.06.2015 č.ú. 7510006754/5400, VS = 5344, SS =   Likvidace : Nováková Pavla Popis : STATUTARNI MESTO BRNO - MB00X01TBQ4T</t>
  </si>
  <si>
    <t>4134</t>
  </si>
  <si>
    <t>MB00X01TDVKW</t>
  </si>
  <si>
    <t>Nespárovaná bankovní transakce  Příjem : 1472859,10 Kč  Výpis č. 38 z 19.06.2015 č.ú. 7510006754/5400, VS = 5344, SS =   Likvidace : Nováková Pavla Popis : STATUTARNI MESTO BRNO - MB00X01TBPND</t>
  </si>
  <si>
    <t>MB00X01TDVJ1</t>
  </si>
  <si>
    <t>Nespárovaná bankovní transakce  Příjem : 6456711,66 Kč  Výpis č. 38 z 19.06.2015 č.ú. 7510006754/5400, VS = 5344, SS =   Likvidace : Nováková Pavla Popis : STATUTARNI MESTO BRNO - MB00X01TBONK</t>
  </si>
  <si>
    <t>MB00X01TDVI6</t>
  </si>
  <si>
    <t>FV 2014  *IC-44992785;*DIC-CZ44992785;*DICT-Statutární město Brno;  *EVK-PRE-20151501011;*EVKT-FV 2014;*PID-MB00X01TDVTN;</t>
  </si>
  <si>
    <t>5345</t>
  </si>
  <si>
    <t>MB00X01TDVTN</t>
  </si>
  <si>
    <t>FV 2014  *IC-44992785;*DIC-CZ44992785;*DICT-Statutární město Brno;  *EVK-PRE-20151501009;*EVKT-FV 2014;*PID-MB00X01TDULY;</t>
  </si>
  <si>
    <t>MB00X01TDULY</t>
  </si>
  <si>
    <t>400024</t>
  </si>
  <si>
    <t>FV 2014  *IC-44992785;*DIC-CZ44992785;*DICT-Statutární město Brno;  *EVK-PRE-20151501012;*EVKT-FV 2014;*PID-MB00X01TDXXP;</t>
  </si>
  <si>
    <t>MB00X01TDXXP</t>
  </si>
  <si>
    <t>400025</t>
  </si>
  <si>
    <t>FV 2014  *IC-44992785;*DIC-CZ44992785;*DICT-Statutární město Brno;  *EVK-PRE-20151501007;*EVKT-FV 2014;*PID-MB00X01TDU2L;</t>
  </si>
  <si>
    <t>MB00X01TDU2L</t>
  </si>
  <si>
    <t>400026</t>
  </si>
  <si>
    <t>FV 2014  *IC-44992785;*DIC-CZ44992785;*DICT-Statutární město Brno;  *EVK-PRE-20151501006;*EVKT-FV 2014;*PID-MB00X01TDTXH;</t>
  </si>
  <si>
    <t>MB00X01TDTXH</t>
  </si>
  <si>
    <t>400027</t>
  </si>
  <si>
    <t>Nespárovaná bankovní transakce  Příjem : 249311,71 Kč  Výpis č. 39 z 22.06.2015 č.ú. 7510006754/5400, VS = 5344, SS =   Likvidace : Nováková Pavla Popis : STATUTARNI MESTO BRNO - MB00X01TDTOQ</t>
  </si>
  <si>
    <t>MB00X01TFO5M</t>
  </si>
  <si>
    <t>400028</t>
  </si>
  <si>
    <t>Nespárovaná bankovní transakce  Příjem : 1611086,78 Kč  Výpis č. 39 z 22.06.2015 č.ú. 7510006754/5400, VS = 5344, SS =   Likvidace : Nováková Pavla Popis : STATUTARNI MESTO BRNO - MB00X01TDTL5</t>
  </si>
  <si>
    <t>MB00X01TFO4R</t>
  </si>
  <si>
    <t>400029</t>
  </si>
  <si>
    <t>Nespárovaná bankovní transakce  Příjem : 73832560,00 Kč  Výpis č. 39 z 22.06.2015 č.ú. 7510006754/5400, VS = 5344, SS =   Likvidace : Nováková Pavla Popis : STATUTARNI MESTO BRNO - MB00X01TDTCE</t>
  </si>
  <si>
    <t>MB00X01TFO3W</t>
  </si>
  <si>
    <t>400031</t>
  </si>
  <si>
    <t>FV 2014  *IC-44992785;*DIC-;*DICT-MČ Bohunice;  *EVK-POU-2015151700925;*EVKT-FV 2014;*PID-MB00X01TE29P;</t>
  </si>
  <si>
    <t>5347</t>
  </si>
  <si>
    <t>MB00X01TE29P</t>
  </si>
  <si>
    <t>400033</t>
  </si>
  <si>
    <t>FV 2014  *IC-44992785;*DIC-CZ44992785;*DICT-MČ Brno-střed;  *EVK-POU-2015151700924;*EVKT-FV 2014;*PID-MB00X01TDZLZ;</t>
  </si>
  <si>
    <t>MB00X01TDZLZ</t>
  </si>
  <si>
    <t>400035</t>
  </si>
  <si>
    <t>FV 2014  *IC-44992785;*DIC-CZ44992785;*DICT-MČ Starý Lískovec;  *EVK-POU-2015151700926;*EVKT-FV 2014;*PID-MB00X01TE2HL;</t>
  </si>
  <si>
    <t>MB00X01TE2HL</t>
  </si>
  <si>
    <t>400037</t>
  </si>
  <si>
    <t>FV 2014  *IC-44992785;*DIC-CZ44992785;*DICT-MČ Nový Lískovec;  *EVK-POU-2015151700927;*EVKT-FV 2014;*PID-MB00X01TE2TX;</t>
  </si>
  <si>
    <t>MB00X01TE2TX</t>
  </si>
  <si>
    <t>400039</t>
  </si>
  <si>
    <t>FV 2014  *IC-44992785;*DIC-;*DICT-MČ Kohoutovice;  *EVK-POU-2015151700928;*EVKT-FV 2014;*PID-MB00X01TE30R;</t>
  </si>
  <si>
    <t>MB00X01TE30R</t>
  </si>
  <si>
    <t>400041</t>
  </si>
  <si>
    <t>FV 2014  *IC-44992785;*DIC-;*DICT-MČ Bosonohy;  *EVK-POU-2015151700929;*EVKT-FV 2014;*PID-MB00X01TE37S;</t>
  </si>
  <si>
    <t>MB00X01TE37S</t>
  </si>
  <si>
    <t>400043</t>
  </si>
  <si>
    <t>FV 2014  *IC-44992785;*DIC-;*DICT-MČ Žabovřesky;  *EVK-POU-2015151700930;*EVKT-FV 2014;*PID-MB00X01TE3WB;</t>
  </si>
  <si>
    <t>MB00X01TE3WB</t>
  </si>
  <si>
    <t>400045</t>
  </si>
  <si>
    <t>FV 2014  *IC-44992785;*DIC-CZ44992785;*DICT-MČ Bystrc;  *EVK-POU-2015151700931;*EVKT-FV 2014;*PID-MB00X01TE41F;</t>
  </si>
  <si>
    <t>MB00X01TE41F</t>
  </si>
  <si>
    <t>400047</t>
  </si>
  <si>
    <t>FV 2014  *IC-44992785;*DIC-;*DICT-MČ Kníničky;  *EVK-POU-2015151700932;*EVKT-FV 2014;*PID-MB00X01TE4A6;</t>
  </si>
  <si>
    <t>MB00X01TE4A6</t>
  </si>
  <si>
    <t>400049</t>
  </si>
  <si>
    <t>FV 2014  *IC-44992785;*DIC-;*DICT-MČ Komín;  *EVK-POU-2015151700933;*EVKT-FV 2014;*PID-MB00X01TE4FH;</t>
  </si>
  <si>
    <t>MB00X01TE4FH</t>
  </si>
  <si>
    <t>400051</t>
  </si>
  <si>
    <t>FV 2014  *IC-44992785;*DIC-;*DICT-MČ Jundrov;  *EVK-POU-2015151700934;*EVKT-FV 2014;*PID-MB00X01TEEH9;</t>
  </si>
  <si>
    <t>MB00X01TEEH9</t>
  </si>
  <si>
    <t>400053</t>
  </si>
  <si>
    <t>FV 2014  *IC-44992785;*DIC-;*DICT-MČ Žebětín;  *EVK-POU-2015151700935;*EVKT-FV 2014;*PID-MB00X01TEEW6;</t>
  </si>
  <si>
    <t>MB00X01TEEW6</t>
  </si>
  <si>
    <t>400055</t>
  </si>
  <si>
    <t>FV 2014  *IC-44992785;*DIC-CZ44992785;*DICT-Statutární město Brno MČ Brno-sever;  *EVK-POU-2015151700936;*EVKT-FV 2014;*PID-MB00X01TEEYW;</t>
  </si>
  <si>
    <t>MB00X01TEEYW</t>
  </si>
  <si>
    <t>400057</t>
  </si>
  <si>
    <t>FV 2014  *IC-44992785;*DIC-;*DICT-MČ Maloměřice,Obřany;  *EVK-POU-2015151700937;*EVKT-FV 2014;*PID-MB00X01TFGJ8;</t>
  </si>
  <si>
    <t>MB00X01TFGJ8</t>
  </si>
  <si>
    <t>400059</t>
  </si>
  <si>
    <t>FV 2014  *IC-44992785;*DIC-CZ44992785;*DICT-MČ Židenice;  *EVK-POU-2015151700938;*EVKT-FV 2014;*PID-MB00X01TFGLY;</t>
  </si>
  <si>
    <t>MB00X01TFGLY</t>
  </si>
  <si>
    <t>400061</t>
  </si>
  <si>
    <t>FV 2014  *IC-44992785;*DIC-;*DICT-MČ Černovice;  *EVK-POU-2015151700939;*EVKT-FV 2014;*PID-MB00X01TFGSZ;</t>
  </si>
  <si>
    <t>MB00X01TFGSZ</t>
  </si>
  <si>
    <t>400063</t>
  </si>
  <si>
    <t>FV 2014  *IC-44992785;*DIC-;*DICT-MČ Brno-jih;  *EVK-POU-2015151700940;*EVKT-FV 2014;*PID-MB00X01TFGWF;</t>
  </si>
  <si>
    <t>MB00X01TFGWF</t>
  </si>
  <si>
    <t>400065</t>
  </si>
  <si>
    <t>FV 2014  *IC-44992785;*DIC-;*DICT-MČ Vinohrady;  *EVK-POU-2015151700941;*EVKT-FV 2014;*PID-MB00X01TFHB5;</t>
  </si>
  <si>
    <t>MB00X01TFHB5</t>
  </si>
  <si>
    <t>400067</t>
  </si>
  <si>
    <t>FV 2014  *IC-44992785;*DIC-;*DICT-MČ Líšeň;  *EVK-POU-2015151700942;*EVKT-FV 2014;*PID-MB00X01TFIUB;</t>
  </si>
  <si>
    <t>MB00X01TFIUB</t>
  </si>
  <si>
    <t>400069</t>
  </si>
  <si>
    <t>FV 2014  *IC-44992785;*DIC-;*DICT-MČ Slatina;  *EVK-POU-2015151700943;*EVKT-FV 2014;*PID-MB00X01TFJ5L;</t>
  </si>
  <si>
    <t>MB00X01TFJ5L</t>
  </si>
  <si>
    <t>400071</t>
  </si>
  <si>
    <t>FV 2014  *IC-44992785;*DIC-;*DICT-MČ Tuřany;  *EVK-POU-2015151700944;*EVKT-FV 2014;*PID-MB00X01TFJM8;</t>
  </si>
  <si>
    <t>MB00X01TFJM8</t>
  </si>
  <si>
    <t>400073</t>
  </si>
  <si>
    <t>FV 2014  *IC-44992785;*DIC-;*DICT-MČ Chrlice;  *EVK-POU-2015151700945;*EVKT-FV 2014;*PID-MB00X01TFJVZ;</t>
  </si>
  <si>
    <t>MB00X01TFJVZ</t>
  </si>
  <si>
    <t>400075</t>
  </si>
  <si>
    <t>FV 2014  *IC-44992785;*DIC-;*DICT-MČ Královo Pole;  *EVK-POU-2015151700946;*EVKT-FV 2014;*PID-MB00X01TFK4J;</t>
  </si>
  <si>
    <t>MB00X01TFK4J</t>
  </si>
  <si>
    <t>400077</t>
  </si>
  <si>
    <t>FV 2014  *IC-44992785;*DIC-;*DICT-MČ Medlánky;  *EVK-POU-2015151700947;*EVKT-FV 2014;*PID-MB00X01TFKDA;</t>
  </si>
  <si>
    <t>MB00X01TFKDA</t>
  </si>
  <si>
    <t>400079</t>
  </si>
  <si>
    <t>FV 2014  *IC-44992785;*DIC-;*DICT-MČ Řečkovice,Mokrá h.;  *EVK-POU-2015151700948;*EVKT-FV 2014;*PID-MB00X01TFKL6;</t>
  </si>
  <si>
    <t>MB00X01TFKL6</t>
  </si>
  <si>
    <t>400081</t>
  </si>
  <si>
    <t>FV 2014  *IC-44992785;*DIC-;*DICT-MČ Ivanovice;  *EVK-POU-2015151700949;*EVKT-FV 2014;*PID-MB00X01TFL2M;</t>
  </si>
  <si>
    <t>MB00X01TFL2M</t>
  </si>
  <si>
    <t>400083</t>
  </si>
  <si>
    <t>FV 2014  *IC-44992785;*DIC-CZ44992785;*DICT-MČ Jehnice;  *EVK-POU-2015151700950;*EVKT-FV 2014;*PID-MB00X01TFL9N;</t>
  </si>
  <si>
    <t>MB00X01TFL9N</t>
  </si>
  <si>
    <t>400085</t>
  </si>
  <si>
    <t>FV 2014  *IC-44992785;*DIC-;*DICT-MČ Ořešín;  *EVK-POU-2015151700951;*EVKT-FV 2014;*PID-MB00X01TFLC8;</t>
  </si>
  <si>
    <t>MB00X01TFLC8</t>
  </si>
  <si>
    <t>400087</t>
  </si>
  <si>
    <t>FV 2014  *IC-44992785;*DIC-;*DICT-MČ Útěchov;  *EVK-POU-2015151700952;*EVKT-FV 2014;*PID-MB00X01TFLPF;</t>
  </si>
  <si>
    <t>MB00X01TFLPF</t>
  </si>
  <si>
    <t>400088</t>
  </si>
  <si>
    <t>*IC-44992785;*DIC-CZ44992785;*DICT-Statutární město Brno;  *EVK-PRE-20151501049;*PID-MB00X01TIT14;</t>
  </si>
  <si>
    <t>MB00X01TIT14</t>
  </si>
  <si>
    <t>400089</t>
  </si>
  <si>
    <t>Nespárovaná bankovní transakce  Příjem : 439,86 Kč  Výpis č. 41 z 26.06.2015 č.ú. 7510006754/5400, VS = 63305347, SS =   Likvidace : Nováková Pavla Popis : ST. M?STO BRNO-M?STS -</t>
  </si>
  <si>
    <t>FV - MČ Obřany, Maloměřice</t>
  </si>
  <si>
    <t>MB00X01TLUTY</t>
  </si>
  <si>
    <t>400090</t>
  </si>
  <si>
    <t>Nespárovaná bankovní transakce  Příjem : 9838,11 Kč  Výpis č. 41 z 26.06.2015 č.ú. 7510006754/5400, VS = 63304137, SS =   Likvidace : Nováková Pavla Popis : STATUTARNI MESTO BRNO - MB00X01TJE9K</t>
  </si>
  <si>
    <t>FV - MČ Kohoutovice - př.ze ZB415</t>
  </si>
  <si>
    <t>MB00X01TLUXE</t>
  </si>
  <si>
    <t>400091</t>
  </si>
  <si>
    <t>Nespárovaná bankovní transakce  Příjem : 14596,00 Kč  Výpis č. 41 z 26.06.2015 č.ú. 7510006754/5400, VS = 5344, SS =   Likvidace : Nováková Pavla Popis : STATUTARNI MESTO BRNO - MB00X01TJ7RF</t>
  </si>
  <si>
    <t>MB00X01TLUWJ</t>
  </si>
  <si>
    <t>400092</t>
  </si>
  <si>
    <t>Nespárovaná bankovní transakce  Příjem : 122304,00 Kč  Výpis č. 41 z 26.06.2015 č.ú. 7510006754/5400, VS = 63304137, SS =   Likvidace : Nováková Pavla Popis : AUTOMATICKY VR+CENO - NEEXISTUJ?C? ?1ET 1222-1922</t>
  </si>
  <si>
    <t>Vratka platba Jehnice - neex.účet</t>
  </si>
  <si>
    <t>MB00X01TLUUT</t>
  </si>
  <si>
    <t>400093</t>
  </si>
  <si>
    <t>Nespárovaná bankovní transakce  Příjem : 700171,00 Kč  Výpis č. 41 z 26.06.2015 č.ú. 7510006754/5400, VS = 63304137, SS =   Likvidace : Nováková Pavla Popis : AUTOMATICKY VR+CENO - NEEXISTUJ?C? ?1ET 1222-1652</t>
  </si>
  <si>
    <t>Vratka platby Slatina  - neex.účet</t>
  </si>
  <si>
    <t>MB00X01TLUVO</t>
  </si>
  <si>
    <t>400095</t>
  </si>
  <si>
    <t>FV 2014  *IC-44992785;*DIC-;*DICT-MČ Slatina;  *EVK-POU-2015151700973;*EVKT-FV 2014;*PID-MB00X01TK0L9;</t>
  </si>
  <si>
    <t>MB00X01TK0L9</t>
  </si>
  <si>
    <t>400097</t>
  </si>
  <si>
    <t>FV 2014  *IC-44992785;*DIC-CZ44992785;*DICT-MČ Jehnice;  *EVK-POU-2015151700974;*EVKT-FV 2014;*PID-MB00X01TK0SA;</t>
  </si>
  <si>
    <t>MB00X01TK0SA</t>
  </si>
  <si>
    <t>0050</t>
  </si>
  <si>
    <t>400030</t>
  </si>
  <si>
    <t>400032</t>
  </si>
  <si>
    <t>400034</t>
  </si>
  <si>
    <t>400036</t>
  </si>
  <si>
    <t>400038</t>
  </si>
  <si>
    <t>400040</t>
  </si>
  <si>
    <t>400042</t>
  </si>
  <si>
    <t>400044</t>
  </si>
  <si>
    <t>400046</t>
  </si>
  <si>
    <t>400048</t>
  </si>
  <si>
    <t>400050</t>
  </si>
  <si>
    <t>400052</t>
  </si>
  <si>
    <t>400054</t>
  </si>
  <si>
    <t>400056</t>
  </si>
  <si>
    <t>400058</t>
  </si>
  <si>
    <t>400060</t>
  </si>
  <si>
    <t>400062</t>
  </si>
  <si>
    <t>400064</t>
  </si>
  <si>
    <t>400066</t>
  </si>
  <si>
    <t>400068</t>
  </si>
  <si>
    <t>400070</t>
  </si>
  <si>
    <t>400072</t>
  </si>
  <si>
    <t>400074</t>
  </si>
  <si>
    <t>400076</t>
  </si>
  <si>
    <t>400078</t>
  </si>
  <si>
    <t>400080</t>
  </si>
  <si>
    <t>400082</t>
  </si>
  <si>
    <t>400084</t>
  </si>
  <si>
    <t>400086</t>
  </si>
  <si>
    <t>400094</t>
  </si>
  <si>
    <t>400096</t>
  </si>
  <si>
    <t>150088</t>
  </si>
  <si>
    <t>Nespárovaná bankovní transakce  Příjem : 17103,00 Kč  Výpis č. 92 z 11.06.2015 č.ú. 7510005735/5400, VS = 63305347, SS =   Likvidace : Nováková Pavla Popis : ST. M?STO BRNO-M?STS - FINANCNI VYPORADANI - R. 20VRATKA NA MMB</t>
  </si>
  <si>
    <t>FV - MČ Žebětín</t>
  </si>
  <si>
    <t>MB00X01T68W8</t>
  </si>
  <si>
    <t>150089</t>
  </si>
  <si>
    <t>Nespárovaná bankovní transakce  Příjem : 106681,50 Kč  Výpis č. 92 z 11.06.2015 č.ú. 7510005735/5400, VS = 63305347, SS =   Likvidace : Nováková Pavla Popis : ST.M?STO BRNO-M?STSK -</t>
  </si>
  <si>
    <t>MB00X01T68VD</t>
  </si>
  <si>
    <t>Nespárovaná bankovní transakce  Příjem : 90721,95 Kč  Výpis č. 93 z 12.06.2015 č.ú. 7510005735/5400, VS = 63305347, SS =   Likvidace : Nováková Pavla Popis : ST.M?STO BRNO-M?STSK -</t>
  </si>
  <si>
    <t>MB00X01T7CH6</t>
  </si>
  <si>
    <t>150102</t>
  </si>
  <si>
    <t>Nespárovaná bankovní transakce  Příjem : 800,00 Kč  Výpis č. 94 z 15.06.2015 č.ú. 7510005735/5400, VS = 63305347, SS =   Likvidace : Nováková Pavla Popis : ST.M?STO BRNO-M?STSK -</t>
  </si>
  <si>
    <t>FV - MČ Jehnice</t>
  </si>
  <si>
    <t>MB00X01T95VV</t>
  </si>
  <si>
    <t>150103</t>
  </si>
  <si>
    <t>Nespárovaná bankovní transakce  Příjem : 16969,88 Kč  Výpis č. 94 z 15.06.2015 č.ú. 7510005735/5400, VS = 63305347, SS =   Likvidace : Nováková Pavla Popis : STATUT+RN? M?STO BRN -</t>
  </si>
  <si>
    <t>MB00X01T95T5</t>
  </si>
  <si>
    <t>150104</t>
  </si>
  <si>
    <t>Nespárovaná bankovní transakce  Příjem : 137574,80 Kč  Výpis č. 94 z 15.06.2015 č.ú. 7510005735/5400, VS = 63305347, SS =   Likvidace : Nováková Pavla Popis : ST. M?STO BRNO-M?STS - FINANCNI VYPORADANI NA ROK ZA MC BRNO-JIH.</t>
  </si>
  <si>
    <t>FV - MČ Brno-jih</t>
  </si>
  <si>
    <t>MB00X01T95U0</t>
  </si>
  <si>
    <t>150105</t>
  </si>
  <si>
    <t>Nespárovaná bankovní transakce  Příjem : 562871,44 Kč  Výpis č. 94 z 15.06.2015 č.ú. 7510005735/5400, VS = 63305347, SS =   Likvidace : Nováková Pavla Popis : BYSTRC MESTSKA CAST - 13011 - 382639,92 + 98187 - 76122,26 + 98348 - 104109</t>
  </si>
  <si>
    <t>MB00X01T95RF</t>
  </si>
  <si>
    <t>150106</t>
  </si>
  <si>
    <t>Nespárovaná bankovní transakce  Příjem : 100,00 Kč  Výpis č. 95 z 16.06.2015 č.ú. 7510005735/5400, VS = 63305347, SS =   Likvidace : Nováková Pavla Popis : STATUTARNI MESTO BRNO - MB00X01T989C</t>
  </si>
  <si>
    <t>FV - MČ Židenice - př. z FRR</t>
  </si>
  <si>
    <t>MB00X01TA312</t>
  </si>
  <si>
    <t>150109</t>
  </si>
  <si>
    <t>Nespárovaná bankovní transakce  Příjem : 1865,00 Kč  Výpis č. 95 z 16.06.2015 č.ú. 7510005735/5400, VS = 63305347, SS =   Likvidace : Nováková Pavla Popis : ST. M?STO BRNO-M?STS -</t>
  </si>
  <si>
    <t>FV - MČ Kníničky</t>
  </si>
  <si>
    <t>MB00X01TA2YO</t>
  </si>
  <si>
    <t>150110</t>
  </si>
  <si>
    <t>Nespárovaná bankovní transakce  Příjem : 6400,00 Kč  Výpis č. 95 z 16.06.2015 č.ú. 7510005735/5400, VS = 63305347, SS =   Likvidace : Nováková Pavla Popis : STATUTARNI MESTO BRNO - MB00X01T956C</t>
  </si>
  <si>
    <t>FV - MČ Černovice - př.z FRR</t>
  </si>
  <si>
    <t>MB00X01TA307</t>
  </si>
  <si>
    <t>150116</t>
  </si>
  <si>
    <t>Nespárovaná bankovní transakce  Příjem : 20948,93 Kč  Výpis č. 96 z 17.06.2015 č.ú. 7510005735/5400, VS = 63305347, SS =   Likvidace : Nováková Pavla Popis : S.M.BRNO-MC UTECH.HL -</t>
  </si>
  <si>
    <t>FV - MČ Útěchov</t>
  </si>
  <si>
    <t>MB00X01TBMKD</t>
  </si>
  <si>
    <t>150117</t>
  </si>
  <si>
    <t>Nespárovaná bankovní transakce  Příjem : 51353,00 Kč  Výpis č. 96 z 17.06.2015 č.ú. 7510005735/5400, VS = 63305347, SS =   Likvidace : Nováková Pavla Popis : ST. M?STO BRNO-M?STS -</t>
  </si>
  <si>
    <t>FV - MČ Vinohrady</t>
  </si>
  <si>
    <t>MB00X01TBML8</t>
  </si>
  <si>
    <t>150135</t>
  </si>
  <si>
    <t>Nespárovaná bankovní transakce  Příjem : 1030,30 Kč  Výpis č. 97 z 18.06.2015 č.ú. 7510005735/5400, VS = 63305347, SS =   Likvidace : Nováková Pavla Popis : STATUTARNI MESTO BRN -</t>
  </si>
  <si>
    <t>FV - MČ Nový Lískovec</t>
  </si>
  <si>
    <t>MB00X01TCP3S</t>
  </si>
  <si>
    <t>150138</t>
  </si>
  <si>
    <t>Nespárovaná bankovní transakce  Příjem : 109103,51 Kč  Výpis č. 97 z 18.06.2015 č.ú. 7510005735/5400, VS = 63305347, SS =   Likvidace : Nováková Pavla Popis : ST. M?STO BRNO-M?STS -</t>
  </si>
  <si>
    <t>FV - MČ Kohoutovice</t>
  </si>
  <si>
    <t>MB00X01TCP5I</t>
  </si>
  <si>
    <t>150146</t>
  </si>
  <si>
    <t>Nespárovaná bankovní transakce  Příjem : 68692,55 Kč  Výpis č. 98 z 19.06.2015 č.ú. 7510005735/5400, VS = 63305347, SS =   Likvidace : Nováková Pavla Popis : ST. M?STO BRNO-M?STS -</t>
  </si>
  <si>
    <t>FV - MČ Chrlice</t>
  </si>
  <si>
    <t>MB00X01TDVMM</t>
  </si>
  <si>
    <t>150160</t>
  </si>
  <si>
    <t>Nespárovaná bankovní transakce  Příjem : 78591,65 Kč  Výpis č. 100 z 23.06.2015 č.ú. 7510005735/5400, VS = 63305347, SS =   Likvidace : Nováková Pavla Popis : STATUTARNI MESTO BRN - ODESLANI FINAN?NIHO VYPO?ADOK 2014 NA MMB</t>
  </si>
  <si>
    <t>FV - MČ Královo Pole</t>
  </si>
  <si>
    <t>MB00X01TG6PZ</t>
  </si>
  <si>
    <t>150163</t>
  </si>
  <si>
    <t>FV 2014  *IC-44992785;*DIC-CZ44992785;*DICT-MČ Brno-střed;  *EVK-POU-2015151700955;*EVKT-FV 2014;*PID-MB00X01TGAHB;</t>
  </si>
  <si>
    <t>MB00X01TGAHB</t>
  </si>
  <si>
    <t>150165</t>
  </si>
  <si>
    <t>FV 2014  *IC-44992785;*DIC-CZ44992785;*DICT-MČ Nový Lískovec;  *EVK-POU-2015151700956;*EVKT-FV 2014;*PID-MB00X01TGAVD;</t>
  </si>
  <si>
    <t>MB00X01TGAVD</t>
  </si>
  <si>
    <t>150167</t>
  </si>
  <si>
    <t>FV 2014  *IC-44992785;*DIC-;*DICT-MČ Žabovřesky;  *EVK-POU-2015151700957;*EVKT-FV 2014;*PID-MB00X01TGB0H;</t>
  </si>
  <si>
    <t>MB00X01TGB0H</t>
  </si>
  <si>
    <t>150169</t>
  </si>
  <si>
    <t>FV 2014  *IC-44992785;*DIC-;*DICT-MČ Komín;  *EVK-POU-2015151700958;*EVKT-FV 2014;*PID-MB00X01TGB32;</t>
  </si>
  <si>
    <t>MB00X01TGB32</t>
  </si>
  <si>
    <t>150171</t>
  </si>
  <si>
    <t>FV 2014  *IC-44992785;*DIC-;*DICT-MČ Jundrov;  *EVK-POU-2015151700959;*EVKT-FV 2014;*PID-MB00X01TGB98;</t>
  </si>
  <si>
    <t>MB00X01TGB98</t>
  </si>
  <si>
    <t>150173</t>
  </si>
  <si>
    <t>FV 2014  *IC-44992785;*DIC-CZ44992785;*DICT-Statutární město Brno MČ Brno-sever;  *EVK-POU-2015151700960;*EVKT-FV 2014;*PID-MB00X01TGBH4;</t>
  </si>
  <si>
    <t>MB00X01TGBH4</t>
  </si>
  <si>
    <t>150175</t>
  </si>
  <si>
    <t>FV 2014  *IC-44992785;*DIC-CZ44992785;*DICT-MČ Židenice;  *EVK-POU-2015151700961;*EVKT-FV 2014;*PID-MB00X01TGBQV;</t>
  </si>
  <si>
    <t>MB00X01TGBQV</t>
  </si>
  <si>
    <t>150177</t>
  </si>
  <si>
    <t>FV 2014  *IC-44992785;*DIC-;*DICT-MČ Černovice;  *EVK-POU-2015151700962;*EVKT-FV 2014;*PID-MB00X01TGD74;</t>
  </si>
  <si>
    <t>MB00X01TGD74</t>
  </si>
  <si>
    <t>150179</t>
  </si>
  <si>
    <t>FV 2014  *IC-44992785;*DIC-;*DICT-MČ Vinohrady;  *EVK-POU-2015151700963;*EVKT-FV 2014;*PID-MB00X01TGDDA;</t>
  </si>
  <si>
    <t>MB00X01TGDDA</t>
  </si>
  <si>
    <t>150181</t>
  </si>
  <si>
    <t>FV 2014  *IC-44992785;*DIC-;*DICT-MČ Královo Pole;  *EVK-POU-2015151700964;*EVKT-FV 2014;*PID-MB00X01TGDM1;</t>
  </si>
  <si>
    <t>MB00X01TGDM1</t>
  </si>
  <si>
    <t>150183</t>
  </si>
  <si>
    <t>FV 2014  *IC-44992785;*DIC-;*DICT-MČ Medlánky;  *EVK-POU-2015151700965;*EVKT-FV 2014;*PID-MB00X01TGDQH;</t>
  </si>
  <si>
    <t>MB00X01TGDQH</t>
  </si>
  <si>
    <t>150185</t>
  </si>
  <si>
    <t>FV 2014  *IC-44992785;*DIC-;*DICT-MČ Řečkovice,Mokrá h.;  *EVK-POU-2015151700966;*EVKT-FV 2014;*PID-MB00X01TGDT2;</t>
  </si>
  <si>
    <t>MB00X01TGDT2</t>
  </si>
  <si>
    <t>150228</t>
  </si>
  <si>
    <t>převod platby  *IC-44992785;*DIC-CZ44992785;*DICT-Statutární město Brno;  *EVK-PRE-20151501058;*EVKT-převod platby;*PID-MB00X01TJE9K;</t>
  </si>
  <si>
    <t>MB00X01TJE9K</t>
  </si>
  <si>
    <t>150229</t>
  </si>
  <si>
    <t>Přeúčtování dokl.č.150228/6 na omyly, MČ Kohoutovice zaslala FV na ZB\nmísto na FRR. Příjem účtován 18.6. na omyly.</t>
  </si>
  <si>
    <t>MB00X01TL7V5</t>
  </si>
  <si>
    <t>150231</t>
  </si>
  <si>
    <t>Nespárovaná bankovní transakce  Příjem : 34504,10 Kč  Výpis č. 102 z 26.06.2015 č.ú. 7510005735/5400, VS = 63305347, SS =   Likvidace : Zezulová Zdeňka Popis : ST. M?STO BRNO-M?STS -</t>
  </si>
  <si>
    <t>FV - MČ Maloměřice, Obřany</t>
  </si>
  <si>
    <t>MB00X01TL7N9</t>
  </si>
  <si>
    <t>FV 2014 - převod z a do FKEP</t>
  </si>
  <si>
    <t>Znovu odelsané platby na MČ</t>
  </si>
  <si>
    <t>MČ Židenice zaslala FV na FRR v částce 443.549,39 Kč, z toho 100,- Kč\n patří na ZB415, proto se tato částka u dokl.č.400002/6 přeúčtovává na\nomyly a bude převedena na ZB415.</t>
  </si>
  <si>
    <t>MB00X01T95CI</t>
  </si>
  <si>
    <t>Nespárovaná bankovní transakce  Příjem : 142126,84 Kč  Výpis č. 43 z 30.09.2015 č.ú. 7510006754/5400, VS = 6263304137, SS =   Likvidace : Nováková Pavla Popis : ST. M?STO BRNO-M?STS -</t>
  </si>
  <si>
    <t>006409</t>
  </si>
  <si>
    <t>5909</t>
  </si>
  <si>
    <t>MČ Brno - St. Lískovec - vratka nevyč.dotace  Vým.zábradlí a zasklení balkonů byt.domu Kosmonautů 23, Brno-St.Lískovec</t>
  </si>
  <si>
    <t>MB00X01VFIXY</t>
  </si>
  <si>
    <t>převod chybně zaslané platby  *IC-44992785;*DIC-CZ44992785;*DICT-Statutární město Brno;  *EVK-PRE-20151501755;*EVKT-převod chybně zaslané platby;*PID-MB00X01VIX1E;</t>
  </si>
  <si>
    <t>MB00X01VIX1E</t>
  </si>
  <si>
    <t>Změna SU z 572 na 419 u dokladu č.400001/9</t>
  </si>
  <si>
    <t>0045</t>
  </si>
  <si>
    <t>MB00X01VJ7SC</t>
  </si>
  <si>
    <t>k 31.12.2015</t>
  </si>
  <si>
    <t>Skuteč. k 31.12.2015</t>
  </si>
  <si>
    <t>Škodní událost - zatečení pod fasádou na objektu bytového domu v MČ Brno-Slatina, Tilhonova 54b</t>
  </si>
  <si>
    <t>Zůstatek fondu ve výši 8 400 tis. Kč tvoří rezerva na zajištění služeb sociální prevence.</t>
  </si>
  <si>
    <t>Převod finančních prostředků z veřejných zakázek v rámci projektu „Zajištění vybraných služeb sociální prevence v Jihomoravském kraji"</t>
  </si>
  <si>
    <t>stav k 31.12.2015</t>
  </si>
  <si>
    <t>FOND  ROZVOJE  BYDLENÍ</t>
  </si>
  <si>
    <t>Skutečnost k 31. 12. 2015</t>
  </si>
  <si>
    <t>Účet 419</t>
  </si>
  <si>
    <t>Splátky z poskytnutých zápůjček</t>
  </si>
  <si>
    <t>Úroky ze zápůjček</t>
  </si>
  <si>
    <t>Připsané úroky na účet</t>
  </si>
  <si>
    <t>Ostatní převody, smluvní pokuty a penále</t>
  </si>
  <si>
    <t>Kapitálové</t>
  </si>
  <si>
    <t xml:space="preserve"> - investiční zápůjčky fyzickým osobám</t>
  </si>
  <si>
    <t xml:space="preserve"> - investiční zápůjčky podnikatelským subjektům</t>
  </si>
  <si>
    <t>Běžné</t>
  </si>
  <si>
    <t xml:space="preserve"> - neinvestiční zápůjčky městským částem</t>
  </si>
  <si>
    <t xml:space="preserve">                                     </t>
  </si>
  <si>
    <t xml:space="preserve"> - neinvestiční zápůjčky fyzickým osobám</t>
  </si>
  <si>
    <t xml:space="preserve"> - neinvestiční zápůjčky právnickým osobám</t>
  </si>
  <si>
    <t xml:space="preserve"> - zaplacené poplatky</t>
  </si>
  <si>
    <t xml:space="preserve"> - vratky přeplatků ze zápůjček</t>
  </si>
  <si>
    <t>Rozdíl mezi stavem účtu 419 a stavem příslušného bankovního účtu je tvořen saldem mezi poskytnutými zápůjčkami a</t>
  </si>
  <si>
    <t>přijatými splátkami zápůjček a dále předpisem neuhrazených smluvních pokut z předchozího roku.</t>
  </si>
  <si>
    <t>Přehled o zápůjčkách poskytnutých z Fondu rozvoje bydlení města Brna a jejich splácení</t>
  </si>
  <si>
    <t>Ukazatel / Rok</t>
  </si>
  <si>
    <t>k 31. 12. 2015</t>
  </si>
  <si>
    <t>Počet žadatelů</t>
  </si>
  <si>
    <t>Počet smluv s otevřeným účtem</t>
  </si>
  <si>
    <t xml:space="preserve">Finanční prostředky poskytnuté </t>
  </si>
  <si>
    <t>na zápůjčky (v tis. Kč):</t>
  </si>
  <si>
    <t xml:space="preserve">  - investiční</t>
  </si>
  <si>
    <t xml:space="preserve">     - neinvestiční</t>
  </si>
  <si>
    <t>Finanční prostředky ze splácení (v tis.Kč):</t>
  </si>
  <si>
    <t xml:space="preserve">            - úmory (splátky)</t>
  </si>
  <si>
    <t xml:space="preserve">              - úroky ze splácení</t>
  </si>
  <si>
    <t>FOND BYTOVÉ VÝSTAVBY</t>
  </si>
  <si>
    <t xml:space="preserve">Skutečnost </t>
  </si>
  <si>
    <t>Předpis stavu fondu</t>
  </si>
  <si>
    <t>Převod do FRR ve výši 10 % z kupní ceny nemovitostí</t>
  </si>
  <si>
    <t>Převod z FRR - rozdíl mezi předpisem stavu fondu a stavem účtu 419 k 31.12.2014</t>
  </si>
  <si>
    <t>Převod z FRR - vratky transferů poskytnutých městským částem z FBV</t>
  </si>
  <si>
    <t>Převod do FKEP (spolufinancování projektů v odvětví bydlení)</t>
  </si>
  <si>
    <t>Převod do FBV (vratka krátkodobé finanční výpomoci)</t>
  </si>
  <si>
    <t>Prodej pozemků</t>
  </si>
  <si>
    <t>Prodej nemovitých věcí v průběhu roku</t>
  </si>
  <si>
    <t>Pronájem pozemků</t>
  </si>
  <si>
    <t>Příjmy z nájemného - spoluvlastnický podíl</t>
  </si>
  <si>
    <t>Sankční platby přijaté od jiných subjektů</t>
  </si>
  <si>
    <t>Splátky zápůjček</t>
  </si>
  <si>
    <t>Přijaté nekapitálové příspěvky a náhrady -  REKO</t>
  </si>
  <si>
    <t>Přijaté nekapitálové příspěvky a náhrady -  Rekonstrukce BD Fr.42</t>
  </si>
  <si>
    <t>Vratky transferů MČ (§ 6409,pol. 5909, ÚZ 41)</t>
  </si>
  <si>
    <t>Dotace IPRM - Stavební úpravy Bratislavská 36a</t>
  </si>
  <si>
    <t>Dotace IPRM - Stavební úpravy Bratislavská 39</t>
  </si>
  <si>
    <t>POTŘEBY  celkem</t>
  </si>
  <si>
    <r>
      <t xml:space="preserve"> -</t>
    </r>
    <r>
      <rPr>
        <sz val="8"/>
        <rFont val="Calibri"/>
        <family val="2"/>
        <charset val="238"/>
        <scheme val="minor"/>
      </rPr>
      <t xml:space="preserve"> použití dle zásad pro zapojení fin. prostředků FBV, ORG 4925 </t>
    </r>
  </si>
  <si>
    <t xml:space="preserve"> - DPS Křídlovická, ORG 2937                                                                            </t>
  </si>
  <si>
    <t xml:space="preserve"> - DPS Mlýnská, ORG 2936</t>
  </si>
  <si>
    <t xml:space="preserve"> - bytové domy Vojtova, ORG 2932</t>
  </si>
  <si>
    <t xml:space="preserve"> - bytový dům B vč.komunikace a TI Jeneweinova, ORG 3129 </t>
  </si>
  <si>
    <t xml:space="preserve"> - lokalita bydlení Holásky-TI, ORG 3196</t>
  </si>
  <si>
    <t xml:space="preserve"> - Zámečnická 2 - sdílené bydlení, ORG 2797</t>
  </si>
  <si>
    <t xml:space="preserve"> - DPS Tuřany - Holásky, ORG 2912</t>
  </si>
  <si>
    <t xml:space="preserve"> - technické zhodnocení bytových domů, ORG 3036 (ORJ 6600)</t>
  </si>
  <si>
    <t xml:space="preserve"> - technické zhodnocení sociálních bytů, ORG 2925 (ORJ 6600)</t>
  </si>
  <si>
    <t xml:space="preserve"> - protihluková opatření - výměna oken, ORG 2852 (ORJ 5600)</t>
  </si>
  <si>
    <t xml:space="preserve"> - sanace odvodňovacích vrtů Brno-Bystrc, 2. etapa, ORG 2900 (ORJ 5600)</t>
  </si>
  <si>
    <t xml:space="preserve"> - náklady na uplatnění oprav - fyzické osoby</t>
  </si>
  <si>
    <t xml:space="preserve"> - náklady na uplatnění oprav - právnické osoby</t>
  </si>
  <si>
    <t xml:space="preserve"> - náklady na uplatnění oprav - společenství vlastníků </t>
  </si>
  <si>
    <t xml:space="preserve"> - náklady na uplatnění oprav - spolky </t>
  </si>
  <si>
    <t xml:space="preserve"> - znalecké posudky, studie</t>
  </si>
  <si>
    <t xml:space="preserve"> - nákup služeb a geometrické plány </t>
  </si>
  <si>
    <t xml:space="preserve"> - správní poplatky, kolky</t>
  </si>
  <si>
    <t xml:space="preserve"> - daň z nabytí nemovitých věcí </t>
  </si>
  <si>
    <t xml:space="preserve"> - poštovné </t>
  </si>
  <si>
    <t xml:space="preserve"> - nájemné </t>
  </si>
  <si>
    <t xml:space="preserve"> - náhrady nájemného MČ -  sociální byty </t>
  </si>
  <si>
    <t xml:space="preserve"> - poskytnuté neinvestiční příspěvky a náhrady </t>
  </si>
  <si>
    <t xml:space="preserve"> - údržba vrty Brno-Bystrc, OSM MMB (ORJ 6600)</t>
  </si>
  <si>
    <t xml:space="preserve"> - opravy bytových domů ve správě OSM MMB (ORJ 6600)</t>
  </si>
  <si>
    <t xml:space="preserve"> - opravy bytových domů svěřených MČ-sociální byty (ORJ 6600)</t>
  </si>
  <si>
    <t xml:space="preserve"> -  transfery MČ - 1. etapa (ORJ 1700)</t>
  </si>
  <si>
    <t xml:space="preserve"> -  transfery MČ - 2. etapa (ORJ 1700)</t>
  </si>
  <si>
    <t xml:space="preserve"> -  investiční zápůjčky MČ (ORJ 1700)</t>
  </si>
  <si>
    <t>ZKONTROLOVAT NA 8115!!!!</t>
  </si>
  <si>
    <t>zaokr.</t>
  </si>
  <si>
    <t>Rozdíl mezi stavem účtu 419 a stavem příslušného bankovního účtu je tvořen saldem mezi poskytnutými zápůjčkami a přijatými splátkami zápůjček.</t>
  </si>
  <si>
    <t>Finanční vypořádání roku 2015</t>
  </si>
  <si>
    <t>Stav účtu 419 k 31. 12. 2015</t>
  </si>
  <si>
    <t xml:space="preserve">Převod z FBV do FRR: rozdíl mezi předpisem stavu fondu (1 934 014 tis. Kč) a stavem účtu 419 (1 939 602 tis. Kč) </t>
  </si>
  <si>
    <t>Převod z FRR do FBV: vratky transferů poskytnutých městským částem z FBV</t>
  </si>
  <si>
    <t>Převod z FBV do FRR: příjem MČ ve výši 10 % z kupní ceny prodaných nemovitých věcí v rámci Pravidel</t>
  </si>
  <si>
    <t>Převod z FBV do FRR: příjem MČ ve výši 10 % z kupní ceny pozemků s byt. a rod. domy, pozemků souv., byt. a nebyt. prostor, pozemků zast. domy s vym. jedn. a pozemků souv. s MČ,</t>
  </si>
  <si>
    <t xml:space="preserve"> jíž byly tyto nemovité věci svěřeny.</t>
  </si>
  <si>
    <t>Stav Fondu bytové výstavby po finančním vypořádání</t>
  </si>
  <si>
    <t>SOCIÁLNÍ FOND</t>
  </si>
  <si>
    <t>Schválený rozpočet 2015</t>
  </si>
  <si>
    <t>Upravený rozpočet 2015</t>
  </si>
  <si>
    <t>Předpis stavu</t>
  </si>
  <si>
    <t>MMB a MP</t>
  </si>
  <si>
    <t>fondu k 31.12.2015</t>
  </si>
  <si>
    <t xml:space="preserve"> Bank. účet 236/419</t>
  </si>
  <si>
    <t>Příjmy z finančního vypořádání za rok 2014</t>
  </si>
  <si>
    <t>Příjmy z poplatků ve školícím a rekreačním středisku MP (Sykovec)</t>
  </si>
  <si>
    <t>Příjmy z poplatků v rekreačních zařízeních MMB (Jedovnice, Unčín, Rakovec)</t>
  </si>
  <si>
    <t>Ostatní příjmy</t>
  </si>
  <si>
    <t>pronájem sportovních potřeb+přeplatky příspěvků minulých let</t>
  </si>
  <si>
    <t xml:space="preserve">Zúčtování výdajů za 4. čtvrtletí 2014 </t>
  </si>
  <si>
    <t>přefakturace výdajů SF</t>
  </si>
  <si>
    <t>Doplňkový příděl do fondu</t>
  </si>
  <si>
    <t>Zálohový příděl fondu:</t>
  </si>
  <si>
    <t xml:space="preserve"> - za zaměstnance MMB a uvolněné členy ZMB (5 % z hrubých mezd)</t>
  </si>
  <si>
    <t xml:space="preserve"> - za zaměstnance Městské policie (5 % z hrubých mezd)</t>
  </si>
  <si>
    <t>Městská policie:</t>
  </si>
  <si>
    <t>Rekonstrukce chat RZ Sykovec (ORG 2977)</t>
  </si>
  <si>
    <t>Magistrát města Brna:</t>
  </si>
  <si>
    <t>Příspěvek na penzijní připojištění / životní pojištění / preventivní vyšetření / rekreaci / lázeňskou péči / rehabilitaci</t>
  </si>
  <si>
    <t>Příspěvek na stravování</t>
  </si>
  <si>
    <t>Dary</t>
  </si>
  <si>
    <t>Běžné výdaje rekreačních zařízení MMB (Jedovnice, Unčín, Rakovec)</t>
  </si>
  <si>
    <t>Úhrada prokázaných výdajů odborové organizace na společenskou, kulturní a vzdělávací činnost</t>
  </si>
  <si>
    <t>Jazykové kurzy</t>
  </si>
  <si>
    <t xml:space="preserve">Ošatné </t>
  </si>
  <si>
    <t xml:space="preserve">Dary </t>
  </si>
  <si>
    <t>Běžné výdaje školícího a rekreačního střediska MP (Sykovec)</t>
  </si>
  <si>
    <t>rozdíl účetního stavu a stavu rozpočtu (pol. 5153: rozdíl - 8914,77 Kč)</t>
  </si>
  <si>
    <t>Sportovní akce Městské policie</t>
  </si>
  <si>
    <t>Právní služby</t>
  </si>
  <si>
    <t>Příspěvek na MHD</t>
  </si>
  <si>
    <t>Příspěvek na penzijní připojištění</t>
  </si>
  <si>
    <t>Příspěvek na sport</t>
  </si>
  <si>
    <t>Příspěvek na vedení účtů u peněžních ústavů</t>
  </si>
  <si>
    <t>FINANČNÍ VYPOŘÁDÁNÍ ROKU 2015</t>
  </si>
  <si>
    <t>Převod z FRR do SF - rozdíl mezi předpisem stavu fondu a skutečností</t>
  </si>
  <si>
    <t>Stav Sociálního fondu po finančním vypořádání</t>
  </si>
  <si>
    <t>VEŘEJNÁ SBÍRKA Městské policie Brno</t>
  </si>
  <si>
    <t>Příjmy z veřejné sbírky - peněžité příspěvky</t>
  </si>
  <si>
    <t xml:space="preserve">Zapojení veřejné sbírky k financování běžných výdajů Útulku pro opuštěná zvířata </t>
  </si>
  <si>
    <t>Konání Veřejné sbírky na činnost Útulku pro opuštěná zvířata a odchytové a asanační služby Městské policie schválila Rada města Brna na své R6/107. schůzi, konané dne 12. 6. 2013. Sbírka (na dobu neurčitou) byla zahájena 26. 6. 2013.</t>
  </si>
  <si>
    <t xml:space="preserve"> </t>
  </si>
  <si>
    <t>FOND KOFINANCOVÁNÍ</t>
  </si>
  <si>
    <t>Schválený</t>
  </si>
  <si>
    <t xml:space="preserve">Upravený </t>
  </si>
  <si>
    <t>Skutečnost (předpis)</t>
  </si>
  <si>
    <t>EVROPSKÝCH PROJEKTŮ</t>
  </si>
  <si>
    <t>rozpočet 2015</t>
  </si>
  <si>
    <t>bank. účet 236</t>
  </si>
  <si>
    <t>Převod do FRR v rámci finančního vypořádání 2014</t>
  </si>
  <si>
    <t>Přijaté splátky půjčených prostředků z FKEP</t>
  </si>
  <si>
    <t>Ostatní příjmy - smluvní pokuty</t>
  </si>
  <si>
    <t>Přijaté nekapitálové příspěvky a náhrady, propadlé jistiny</t>
  </si>
  <si>
    <t>Přijaté transfery od městských částí a p.o.</t>
  </si>
  <si>
    <t xml:space="preserve">Tvorba fondu z refundovaných prostředků </t>
  </si>
  <si>
    <t>Převod z FBV (spolufinancování projektů v odvětví bydlení)</t>
  </si>
  <si>
    <t>Převod do FBV (krátkodobá návratná finanční výpomoc)</t>
  </si>
  <si>
    <t>Příjmy z úroků</t>
  </si>
  <si>
    <t>5023</t>
  </si>
  <si>
    <t>Zelný trh - rekonstrukce</t>
  </si>
  <si>
    <t>5041</t>
  </si>
  <si>
    <t>Sportovní areál Brno-Útěchov</t>
  </si>
  <si>
    <t>5042</t>
  </si>
  <si>
    <t xml:space="preserve">Areál dopravní výchovy </t>
  </si>
  <si>
    <t>5068</t>
  </si>
  <si>
    <t>Rekonstrukce bytového domu Francouzská 42</t>
  </si>
  <si>
    <t>5071</t>
  </si>
  <si>
    <t>Rekonstrukce bytového domu Bratislavská 39</t>
  </si>
  <si>
    <t>5086</t>
  </si>
  <si>
    <t>Zavedení služby tísňové péče</t>
  </si>
  <si>
    <t>5096</t>
  </si>
  <si>
    <t>Rekonstrukce objektu Hlídka 4</t>
  </si>
  <si>
    <t>5097</t>
  </si>
  <si>
    <t>ZŠ Novolíšeňská - sportovní centrum</t>
  </si>
  <si>
    <t>5098</t>
  </si>
  <si>
    <t>Park Hvězdička</t>
  </si>
  <si>
    <t>5113</t>
  </si>
  <si>
    <t>ZŠ Horní, Janouškova, Masarova-zateplení</t>
  </si>
  <si>
    <t>5119</t>
  </si>
  <si>
    <t>Knihovna pro město</t>
  </si>
  <si>
    <t>5121</t>
  </si>
  <si>
    <t>Novostavba tělocvičny v MČ Brno-Tuřany</t>
  </si>
  <si>
    <t>5122</t>
  </si>
  <si>
    <t>Domov pro seniory, Foltýnova 21, Brno - odstranění bariér a zvýšení lůžkové kapacity</t>
  </si>
  <si>
    <t>5124</t>
  </si>
  <si>
    <t>IN line dráha při ZŠ Brno, Pavlovská 16, Brno - Kohoutovice</t>
  </si>
  <si>
    <t>5125</t>
  </si>
  <si>
    <t>Rekonstrukce sportoviště při ZŠ Jasanová 2, Jundrov - 2.etapa</t>
  </si>
  <si>
    <t>5126</t>
  </si>
  <si>
    <t>Relaxační a pohybové prostory ZŠ, Bosonožské náměstí 44, včetně technického a sociálního zázemí</t>
  </si>
  <si>
    <t>5134</t>
  </si>
  <si>
    <t>Stavební úpravy ZŠ Mutěnická - 3. etapa</t>
  </si>
  <si>
    <t>5139</t>
  </si>
  <si>
    <t>ZOO Brno - expozice klokanů</t>
  </si>
  <si>
    <t>5140</t>
  </si>
  <si>
    <t>Kalahari - africká vesnice</t>
  </si>
  <si>
    <t>5141</t>
  </si>
  <si>
    <t>Expozice orlů</t>
  </si>
  <si>
    <t>5142</t>
  </si>
  <si>
    <t>Zateplení ZŠ Blažkova</t>
  </si>
  <si>
    <t>5144</t>
  </si>
  <si>
    <t>Zvýšení atraktivity Brněnské přehrady</t>
  </si>
  <si>
    <t>5146</t>
  </si>
  <si>
    <t>Zateplení ZŠ Labská</t>
  </si>
  <si>
    <t>5147</t>
  </si>
  <si>
    <t>Zateplení ZŠ Úvoz</t>
  </si>
  <si>
    <t>5148</t>
  </si>
  <si>
    <t>Nízkoprahové centrum v parku Hvězdička</t>
  </si>
  <si>
    <t>5150</t>
  </si>
  <si>
    <t>Zateplení ZŠ Svážná</t>
  </si>
  <si>
    <t>5151</t>
  </si>
  <si>
    <t>Zateplení ZŠ Přemyslovo náměstí</t>
  </si>
  <si>
    <t>5152</t>
  </si>
  <si>
    <t>Zateplení ZŠ Vedlejší</t>
  </si>
  <si>
    <t>5153</t>
  </si>
  <si>
    <t>Zateplení MŠ Měřičkova</t>
  </si>
  <si>
    <t>5154</t>
  </si>
  <si>
    <t>Zateplení MŠ Hněvkovského</t>
  </si>
  <si>
    <t>5155</t>
  </si>
  <si>
    <t>Zateplení MŠ Škrétova</t>
  </si>
  <si>
    <t>5162</t>
  </si>
  <si>
    <t>CIVITAS PLUS II - 2MOVE2</t>
  </si>
  <si>
    <t>5165</t>
  </si>
  <si>
    <t>Úprava ploch veřejné zeleně v okolí bytových domů Sibiřská 60, 62, 64, Brno-Řečkovice</t>
  </si>
  <si>
    <t>5172</t>
  </si>
  <si>
    <t>Dopravní telematika ve městě Brně - 1. část</t>
  </si>
  <si>
    <t>5173</t>
  </si>
  <si>
    <t>Dopravní telematika ve městě Brně - 2. část</t>
  </si>
  <si>
    <t>5174</t>
  </si>
  <si>
    <t>Dopravní telematika ve městě Brně - 3. část</t>
  </si>
  <si>
    <t>5175</t>
  </si>
  <si>
    <t>Rekonstrukce v objektu NMB - humanizace lůžkové péče</t>
  </si>
  <si>
    <t>5176</t>
  </si>
  <si>
    <t>Oddělení stálé chirurgické a úrazové služby Úrazové nemocnice v Brně - rekonstrukce a přístavba</t>
  </si>
  <si>
    <t>5177</t>
  </si>
  <si>
    <t>Revitalizace sport. ploch při MŠ a ZŠ v MČ Brno - Židenice</t>
  </si>
  <si>
    <t>5178</t>
  </si>
  <si>
    <t>ZŠ Vranovská - rekonstrukce hřiště</t>
  </si>
  <si>
    <t>5179</t>
  </si>
  <si>
    <t>Rekonstrukce sportovišť v MČ Brno-střed</t>
  </si>
  <si>
    <t>5180</t>
  </si>
  <si>
    <t>Regenerace sportovišť v lokalitách Vsetínská, Trýbova, Čechyňská</t>
  </si>
  <si>
    <t>5181</t>
  </si>
  <si>
    <t>Regenerace veřejných prostranství pro volnočasové aktivity nekomerčního charakteru na území MČ Brno-sever</t>
  </si>
  <si>
    <t>5182</t>
  </si>
  <si>
    <t>Sportovně-rekreační plocha Kartouzská, Brno</t>
  </si>
  <si>
    <t xml:space="preserve">Stavební úpravy ZŠ a MŠ Jana Broskvy </t>
  </si>
  <si>
    <t>Stavební úpravy mateřské školy Řezáčova</t>
  </si>
  <si>
    <t>MŠ Kohoutova 6 - zateplení budovy a výměna oken</t>
  </si>
  <si>
    <t>Zateplení fasády objektu SVČ a KJM Lány 3 v MČ Brno - Bohunice</t>
  </si>
  <si>
    <t>Revitalizace městských parků, III. etapa</t>
  </si>
  <si>
    <t>Školní účelové hřiště při ZŠ Otevřená</t>
  </si>
  <si>
    <t>NKP Špilberk - lapidárium a centrum restaur. činností</t>
  </si>
  <si>
    <t>Stavební úpravy Domova pro seniory Foltýnova</t>
  </si>
  <si>
    <t>Zateplení logopedického stacionáře Synkova</t>
  </si>
  <si>
    <t>Regenerace veřejných prostranství pro volnočasové aktivity a revitalizace volně přístupných sportovišť v MČ Brno-Jundrov</t>
  </si>
  <si>
    <t>Regenerace sportovišť v lokalitách Rybářská, Botanická a transformace sportoviště Vysoká na parkour</t>
  </si>
  <si>
    <t>Rekonstrukce víceúčelového hřiště v areálu ZŠ Arménská 21</t>
  </si>
  <si>
    <t>Kapucínské terasy</t>
  </si>
  <si>
    <t>Sanace skalního řícení v ulici Práčata, MČ Brno-Bosonohy</t>
  </si>
  <si>
    <t>Sanace skalního řícení v ulici U Smyčky, MČ Brno-Bosonohy</t>
  </si>
  <si>
    <t>Přírodovědné kognitorium - vědecká stezka</t>
  </si>
  <si>
    <t>Přírodovědné kognitorium - vědecká stezka (zápůjčka HaP)</t>
  </si>
  <si>
    <t>Knihovna pro město II. - vzdělávání na míru</t>
  </si>
  <si>
    <t>Knihovna pro město II. - vzdělávání na míru (zápůjčka KJM)</t>
  </si>
  <si>
    <t>Řízení uživatelských přístupů ke službám TC města</t>
  </si>
  <si>
    <t>Areál dopravní výchovy, II. etapa</t>
  </si>
  <si>
    <t>MŠ Tišnovská - zateplení budovy včetně výměny oken</t>
  </si>
  <si>
    <t>MŠ Šrámkova - zateplení bzudovy včetně výměny oken</t>
  </si>
  <si>
    <t>Zateplení SVČ Kosmonautů</t>
  </si>
  <si>
    <t>Doplnění a rozšíření Přírodovědného digitária</t>
  </si>
  <si>
    <t>MŠ Kamechy II - výstavba šestitřídní MŠ</t>
  </si>
  <si>
    <t>5001</t>
  </si>
  <si>
    <t>Zpřístupnění brněnského podzemí</t>
  </si>
  <si>
    <t>5017</t>
  </si>
  <si>
    <t>Revitalizace městských parků, I. Etapa</t>
  </si>
  <si>
    <t>Zelný trh</t>
  </si>
  <si>
    <t>5025</t>
  </si>
  <si>
    <t>Joštova: úsek Komenského nám. - Údolní</t>
  </si>
  <si>
    <t>5038</t>
  </si>
  <si>
    <t>ZŠ Oteřená</t>
  </si>
  <si>
    <t>Areál dopravní výchovy</t>
  </si>
  <si>
    <t>5058</t>
  </si>
  <si>
    <t>Manažer IPRM Brna</t>
  </si>
  <si>
    <t>5059</t>
  </si>
  <si>
    <t>Přístrojové vybavení Úrazové nemocnice</t>
  </si>
  <si>
    <t>5077</t>
  </si>
  <si>
    <t>Přírodovědné exploratorium</t>
  </si>
  <si>
    <t>5078</t>
  </si>
  <si>
    <t>Vila Tugendhat</t>
  </si>
  <si>
    <t>5083</t>
  </si>
  <si>
    <t>Víceúčelová tělocvična při ZŠ Čejkovická</t>
  </si>
  <si>
    <t>5095</t>
  </si>
  <si>
    <t>Divadelní svět Brno</t>
  </si>
  <si>
    <t>5099</t>
  </si>
  <si>
    <t>Předprojektová příprava</t>
  </si>
  <si>
    <t>5102</t>
  </si>
  <si>
    <t>Sportovní areál lokalita Hněvkovského</t>
  </si>
  <si>
    <t>5106</t>
  </si>
  <si>
    <t>Úprava zeleně na ulicích Okrouhlá, Vedlejší a Pod Nemocnicí</t>
  </si>
  <si>
    <t>5111</t>
  </si>
  <si>
    <t>Optimalizace řízení informatiky MMB</t>
  </si>
  <si>
    <t>Odstranění bariér - domov pro seniory</t>
  </si>
  <si>
    <t>5137</t>
  </si>
  <si>
    <t>Orlí, Měnínská a Novobranská</t>
  </si>
  <si>
    <t>ZŠ Blažkova</t>
  </si>
  <si>
    <t>5158</t>
  </si>
  <si>
    <t>Zřízení parčíku v MČ Brno - Útěchov</t>
  </si>
  <si>
    <t>5159</t>
  </si>
  <si>
    <t>Farská zahrada v MČ Brno - Komín</t>
  </si>
  <si>
    <t>5160</t>
  </si>
  <si>
    <t>Obnova zeleně v rekreačních zónách v MČ Brno-Bohunice</t>
  </si>
  <si>
    <t>5163</t>
  </si>
  <si>
    <t>Nastavení procesního řízení do každodenní praxe MMB</t>
  </si>
  <si>
    <t>5164</t>
  </si>
  <si>
    <t>CH4LLENGE</t>
  </si>
  <si>
    <t>5166</t>
  </si>
  <si>
    <t>Výsadba izolační zeleně Žarošická, Jedovnická, Novolíšeňská</t>
  </si>
  <si>
    <t>5167</t>
  </si>
  <si>
    <t>Realizace skladebných částí ÚSES - interakční prvek V Zátiší</t>
  </si>
  <si>
    <t>5168</t>
  </si>
  <si>
    <t>Lokální biokoridor Medlánky - letiště</t>
  </si>
  <si>
    <t>5169</t>
  </si>
  <si>
    <t>Realizace skladebných částí ÚSES - část regionálního biocentra Ráječek</t>
  </si>
  <si>
    <t>5171</t>
  </si>
  <si>
    <t>Realizace skladebných částí územního systému ekologické stability - biokoridory Bosonožský hájek a K ulici Dlážděná</t>
  </si>
  <si>
    <t>5185</t>
  </si>
  <si>
    <t>Příprava a realizace prvků územního systému ekologické stability - ÚSES v k-ú. Chrlice</t>
  </si>
  <si>
    <t>5186</t>
  </si>
  <si>
    <t>Příprava a realizace prvků územního systému ekologické stability - Lokální biokoridor Heršpická Leskava</t>
  </si>
  <si>
    <t>5187</t>
  </si>
  <si>
    <t>Příprava a realizace prvků územního systému ekologické stability Regionální biocentrum Stará řeka</t>
  </si>
  <si>
    <t>5191</t>
  </si>
  <si>
    <t>5193</t>
  </si>
  <si>
    <t>Město Brno zvyšuje kvalitu vzdělávání v ZŠ</t>
  </si>
  <si>
    <t>5203</t>
  </si>
  <si>
    <t>Dobudování sportovně rekreačního areálu Pod Plachtami v Brně - Novém Lískovci, 1. etapa</t>
  </si>
  <si>
    <t>5208</t>
  </si>
  <si>
    <t>Knihovna pro město II. – vzdělávání na míru</t>
  </si>
  <si>
    <t>Knihovna pro město II. – vzdělávání na míru (zápůjčka KJM)</t>
  </si>
  <si>
    <t>5209</t>
  </si>
  <si>
    <t>5210</t>
  </si>
  <si>
    <t>5211</t>
  </si>
  <si>
    <t>5212</t>
  </si>
  <si>
    <t>MŠ Šrámkova - zateplení budovy včetně výměny oken</t>
  </si>
  <si>
    <t>5213</t>
  </si>
  <si>
    <t>5214</t>
  </si>
  <si>
    <t>Převod z FKEP do FRR (neprovedené převody z FKEP na základní běžný účet v průběhu roku 2015), v tom:</t>
  </si>
  <si>
    <t>ORG 5176 (Investiční transfer ÚN, p.o. - podíl města na financování projektu)</t>
  </si>
  <si>
    <t>ORG 5193 (Cestovné)</t>
  </si>
  <si>
    <t>ORG 5162, 5164 (Cestovné)</t>
  </si>
  <si>
    <t>Stav Fondu kofinancování evropských projektů po finančním vypořádání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</si>
</sst>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9" x14ac:knownFonts="1"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"/>
      <family val="1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b/>
      <u/>
      <sz val="10"/>
      <color indexed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sz val="10"/>
      <name val="Arial CE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Times New Roman CE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theme="1" tint="0.499984740745262"/>
      </left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 style="dashDot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21" fillId="0" borderId="0"/>
    <xf numFmtId="0" fontId="23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29" fillId="0" borderId="0"/>
    <xf numFmtId="0" fontId="15" fillId="0" borderId="0"/>
    <xf numFmtId="0" fontId="32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46" fillId="0" borderId="0"/>
    <xf numFmtId="0" fontId="77" fillId="0" borderId="0"/>
  </cellStyleXfs>
  <cellXfs count="599">
    <xf numFmtId="0" fontId="0" fillId="0" borderId="0" xfId="0"/>
    <xf numFmtId="0" fontId="26" fillId="0" borderId="0" xfId="0" applyFont="1"/>
    <xf numFmtId="4" fontId="26" fillId="0" borderId="0" xfId="0" applyNumberFormat="1" applyFont="1"/>
    <xf numFmtId="49" fontId="26" fillId="0" borderId="0" xfId="0" applyNumberFormat="1" applyFont="1"/>
    <xf numFmtId="0" fontId="27" fillId="0" borderId="11" xfId="0" applyFont="1" applyFill="1" applyBorder="1"/>
    <xf numFmtId="0" fontId="27" fillId="0" borderId="2" xfId="0" applyFont="1" applyFill="1" applyBorder="1" applyAlignment="1">
      <alignment horizontal="center"/>
    </xf>
    <xf numFmtId="0" fontId="26" fillId="0" borderId="0" xfId="0" applyFont="1" applyFill="1"/>
    <xf numFmtId="4" fontId="26" fillId="0" borderId="4" xfId="0" applyNumberFormat="1" applyFont="1" applyFill="1" applyBorder="1"/>
    <xf numFmtId="4" fontId="26" fillId="0" borderId="4" xfId="0" applyNumberFormat="1" applyFont="1" applyFill="1" applyBorder="1" applyAlignment="1"/>
    <xf numFmtId="0" fontId="26" fillId="0" borderId="0" xfId="0" applyFont="1" applyFill="1" applyBorder="1"/>
    <xf numFmtId="4" fontId="26" fillId="0" borderId="0" xfId="0" applyNumberFormat="1" applyFont="1" applyFill="1" applyBorder="1"/>
    <xf numFmtId="4" fontId="27" fillId="0" borderId="0" xfId="0" applyNumberFormat="1" applyFont="1"/>
    <xf numFmtId="0" fontId="26" fillId="0" borderId="11" xfId="0" applyFont="1" applyFill="1" applyBorder="1"/>
    <xf numFmtId="4" fontId="27" fillId="0" borderId="2" xfId="0" applyNumberFormat="1" applyFont="1" applyFill="1" applyBorder="1"/>
    <xf numFmtId="0" fontId="27" fillId="0" borderId="0" xfId="0" applyFont="1"/>
    <xf numFmtId="0" fontId="27" fillId="0" borderId="11" xfId="0" applyFont="1" applyBorder="1"/>
    <xf numFmtId="0" fontId="27" fillId="0" borderId="2" xfId="0" applyFont="1" applyBorder="1"/>
    <xf numFmtId="0" fontId="26" fillId="0" borderId="12" xfId="0" applyFont="1" applyBorder="1"/>
    <xf numFmtId="0" fontId="26" fillId="0" borderId="0" xfId="0" applyFont="1" applyBorder="1"/>
    <xf numFmtId="0" fontId="26" fillId="0" borderId="0" xfId="0" applyFont="1" applyAlignment="1">
      <alignment horizontal="right"/>
    </xf>
    <xf numFmtId="0" fontId="27" fillId="0" borderId="9" xfId="0" applyFont="1" applyBorder="1" applyAlignment="1">
      <alignment horizontal="center"/>
    </xf>
    <xf numFmtId="0" fontId="27" fillId="0" borderId="1" xfId="0" applyFont="1" applyBorder="1"/>
    <xf numFmtId="0" fontId="26" fillId="0" borderId="3" xfId="0" applyFont="1" applyBorder="1"/>
    <xf numFmtId="4" fontId="26" fillId="0" borderId="12" xfId="0" applyNumberFormat="1" applyFont="1" applyFill="1" applyBorder="1"/>
    <xf numFmtId="4" fontId="26" fillId="0" borderId="0" xfId="0" applyNumberFormat="1" applyFont="1" applyAlignment="1"/>
    <xf numFmtId="49" fontId="26" fillId="0" borderId="12" xfId="0" applyNumberFormat="1" applyFont="1" applyFill="1" applyBorder="1"/>
    <xf numFmtId="0" fontId="26" fillId="0" borderId="3" xfId="0" applyFont="1" applyBorder="1" applyAlignment="1">
      <alignment horizontal="justify" wrapText="1"/>
    </xf>
    <xf numFmtId="4" fontId="26" fillId="0" borderId="12" xfId="0" applyNumberFormat="1" applyFont="1" applyFill="1" applyBorder="1" applyAlignment="1">
      <alignment shrinkToFit="1"/>
    </xf>
    <xf numFmtId="4" fontId="26" fillId="0" borderId="11" xfId="0" applyNumberFormat="1" applyFont="1" applyFill="1" applyBorder="1"/>
    <xf numFmtId="0" fontId="26" fillId="0" borderId="3" xfId="0" applyFont="1" applyBorder="1" applyAlignment="1">
      <alignment wrapText="1"/>
    </xf>
    <xf numFmtId="4" fontId="26" fillId="0" borderId="0" xfId="0" applyNumberFormat="1" applyFont="1" applyFill="1"/>
    <xf numFmtId="0" fontId="26" fillId="0" borderId="5" xfId="0" applyFont="1" applyBorder="1"/>
    <xf numFmtId="3" fontId="26" fillId="0" borderId="5" xfId="0" applyNumberFormat="1" applyFont="1" applyBorder="1"/>
    <xf numFmtId="3" fontId="26" fillId="0" borderId="0" xfId="0" applyNumberFormat="1" applyFont="1" applyBorder="1"/>
    <xf numFmtId="4" fontId="27" fillId="0" borderId="0" xfId="0" applyNumberFormat="1" applyFont="1" applyBorder="1"/>
    <xf numFmtId="49" fontId="26" fillId="0" borderId="0" xfId="0" applyNumberFormat="1" applyFont="1" applyBorder="1"/>
    <xf numFmtId="164" fontId="26" fillId="0" borderId="0" xfId="0" applyNumberFormat="1" applyFont="1"/>
    <xf numFmtId="0" fontId="27" fillId="0" borderId="0" xfId="0" applyFont="1" applyAlignment="1">
      <alignment horizontal="center"/>
    </xf>
    <xf numFmtId="3" fontId="26" fillId="0" borderId="0" xfId="0" applyNumberFormat="1" applyFont="1"/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/>
    <xf numFmtId="3" fontId="27" fillId="0" borderId="2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6" fillId="0" borderId="3" xfId="0" applyNumberFormat="1" applyFont="1" applyFill="1" applyBorder="1"/>
    <xf numFmtId="3" fontId="26" fillId="0" borderId="4" xfId="0" applyNumberFormat="1" applyFont="1" applyBorder="1"/>
    <xf numFmtId="3" fontId="26" fillId="0" borderId="4" xfId="0" applyNumberFormat="1" applyFont="1" applyFill="1" applyBorder="1"/>
    <xf numFmtId="3" fontId="27" fillId="0" borderId="2" xfId="0" applyNumberFormat="1" applyFont="1" applyBorder="1"/>
    <xf numFmtId="0" fontId="26" fillId="0" borderId="0" xfId="0" applyFont="1" applyAlignment="1">
      <alignment horizontal="left"/>
    </xf>
    <xf numFmtId="3" fontId="33" fillId="0" borderId="0" xfId="0" applyNumberFormat="1" applyFont="1" applyFill="1"/>
    <xf numFmtId="3" fontId="34" fillId="0" borderId="11" xfId="0" applyNumberFormat="1" applyFont="1" applyBorder="1"/>
    <xf numFmtId="3" fontId="34" fillId="0" borderId="2" xfId="0" applyNumberFormat="1" applyFont="1" applyBorder="1"/>
    <xf numFmtId="4" fontId="26" fillId="0" borderId="3" xfId="0" applyNumberFormat="1" applyFont="1" applyFill="1" applyBorder="1"/>
    <xf numFmtId="4" fontId="26" fillId="0" borderId="4" xfId="0" applyNumberFormat="1" applyFont="1" applyBorder="1"/>
    <xf numFmtId="4" fontId="27" fillId="0" borderId="2" xfId="0" applyNumberFormat="1" applyFont="1" applyBorder="1"/>
    <xf numFmtId="4" fontId="27" fillId="0" borderId="2" xfId="0" applyNumberFormat="1" applyFont="1" applyBorder="1" applyAlignment="1">
      <alignment horizontal="right"/>
    </xf>
    <xf numFmtId="4" fontId="26" fillId="0" borderId="14" xfId="0" applyNumberFormat="1" applyFont="1" applyBorder="1"/>
    <xf numFmtId="4" fontId="26" fillId="0" borderId="14" xfId="0" applyNumberFormat="1" applyFont="1" applyFill="1" applyBorder="1"/>
    <xf numFmtId="4" fontId="26" fillId="0" borderId="14" xfId="0" applyNumberFormat="1" applyFont="1" applyFill="1" applyBorder="1" applyAlignment="1"/>
    <xf numFmtId="0" fontId="26" fillId="0" borderId="14" xfId="0" applyFont="1" applyBorder="1" applyAlignment="1">
      <alignment horizontal="center"/>
    </xf>
    <xf numFmtId="4" fontId="27" fillId="0" borderId="11" xfId="0" applyNumberFormat="1" applyFont="1" applyBorder="1"/>
    <xf numFmtId="4" fontId="27" fillId="0" borderId="15" xfId="0" applyNumberFormat="1" applyFont="1" applyBorder="1"/>
    <xf numFmtId="4" fontId="26" fillId="5" borderId="4" xfId="0" applyNumberFormat="1" applyFont="1" applyFill="1" applyBorder="1"/>
    <xf numFmtId="4" fontId="26" fillId="5" borderId="14" xfId="0" applyNumberFormat="1" applyFont="1" applyFill="1" applyBorder="1"/>
    <xf numFmtId="49" fontId="16" fillId="0" borderId="0" xfId="17" applyNumberFormat="1" applyFont="1"/>
    <xf numFmtId="0" fontId="27" fillId="7" borderId="0" xfId="0" applyFont="1" applyFill="1"/>
    <xf numFmtId="0" fontId="27" fillId="8" borderId="0" xfId="0" applyFont="1" applyFill="1"/>
    <xf numFmtId="3" fontId="35" fillId="0" borderId="0" xfId="0" applyNumberFormat="1" applyFont="1"/>
    <xf numFmtId="0" fontId="36" fillId="0" borderId="0" xfId="0" applyFont="1"/>
    <xf numFmtId="4" fontId="27" fillId="2" borderId="0" xfId="0" applyNumberFormat="1" applyFont="1" applyFill="1"/>
    <xf numFmtId="4" fontId="27" fillId="7" borderId="0" xfId="0" applyNumberFormat="1" applyFont="1" applyFill="1"/>
    <xf numFmtId="3" fontId="28" fillId="0" borderId="0" xfId="0" applyNumberFormat="1" applyFont="1"/>
    <xf numFmtId="0" fontId="28" fillId="0" borderId="0" xfId="0" applyFont="1" applyAlignment="1">
      <alignment horizontal="right" shrinkToFit="1"/>
    </xf>
    <xf numFmtId="3" fontId="27" fillId="0" borderId="0" xfId="0" applyNumberFormat="1" applyFont="1"/>
    <xf numFmtId="0" fontId="27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3" fontId="26" fillId="0" borderId="0" xfId="0" applyNumberFormat="1" applyFont="1" applyFill="1" applyBorder="1"/>
    <xf numFmtId="4" fontId="26" fillId="0" borderId="0" xfId="0" applyNumberFormat="1" applyFont="1" applyFill="1" applyAlignment="1"/>
    <xf numFmtId="0" fontId="26" fillId="0" borderId="0" xfId="0" applyFont="1" applyFill="1" applyAlignment="1">
      <alignment horizontal="right"/>
    </xf>
    <xf numFmtId="0" fontId="27" fillId="0" borderId="8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7" fillId="0" borderId="1" xfId="0" applyFont="1" applyFill="1" applyBorder="1"/>
    <xf numFmtId="3" fontId="27" fillId="0" borderId="2" xfId="0" applyNumberFormat="1" applyFont="1" applyFill="1" applyBorder="1" applyAlignment="1">
      <alignment horizontal="right"/>
    </xf>
    <xf numFmtId="3" fontId="27" fillId="0" borderId="2" xfId="0" applyNumberFormat="1" applyFont="1" applyFill="1" applyBorder="1"/>
    <xf numFmtId="0" fontId="26" fillId="0" borderId="3" xfId="0" applyFont="1" applyFill="1" applyBorder="1"/>
    <xf numFmtId="0" fontId="26" fillId="0" borderId="5" xfId="0" applyFont="1" applyFill="1" applyBorder="1"/>
    <xf numFmtId="3" fontId="26" fillId="0" borderId="5" xfId="0" applyNumberFormat="1" applyFont="1" applyFill="1" applyBorder="1"/>
    <xf numFmtId="3" fontId="26" fillId="0" borderId="8" xfId="0" applyNumberFormat="1" applyFont="1" applyBorder="1"/>
    <xf numFmtId="0" fontId="26" fillId="0" borderId="0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6" fillId="0" borderId="3" xfId="0" applyNumberFormat="1" applyFont="1" applyFill="1" applyBorder="1" applyAlignment="1"/>
    <xf numFmtId="3" fontId="26" fillId="0" borderId="3" xfId="0" applyNumberFormat="1" applyFont="1" applyBorder="1" applyAlignment="1"/>
    <xf numFmtId="3" fontId="26" fillId="0" borderId="4" xfId="0" applyNumberFormat="1" applyFont="1" applyBorder="1" applyAlignment="1"/>
    <xf numFmtId="3" fontId="27" fillId="0" borderId="4" xfId="0" applyNumberFormat="1" applyFont="1" applyFill="1" applyBorder="1"/>
    <xf numFmtId="4" fontId="27" fillId="0" borderId="15" xfId="0" applyNumberFormat="1" applyFont="1" applyFill="1" applyBorder="1"/>
    <xf numFmtId="4" fontId="26" fillId="0" borderId="3" xfId="0" applyNumberFormat="1" applyFont="1" applyBorder="1"/>
    <xf numFmtId="4" fontId="26" fillId="0" borderId="0" xfId="0" applyNumberFormat="1" applyFont="1" applyBorder="1"/>
    <xf numFmtId="0" fontId="26" fillId="0" borderId="0" xfId="0" quotePrefix="1" applyFont="1" applyBorder="1"/>
    <xf numFmtId="4" fontId="27" fillId="0" borderId="2" xfId="0" applyNumberFormat="1" applyFont="1" applyFill="1" applyBorder="1" applyAlignment="1">
      <alignment horizontal="right"/>
    </xf>
    <xf numFmtId="4" fontId="26" fillId="0" borderId="8" xfId="0" applyNumberFormat="1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49" fontId="16" fillId="0" borderId="0" xfId="18" applyNumberFormat="1" applyFont="1"/>
    <xf numFmtId="49" fontId="16" fillId="0" borderId="0" xfId="19" applyNumberFormat="1" applyFont="1"/>
    <xf numFmtId="49" fontId="16" fillId="0" borderId="0" xfId="20" applyNumberFormat="1" applyFont="1"/>
    <xf numFmtId="0" fontId="27" fillId="0" borderId="8" xfId="0" applyFont="1" applyBorder="1" applyAlignment="1">
      <alignment horizontal="center"/>
    </xf>
    <xf numFmtId="49" fontId="16" fillId="0" borderId="0" xfId="21" applyNumberFormat="1" applyFont="1"/>
    <xf numFmtId="49" fontId="16" fillId="0" borderId="0" xfId="24" applyNumberFormat="1" applyFont="1"/>
    <xf numFmtId="0" fontId="26" fillId="0" borderId="6" xfId="0" applyFont="1" applyBorder="1" applyAlignment="1">
      <alignment wrapText="1"/>
    </xf>
    <xf numFmtId="0" fontId="26" fillId="0" borderId="3" xfId="0" applyFont="1" applyBorder="1" applyAlignment="1"/>
    <xf numFmtId="4" fontId="26" fillId="0" borderId="12" xfId="0" applyNumberFormat="1" applyFont="1" applyBorder="1"/>
    <xf numFmtId="4" fontId="27" fillId="0" borderId="2" xfId="0" applyNumberFormat="1" applyFont="1" applyFill="1" applyBorder="1" applyAlignment="1"/>
    <xf numFmtId="4" fontId="26" fillId="0" borderId="9" xfId="0" applyNumberFormat="1" applyFont="1" applyFill="1" applyBorder="1"/>
    <xf numFmtId="0" fontId="26" fillId="0" borderId="0" xfId="0" applyFont="1" applyAlignment="1">
      <alignment horizontal="right" shrinkToFit="1"/>
    </xf>
    <xf numFmtId="4" fontId="27" fillId="10" borderId="0" xfId="0" applyNumberFormat="1" applyFont="1" applyFill="1"/>
    <xf numFmtId="0" fontId="27" fillId="10" borderId="0" xfId="0" applyFont="1" applyFill="1"/>
    <xf numFmtId="3" fontId="40" fillId="0" borderId="0" xfId="0" applyNumberFormat="1" applyFont="1"/>
    <xf numFmtId="0" fontId="40" fillId="0" borderId="0" xfId="0" applyFont="1"/>
    <xf numFmtId="4" fontId="5" fillId="0" borderId="0" xfId="25" applyNumberFormat="1"/>
    <xf numFmtId="0" fontId="5" fillId="0" borderId="0" xfId="25"/>
    <xf numFmtId="14" fontId="5" fillId="0" borderId="0" xfId="25" applyNumberFormat="1"/>
    <xf numFmtId="49" fontId="5" fillId="0" borderId="0" xfId="25" applyNumberFormat="1"/>
    <xf numFmtId="0" fontId="29" fillId="0" borderId="0" xfId="8"/>
    <xf numFmtId="4" fontId="5" fillId="0" borderId="0" xfId="26" applyNumberFormat="1"/>
    <xf numFmtId="0" fontId="5" fillId="0" borderId="0" xfId="26"/>
    <xf numFmtId="14" fontId="5" fillId="0" borderId="0" xfId="26" applyNumberFormat="1"/>
    <xf numFmtId="49" fontId="5" fillId="0" borderId="0" xfId="26" applyNumberFormat="1"/>
    <xf numFmtId="0" fontId="29" fillId="0" borderId="0" xfId="8"/>
    <xf numFmtId="4" fontId="5" fillId="0" borderId="0" xfId="27" applyNumberFormat="1"/>
    <xf numFmtId="0" fontId="5" fillId="0" borderId="0" xfId="27"/>
    <xf numFmtId="14" fontId="5" fillId="0" borderId="0" xfId="27" applyNumberFormat="1"/>
    <xf numFmtId="49" fontId="5" fillId="0" borderId="0" xfId="27" applyNumberFormat="1"/>
    <xf numFmtId="0" fontId="29" fillId="0" borderId="0" xfId="8"/>
    <xf numFmtId="0" fontId="26" fillId="0" borderId="13" xfId="0" applyFont="1" applyFill="1" applyBorder="1"/>
    <xf numFmtId="4" fontId="38" fillId="0" borderId="0" xfId="0" applyNumberFormat="1" applyFont="1" applyFill="1" applyBorder="1"/>
    <xf numFmtId="4" fontId="28" fillId="0" borderId="0" xfId="0" applyNumberFormat="1" applyFont="1" applyFill="1"/>
    <xf numFmtId="4" fontId="39" fillId="0" borderId="4" xfId="0" applyNumberFormat="1" applyFont="1" applyFill="1" applyBorder="1" applyAlignment="1"/>
    <xf numFmtId="3" fontId="34" fillId="0" borderId="11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4" fontId="5" fillId="11" borderId="0" xfId="25" applyNumberFormat="1" applyFill="1"/>
    <xf numFmtId="49" fontId="5" fillId="11" borderId="0" xfId="25" applyNumberFormat="1" applyFill="1"/>
    <xf numFmtId="4" fontId="5" fillId="12" borderId="0" xfId="25" applyNumberFormat="1" applyFill="1"/>
    <xf numFmtId="49" fontId="5" fillId="12" borderId="0" xfId="25" applyNumberFormat="1" applyFill="1"/>
    <xf numFmtId="4" fontId="5" fillId="13" borderId="0" xfId="25" applyNumberFormat="1" applyFill="1"/>
    <xf numFmtId="49" fontId="5" fillId="13" borderId="0" xfId="25" applyNumberFormat="1" applyFill="1"/>
    <xf numFmtId="4" fontId="5" fillId="14" borderId="0" xfId="25" applyNumberFormat="1" applyFill="1"/>
    <xf numFmtId="49" fontId="5" fillId="14" borderId="0" xfId="25" applyNumberFormat="1" applyFill="1"/>
    <xf numFmtId="0" fontId="26" fillId="14" borderId="12" xfId="0" applyFont="1" applyFill="1" applyBorder="1"/>
    <xf numFmtId="4" fontId="26" fillId="14" borderId="4" xfId="0" applyNumberFormat="1" applyFont="1" applyFill="1" applyBorder="1"/>
    <xf numFmtId="4" fontId="5" fillId="9" borderId="0" xfId="25" applyNumberFormat="1" applyFill="1"/>
    <xf numFmtId="0" fontId="26" fillId="13" borderId="12" xfId="0" applyFont="1" applyFill="1" applyBorder="1"/>
    <xf numFmtId="4" fontId="26" fillId="13" borderId="4" xfId="0" applyNumberFormat="1" applyFont="1" applyFill="1" applyBorder="1"/>
    <xf numFmtId="0" fontId="26" fillId="9" borderId="12" xfId="0" applyFont="1" applyFill="1" applyBorder="1"/>
    <xf numFmtId="4" fontId="26" fillId="9" borderId="4" xfId="0" applyNumberFormat="1" applyFont="1" applyFill="1" applyBorder="1"/>
    <xf numFmtId="0" fontId="26" fillId="3" borderId="12" xfId="0" applyFont="1" applyFill="1" applyBorder="1"/>
    <xf numFmtId="4" fontId="26" fillId="3" borderId="4" xfId="0" applyNumberFormat="1" applyFont="1" applyFill="1" applyBorder="1"/>
    <xf numFmtId="0" fontId="26" fillId="12" borderId="12" xfId="0" applyFont="1" applyFill="1" applyBorder="1"/>
    <xf numFmtId="4" fontId="26" fillId="12" borderId="4" xfId="0" applyNumberFormat="1" applyFont="1" applyFill="1" applyBorder="1"/>
    <xf numFmtId="4" fontId="5" fillId="15" borderId="0" xfId="25" applyNumberFormat="1" applyFill="1"/>
    <xf numFmtId="49" fontId="5" fillId="15" borderId="0" xfId="25" applyNumberFormat="1" applyFill="1"/>
    <xf numFmtId="0" fontId="26" fillId="15" borderId="12" xfId="0" applyFont="1" applyFill="1" applyBorder="1"/>
    <xf numFmtId="4" fontId="26" fillId="15" borderId="4" xfId="0" applyNumberFormat="1" applyFont="1" applyFill="1" applyBorder="1"/>
    <xf numFmtId="4" fontId="5" fillId="16" borderId="0" xfId="25" applyNumberFormat="1" applyFill="1"/>
    <xf numFmtId="49" fontId="5" fillId="16" borderId="0" xfId="25" applyNumberFormat="1" applyFill="1"/>
    <xf numFmtId="0" fontId="26" fillId="16" borderId="12" xfId="0" applyFont="1" applyFill="1" applyBorder="1"/>
    <xf numFmtId="4" fontId="26" fillId="16" borderId="4" xfId="0" applyNumberFormat="1" applyFont="1" applyFill="1" applyBorder="1"/>
    <xf numFmtId="0" fontId="26" fillId="11" borderId="12" xfId="0" applyFont="1" applyFill="1" applyBorder="1"/>
    <xf numFmtId="4" fontId="26" fillId="11" borderId="4" xfId="0" applyNumberFormat="1" applyFont="1" applyFill="1" applyBorder="1"/>
    <xf numFmtId="4" fontId="5" fillId="17" borderId="0" xfId="25" applyNumberFormat="1" applyFill="1"/>
    <xf numFmtId="49" fontId="5" fillId="17" borderId="0" xfId="25" applyNumberFormat="1" applyFill="1"/>
    <xf numFmtId="0" fontId="26" fillId="17" borderId="12" xfId="0" applyFont="1" applyFill="1" applyBorder="1"/>
    <xf numFmtId="4" fontId="26" fillId="17" borderId="4" xfId="0" applyNumberFormat="1" applyFont="1" applyFill="1" applyBorder="1"/>
    <xf numFmtId="4" fontId="5" fillId="3" borderId="0" xfId="25" applyNumberFormat="1" applyFill="1"/>
    <xf numFmtId="49" fontId="5" fillId="3" borderId="0" xfId="25" applyNumberFormat="1" applyFill="1"/>
    <xf numFmtId="49" fontId="5" fillId="9" borderId="0" xfId="25" applyNumberFormat="1" applyFill="1"/>
    <xf numFmtId="0" fontId="26" fillId="18" borderId="12" xfId="0" applyFont="1" applyFill="1" applyBorder="1"/>
    <xf numFmtId="4" fontId="26" fillId="18" borderId="4" xfId="0" applyNumberFormat="1" applyFont="1" applyFill="1" applyBorder="1"/>
    <xf numFmtId="4" fontId="5" fillId="18" borderId="0" xfId="25" applyNumberFormat="1" applyFill="1"/>
    <xf numFmtId="49" fontId="5" fillId="18" borderId="0" xfId="25" applyNumberFormat="1" applyFill="1"/>
    <xf numFmtId="4" fontId="5" fillId="4" borderId="0" xfId="25" applyNumberFormat="1" applyFill="1"/>
    <xf numFmtId="4" fontId="26" fillId="4" borderId="12" xfId="0" applyNumberFormat="1" applyFont="1" applyFill="1" applyBorder="1"/>
    <xf numFmtId="4" fontId="26" fillId="4" borderId="4" xfId="0" applyNumberFormat="1" applyFont="1" applyFill="1" applyBorder="1" applyAlignment="1"/>
    <xf numFmtId="49" fontId="5" fillId="4" borderId="0" xfId="25" applyNumberFormat="1" applyFill="1"/>
    <xf numFmtId="0" fontId="5" fillId="4" borderId="0" xfId="25" applyFill="1"/>
    <xf numFmtId="4" fontId="5" fillId="8" borderId="0" xfId="25" applyNumberFormat="1" applyFill="1"/>
    <xf numFmtId="4" fontId="26" fillId="8" borderId="12" xfId="0" applyNumberFormat="1" applyFont="1" applyFill="1" applyBorder="1"/>
    <xf numFmtId="4" fontId="26" fillId="8" borderId="4" xfId="0" applyNumberFormat="1" applyFont="1" applyFill="1" applyBorder="1" applyAlignment="1"/>
    <xf numFmtId="4" fontId="5" fillId="19" borderId="0" xfId="25" applyNumberFormat="1" applyFill="1"/>
    <xf numFmtId="4" fontId="5" fillId="20" borderId="0" xfId="25" applyNumberFormat="1" applyFill="1"/>
    <xf numFmtId="49" fontId="5" fillId="20" borderId="0" xfId="25" applyNumberFormat="1" applyFill="1"/>
    <xf numFmtId="4" fontId="26" fillId="20" borderId="12" xfId="0" applyNumberFormat="1" applyFont="1" applyFill="1" applyBorder="1"/>
    <xf numFmtId="4" fontId="26" fillId="20" borderId="4" xfId="0" applyNumberFormat="1" applyFont="1" applyFill="1" applyBorder="1" applyAlignment="1"/>
    <xf numFmtId="49" fontId="5" fillId="8" borderId="0" xfId="25" applyNumberFormat="1" applyFill="1"/>
    <xf numFmtId="4" fontId="41" fillId="0" borderId="0" xfId="0" applyNumberFormat="1" applyFont="1"/>
    <xf numFmtId="4" fontId="5" fillId="5" borderId="0" xfId="25" applyNumberFormat="1" applyFill="1"/>
    <xf numFmtId="0" fontId="5" fillId="5" borderId="0" xfId="25" applyFill="1"/>
    <xf numFmtId="49" fontId="5" fillId="5" borderId="0" xfId="25" applyNumberFormat="1" applyFill="1"/>
    <xf numFmtId="4" fontId="38" fillId="0" borderId="0" xfId="25" applyNumberFormat="1" applyFont="1"/>
    <xf numFmtId="49" fontId="38" fillId="0" borderId="0" xfId="25" applyNumberFormat="1" applyFont="1"/>
    <xf numFmtId="4" fontId="5" fillId="6" borderId="0" xfId="27" applyNumberFormat="1" applyFill="1"/>
    <xf numFmtId="49" fontId="26" fillId="6" borderId="12" xfId="0" applyNumberFormat="1" applyFont="1" applyFill="1" applyBorder="1"/>
    <xf numFmtId="4" fontId="26" fillId="6" borderId="4" xfId="0" applyNumberFormat="1" applyFont="1" applyFill="1" applyBorder="1" applyAlignment="1"/>
    <xf numFmtId="49" fontId="26" fillId="19" borderId="12" xfId="0" applyNumberFormat="1" applyFont="1" applyFill="1" applyBorder="1"/>
    <xf numFmtId="4" fontId="39" fillId="19" borderId="4" xfId="0" applyNumberFormat="1" applyFont="1" applyFill="1" applyBorder="1" applyAlignment="1"/>
    <xf numFmtId="0" fontId="26" fillId="19" borderId="0" xfId="0" applyFont="1" applyFill="1"/>
    <xf numFmtId="4" fontId="38" fillId="0" borderId="14" xfId="0" applyNumberFormat="1" applyFont="1" applyFill="1" applyBorder="1"/>
    <xf numFmtId="0" fontId="5" fillId="19" borderId="0" xfId="25" applyFill="1"/>
    <xf numFmtId="4" fontId="5" fillId="0" borderId="0" xfId="25" applyNumberFormat="1" applyFill="1"/>
    <xf numFmtId="49" fontId="5" fillId="0" borderId="0" xfId="25" applyNumberFormat="1" applyFill="1"/>
    <xf numFmtId="0" fontId="38" fillId="0" borderId="0" xfId="28" applyFont="1"/>
    <xf numFmtId="0" fontId="4" fillId="0" borderId="0" xfId="28"/>
    <xf numFmtId="14" fontId="4" fillId="0" borderId="0" xfId="28" applyNumberFormat="1"/>
    <xf numFmtId="49" fontId="4" fillId="0" borderId="0" xfId="28" applyNumberFormat="1"/>
    <xf numFmtId="4" fontId="26" fillId="5" borderId="0" xfId="25" applyNumberFormat="1" applyFont="1" applyFill="1"/>
    <xf numFmtId="49" fontId="26" fillId="5" borderId="0" xfId="28" applyNumberFormat="1" applyFont="1" applyFill="1"/>
    <xf numFmtId="4" fontId="42" fillId="5" borderId="0" xfId="25" applyNumberFormat="1" applyFont="1" applyFill="1"/>
    <xf numFmtId="49" fontId="42" fillId="5" borderId="0" xfId="28" applyNumberFormat="1" applyFont="1" applyFill="1"/>
    <xf numFmtId="49" fontId="4" fillId="5" borderId="0" xfId="28" applyNumberFormat="1" applyFill="1"/>
    <xf numFmtId="4" fontId="42" fillId="0" borderId="14" xfId="0" applyNumberFormat="1" applyFont="1" applyFill="1" applyBorder="1"/>
    <xf numFmtId="4" fontId="3" fillId="0" borderId="0" xfId="30" applyNumberFormat="1"/>
    <xf numFmtId="0" fontId="3" fillId="0" borderId="0" xfId="30"/>
    <xf numFmtId="49" fontId="3" fillId="0" borderId="0" xfId="30" applyNumberFormat="1"/>
    <xf numFmtId="14" fontId="3" fillId="0" borderId="0" xfId="30" applyNumberFormat="1"/>
    <xf numFmtId="0" fontId="3" fillId="0" borderId="0" xfId="31"/>
    <xf numFmtId="49" fontId="3" fillId="0" borderId="0" xfId="31" applyNumberFormat="1"/>
    <xf numFmtId="14" fontId="3" fillId="0" borderId="0" xfId="31" applyNumberFormat="1"/>
    <xf numFmtId="0" fontId="3" fillId="0" borderId="0" xfId="32"/>
    <xf numFmtId="14" fontId="3" fillId="0" borderId="0" xfId="32" applyNumberFormat="1"/>
    <xf numFmtId="49" fontId="3" fillId="0" borderId="0" xfId="32" applyNumberFormat="1"/>
    <xf numFmtId="4" fontId="41" fillId="0" borderId="0" xfId="30" applyNumberFormat="1" applyFont="1"/>
    <xf numFmtId="4" fontId="44" fillId="0" borderId="0" xfId="30" applyNumberFormat="1" applyFont="1"/>
    <xf numFmtId="4" fontId="44" fillId="0" borderId="0" xfId="0" applyNumberFormat="1" applyFont="1" applyFill="1" applyAlignment="1"/>
    <xf numFmtId="4" fontId="41" fillId="0" borderId="14" xfId="0" applyNumberFormat="1" applyFont="1" applyFill="1" applyBorder="1"/>
    <xf numFmtId="4" fontId="41" fillId="0" borderId="14" xfId="0" applyNumberFormat="1" applyFont="1" applyFill="1" applyBorder="1" applyAlignment="1"/>
    <xf numFmtId="4" fontId="38" fillId="5" borderId="0" xfId="25" applyNumberFormat="1" applyFont="1" applyFill="1"/>
    <xf numFmtId="49" fontId="38" fillId="5" borderId="0" xfId="28" applyNumberFormat="1" applyFont="1" applyFill="1"/>
    <xf numFmtId="4" fontId="43" fillId="0" borderId="0" xfId="26" applyNumberFormat="1" applyFont="1"/>
    <xf numFmtId="4" fontId="41" fillId="0" borderId="0" xfId="26" applyNumberFormat="1" applyFont="1"/>
    <xf numFmtId="4" fontId="43" fillId="0" borderId="4" xfId="0" applyNumberFormat="1" applyFont="1" applyFill="1" applyBorder="1"/>
    <xf numFmtId="4" fontId="41" fillId="0" borderId="4" xfId="0" applyNumberFormat="1" applyFont="1" applyFill="1" applyBorder="1"/>
    <xf numFmtId="4" fontId="41" fillId="0" borderId="3" xfId="0" applyNumberFormat="1" applyFont="1" applyFill="1" applyBorder="1"/>
    <xf numFmtId="4" fontId="44" fillId="0" borderId="0" xfId="26" applyNumberFormat="1" applyFont="1"/>
    <xf numFmtId="4" fontId="44" fillId="0" borderId="3" xfId="0" applyNumberFormat="1" applyFont="1" applyFill="1" applyBorder="1"/>
    <xf numFmtId="4" fontId="5" fillId="8" borderId="0" xfId="26" applyNumberFormat="1" applyFill="1"/>
    <xf numFmtId="4" fontId="43" fillId="8" borderId="4" xfId="0" applyNumberFormat="1" applyFont="1" applyFill="1" applyBorder="1"/>
    <xf numFmtId="4" fontId="26" fillId="8" borderId="14" xfId="0" applyNumberFormat="1" applyFont="1" applyFill="1" applyBorder="1"/>
    <xf numFmtId="4" fontId="5" fillId="5" borderId="0" xfId="26" applyNumberFormat="1" applyFill="1"/>
    <xf numFmtId="4" fontId="38" fillId="0" borderId="0" xfId="26" applyNumberFormat="1" applyFont="1"/>
    <xf numFmtId="0" fontId="2" fillId="0" borderId="0" xfId="33"/>
    <xf numFmtId="49" fontId="2" fillId="0" borderId="0" xfId="33" applyNumberFormat="1"/>
    <xf numFmtId="14" fontId="2" fillId="0" borderId="0" xfId="33" applyNumberFormat="1"/>
    <xf numFmtId="4" fontId="43" fillId="5" borderId="4" xfId="0" applyNumberFormat="1" applyFont="1" applyFill="1" applyBorder="1"/>
    <xf numFmtId="4" fontId="45" fillId="0" borderId="2" xfId="0" applyNumberFormat="1" applyFont="1" applyBorder="1"/>
    <xf numFmtId="0" fontId="1" fillId="0" borderId="0" xfId="34"/>
    <xf numFmtId="49" fontId="1" fillId="0" borderId="0" xfId="34" applyNumberFormat="1"/>
    <xf numFmtId="14" fontId="1" fillId="0" borderId="0" xfId="34" applyNumberFormat="1"/>
    <xf numFmtId="0" fontId="1" fillId="0" borderId="0" xfId="35"/>
    <xf numFmtId="49" fontId="1" fillId="0" borderId="0" xfId="35" applyNumberFormat="1"/>
    <xf numFmtId="14" fontId="1" fillId="0" borderId="0" xfId="35" applyNumberFormat="1"/>
    <xf numFmtId="0" fontId="27" fillId="11" borderId="6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7" fillId="0" borderId="0" xfId="0" applyFont="1" applyFill="1"/>
    <xf numFmtId="0" fontId="48" fillId="0" borderId="0" xfId="0" applyFont="1" applyFill="1" applyAlignment="1">
      <alignment horizontal="right"/>
    </xf>
    <xf numFmtId="0" fontId="47" fillId="0" borderId="0" xfId="0" applyFont="1"/>
    <xf numFmtId="0" fontId="49" fillId="0" borderId="0" xfId="0" applyFont="1" applyFill="1" applyAlignment="1">
      <alignment horizontal="right"/>
    </xf>
    <xf numFmtId="0" fontId="50" fillId="21" borderId="6" xfId="0" applyFont="1" applyFill="1" applyBorder="1" applyAlignment="1">
      <alignment horizontal="center"/>
    </xf>
    <xf numFmtId="0" fontId="50" fillId="21" borderId="10" xfId="0" applyFont="1" applyFill="1" applyBorder="1" applyAlignment="1">
      <alignment horizontal="centerContinuous"/>
    </xf>
    <xf numFmtId="0" fontId="50" fillId="21" borderId="5" xfId="0" applyFont="1" applyFill="1" applyBorder="1" applyAlignment="1">
      <alignment horizontal="centerContinuous"/>
    </xf>
    <xf numFmtId="0" fontId="50" fillId="21" borderId="10" xfId="0" applyFont="1" applyFill="1" applyBorder="1" applyAlignment="1">
      <alignment horizontal="center"/>
    </xf>
    <xf numFmtId="0" fontId="50" fillId="21" borderId="8" xfId="0" applyFont="1" applyFill="1" applyBorder="1" applyAlignment="1">
      <alignment horizontal="center"/>
    </xf>
    <xf numFmtId="0" fontId="50" fillId="21" borderId="1" xfId="0" applyFont="1" applyFill="1" applyBorder="1" applyAlignment="1">
      <alignment horizontal="centerContinuous"/>
    </xf>
    <xf numFmtId="0" fontId="50" fillId="22" borderId="16" xfId="0" applyFont="1" applyFill="1" applyBorder="1" applyAlignment="1">
      <alignment horizontal="centerContinuous"/>
    </xf>
    <xf numFmtId="0" fontId="50" fillId="22" borderId="2" xfId="0" applyFont="1" applyFill="1" applyBorder="1" applyAlignment="1">
      <alignment horizontal="centerContinuous"/>
    </xf>
    <xf numFmtId="0" fontId="50" fillId="21" borderId="3" xfId="0" applyFont="1" applyFill="1" applyBorder="1"/>
    <xf numFmtId="0" fontId="50" fillId="21" borderId="12" xfId="0" applyFont="1" applyFill="1" applyBorder="1" applyAlignment="1">
      <alignment horizontal="center"/>
    </xf>
    <xf numFmtId="0" fontId="50" fillId="21" borderId="0" xfId="0" applyFont="1" applyFill="1" applyBorder="1" applyAlignment="1">
      <alignment horizontal="center"/>
    </xf>
    <xf numFmtId="0" fontId="50" fillId="21" borderId="4" xfId="0" applyFont="1" applyFill="1" applyBorder="1" applyAlignment="1">
      <alignment horizontal="center"/>
    </xf>
    <xf numFmtId="0" fontId="50" fillId="22" borderId="13" xfId="0" applyFont="1" applyFill="1" applyBorder="1" applyAlignment="1">
      <alignment horizontal="centerContinuous"/>
    </xf>
    <xf numFmtId="0" fontId="50" fillId="22" borderId="9" xfId="0" applyFont="1" applyFill="1" applyBorder="1" applyAlignment="1">
      <alignment horizontal="centerContinuous"/>
    </xf>
    <xf numFmtId="0" fontId="50" fillId="0" borderId="1" xfId="0" applyFont="1" applyFill="1" applyBorder="1"/>
    <xf numFmtId="3" fontId="50" fillId="21" borderId="11" xfId="0" applyNumberFormat="1" applyFont="1" applyFill="1" applyBorder="1" applyAlignment="1"/>
    <xf numFmtId="3" fontId="50" fillId="21" borderId="2" xfId="0" applyNumberFormat="1" applyFont="1" applyFill="1" applyBorder="1" applyAlignment="1"/>
    <xf numFmtId="3" fontId="50" fillId="22" borderId="11" xfId="0" applyNumberFormat="1" applyFont="1" applyFill="1" applyBorder="1" applyAlignment="1"/>
    <xf numFmtId="3" fontId="50" fillId="22" borderId="2" xfId="0" applyNumberFormat="1" applyFont="1" applyFill="1" applyBorder="1" applyAlignment="1"/>
    <xf numFmtId="0" fontId="51" fillId="22" borderId="3" xfId="0" applyFont="1" applyFill="1" applyBorder="1"/>
    <xf numFmtId="3" fontId="51" fillId="22" borderId="12" xfId="0" applyNumberFormat="1" applyFont="1" applyFill="1" applyBorder="1" applyAlignment="1"/>
    <xf numFmtId="3" fontId="51" fillId="22" borderId="4" xfId="0" applyNumberFormat="1" applyFont="1" applyFill="1" applyBorder="1" applyAlignment="1"/>
    <xf numFmtId="3" fontId="51" fillId="22" borderId="0" xfId="0" applyNumberFormat="1" applyFont="1" applyFill="1" applyBorder="1" applyAlignment="1"/>
    <xf numFmtId="3" fontId="50" fillId="22" borderId="12" xfId="0" applyNumberFormat="1" applyFont="1" applyFill="1" applyBorder="1" applyAlignment="1"/>
    <xf numFmtId="0" fontId="50" fillId="22" borderId="1" xfId="0" applyFont="1" applyFill="1" applyBorder="1"/>
    <xf numFmtId="0" fontId="50" fillId="22" borderId="3" xfId="0" applyFont="1" applyFill="1" applyBorder="1"/>
    <xf numFmtId="3" fontId="50" fillId="22" borderId="4" xfId="0" applyNumberFormat="1" applyFont="1" applyFill="1" applyBorder="1" applyAlignment="1"/>
    <xf numFmtId="3" fontId="50" fillId="22" borderId="17" xfId="0" applyNumberFormat="1" applyFont="1" applyFill="1" applyBorder="1" applyAlignment="1"/>
    <xf numFmtId="3" fontId="50" fillId="22" borderId="18" xfId="0" applyNumberFormat="1" applyFont="1" applyFill="1" applyBorder="1" applyAlignment="1"/>
    <xf numFmtId="0" fontId="51" fillId="22" borderId="19" xfId="0" applyFont="1" applyFill="1" applyBorder="1"/>
    <xf numFmtId="3" fontId="51" fillId="22" borderId="20" xfId="0" applyNumberFormat="1" applyFont="1" applyFill="1" applyBorder="1" applyAlignment="1"/>
    <xf numFmtId="3" fontId="51" fillId="22" borderId="21" xfId="0" applyNumberFormat="1" applyFont="1" applyFill="1" applyBorder="1" applyAlignment="1"/>
    <xf numFmtId="3" fontId="51" fillId="22" borderId="22" xfId="0" applyNumberFormat="1" applyFont="1" applyFill="1" applyBorder="1" applyAlignment="1"/>
    <xf numFmtId="0" fontId="47" fillId="22" borderId="0" xfId="0" applyFont="1" applyFill="1"/>
    <xf numFmtId="49" fontId="51" fillId="22" borderId="3" xfId="0" applyNumberFormat="1" applyFont="1" applyFill="1" applyBorder="1"/>
    <xf numFmtId="0" fontId="50" fillId="22" borderId="23" xfId="0" applyFont="1" applyFill="1" applyBorder="1"/>
    <xf numFmtId="3" fontId="50" fillId="22" borderId="24" xfId="0" applyNumberFormat="1" applyFont="1" applyFill="1" applyBorder="1" applyAlignment="1"/>
    <xf numFmtId="0" fontId="51" fillId="22" borderId="0" xfId="0" applyFont="1" applyFill="1"/>
    <xf numFmtId="3" fontId="47" fillId="0" borderId="0" xfId="0" applyNumberFormat="1" applyFont="1"/>
    <xf numFmtId="0" fontId="51" fillId="0" borderId="0" xfId="0" applyFont="1" applyFill="1"/>
    <xf numFmtId="0" fontId="51" fillId="0" borderId="0" xfId="0" applyFont="1"/>
    <xf numFmtId="3" fontId="51" fillId="0" borderId="0" xfId="0" applyNumberFormat="1" applyFont="1"/>
    <xf numFmtId="0" fontId="50" fillId="0" borderId="0" xfId="0" applyFont="1" applyFill="1"/>
    <xf numFmtId="0" fontId="51" fillId="0" borderId="0" xfId="0" applyFont="1" applyFill="1" applyBorder="1"/>
    <xf numFmtId="0" fontId="50" fillId="0" borderId="1" xfId="0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 shrinkToFit="1"/>
    </xf>
    <xf numFmtId="0" fontId="50" fillId="0" borderId="25" xfId="0" applyFont="1" applyFill="1" applyBorder="1" applyAlignment="1">
      <alignment horizontal="center" shrinkToFit="1"/>
    </xf>
    <xf numFmtId="0" fontId="50" fillId="0" borderId="26" xfId="0" applyFont="1" applyFill="1" applyBorder="1" applyAlignment="1">
      <alignment horizontal="center" shrinkToFit="1"/>
    </xf>
    <xf numFmtId="0" fontId="50" fillId="22" borderId="2" xfId="0" applyFont="1" applyFill="1" applyBorder="1" applyAlignment="1">
      <alignment horizontal="center" shrinkToFit="1"/>
    </xf>
    <xf numFmtId="0" fontId="51" fillId="0" borderId="23" xfId="0" applyFont="1" applyFill="1" applyBorder="1" applyAlignment="1">
      <alignment horizontal="left"/>
    </xf>
    <xf numFmtId="3" fontId="51" fillId="0" borderId="18" xfId="0" applyNumberFormat="1" applyFont="1" applyFill="1" applyBorder="1"/>
    <xf numFmtId="3" fontId="51" fillId="0" borderId="27" xfId="0" applyNumberFormat="1" applyFont="1" applyFill="1" applyBorder="1"/>
    <xf numFmtId="3" fontId="51" fillId="0" borderId="28" xfId="0" applyNumberFormat="1" applyFont="1" applyFill="1" applyBorder="1"/>
    <xf numFmtId="3" fontId="51" fillId="0" borderId="29" xfId="0" applyNumberFormat="1" applyFont="1" applyFill="1" applyBorder="1"/>
    <xf numFmtId="3" fontId="51" fillId="22" borderId="27" xfId="0" applyNumberFormat="1" applyFont="1" applyFill="1" applyBorder="1"/>
    <xf numFmtId="0" fontId="51" fillId="0" borderId="30" xfId="0" applyFont="1" applyFill="1" applyBorder="1" applyAlignment="1">
      <alignment horizontal="left"/>
    </xf>
    <xf numFmtId="3" fontId="51" fillId="0" borderId="31" xfId="0" applyNumberFormat="1" applyFont="1" applyFill="1" applyBorder="1"/>
    <xf numFmtId="3" fontId="51" fillId="0" borderId="32" xfId="0" applyNumberFormat="1" applyFont="1" applyFill="1" applyBorder="1"/>
    <xf numFmtId="3" fontId="51" fillId="0" borderId="33" xfId="0" applyNumberFormat="1" applyFont="1" applyFill="1" applyBorder="1"/>
    <xf numFmtId="3" fontId="51" fillId="0" borderId="30" xfId="0" applyNumberFormat="1" applyFont="1" applyFill="1" applyBorder="1"/>
    <xf numFmtId="3" fontId="51" fillId="22" borderId="32" xfId="0" applyNumberFormat="1" applyFont="1" applyFill="1" applyBorder="1"/>
    <xf numFmtId="0" fontId="50" fillId="0" borderId="19" xfId="0" applyFont="1" applyFill="1" applyBorder="1" applyAlignment="1">
      <alignment horizontal="left"/>
    </xf>
    <xf numFmtId="3" fontId="50" fillId="0" borderId="22" xfId="0" applyNumberFormat="1" applyFont="1" applyFill="1" applyBorder="1"/>
    <xf numFmtId="3" fontId="50" fillId="0" borderId="34" xfId="0" applyNumberFormat="1" applyFont="1" applyFill="1" applyBorder="1"/>
    <xf numFmtId="3" fontId="50" fillId="0" borderId="35" xfId="0" applyNumberFormat="1" applyFont="1" applyFill="1" applyBorder="1"/>
    <xf numFmtId="3" fontId="50" fillId="0" borderId="19" xfId="0" applyNumberFormat="1" applyFont="1" applyFill="1" applyBorder="1"/>
    <xf numFmtId="3" fontId="50" fillId="22" borderId="34" xfId="0" applyNumberFormat="1" applyFont="1" applyFill="1" applyBorder="1"/>
    <xf numFmtId="0" fontId="50" fillId="0" borderId="23" xfId="0" applyFont="1" applyFill="1" applyBorder="1" applyAlignment="1">
      <alignment horizontal="left"/>
    </xf>
    <xf numFmtId="3" fontId="50" fillId="0" borderId="18" xfId="0" applyNumberFormat="1" applyFont="1" applyFill="1" applyBorder="1"/>
    <xf numFmtId="3" fontId="50" fillId="0" borderId="27" xfId="0" applyNumberFormat="1" applyFont="1" applyFill="1" applyBorder="1"/>
    <xf numFmtId="3" fontId="50" fillId="0" borderId="28" xfId="0" applyNumberFormat="1" applyFont="1" applyFill="1" applyBorder="1"/>
    <xf numFmtId="3" fontId="50" fillId="0" borderId="23" xfId="0" applyNumberFormat="1" applyFont="1" applyFill="1" applyBorder="1"/>
    <xf numFmtId="3" fontId="50" fillId="22" borderId="27" xfId="36" applyNumberFormat="1" applyFont="1" applyFill="1" applyBorder="1"/>
    <xf numFmtId="3" fontId="50" fillId="22" borderId="27" xfId="0" applyNumberFormat="1" applyFont="1" applyFill="1" applyBorder="1"/>
    <xf numFmtId="0" fontId="51" fillId="0" borderId="30" xfId="0" applyFont="1" applyFill="1" applyBorder="1" applyAlignment="1">
      <alignment horizontal="center"/>
    </xf>
    <xf numFmtId="3" fontId="51" fillId="22" borderId="32" xfId="36" applyNumberFormat="1" applyFont="1" applyFill="1" applyBorder="1"/>
    <xf numFmtId="0" fontId="50" fillId="0" borderId="30" xfId="0" applyFont="1" applyFill="1" applyBorder="1" applyAlignment="1">
      <alignment horizontal="left"/>
    </xf>
    <xf numFmtId="3" fontId="50" fillId="0" borderId="31" xfId="0" applyNumberFormat="1" applyFont="1" applyFill="1" applyBorder="1"/>
    <xf numFmtId="3" fontId="50" fillId="0" borderId="32" xfId="0" applyNumberFormat="1" applyFont="1" applyFill="1" applyBorder="1"/>
    <xf numFmtId="3" fontId="50" fillId="0" borderId="33" xfId="0" applyNumberFormat="1" applyFont="1" applyFill="1" applyBorder="1"/>
    <xf numFmtId="3" fontId="50" fillId="0" borderId="30" xfId="0" applyNumberFormat="1" applyFont="1" applyFill="1" applyBorder="1"/>
    <xf numFmtId="3" fontId="50" fillId="22" borderId="32" xfId="36" applyNumberFormat="1" applyFont="1" applyFill="1" applyBorder="1"/>
    <xf numFmtId="3" fontId="50" fillId="22" borderId="32" xfId="0" applyNumberFormat="1" applyFont="1" applyFill="1" applyBorder="1"/>
    <xf numFmtId="0" fontId="51" fillId="0" borderId="36" xfId="0" applyFont="1" applyFill="1" applyBorder="1" applyAlignment="1">
      <alignment horizontal="center"/>
    </xf>
    <xf numFmtId="3" fontId="51" fillId="0" borderId="37" xfId="0" applyNumberFormat="1" applyFont="1" applyFill="1" applyBorder="1"/>
    <xf numFmtId="3" fontId="51" fillId="0" borderId="38" xfId="0" applyNumberFormat="1" applyFont="1" applyFill="1" applyBorder="1"/>
    <xf numFmtId="3" fontId="51" fillId="0" borderId="39" xfId="0" applyNumberFormat="1" applyFont="1" applyFill="1" applyBorder="1"/>
    <xf numFmtId="3" fontId="51" fillId="0" borderId="36" xfId="0" applyNumberFormat="1" applyFont="1" applyFill="1" applyBorder="1"/>
    <xf numFmtId="3" fontId="51" fillId="22" borderId="38" xfId="36" applyNumberFormat="1" applyFont="1" applyFill="1" applyBorder="1"/>
    <xf numFmtId="3" fontId="51" fillId="22" borderId="38" xfId="0" applyNumberFormat="1" applyFont="1" applyFill="1" applyBorder="1"/>
    <xf numFmtId="3" fontId="47" fillId="0" borderId="0" xfId="0" applyNumberFormat="1" applyFont="1" applyFill="1"/>
    <xf numFmtId="0" fontId="52" fillId="0" borderId="0" xfId="0" applyFont="1"/>
    <xf numFmtId="3" fontId="52" fillId="0" borderId="0" xfId="0" applyNumberFormat="1" applyFont="1" applyFill="1"/>
    <xf numFmtId="3" fontId="53" fillId="0" borderId="0" xfId="0" applyNumberFormat="1" applyFont="1" applyFill="1" applyAlignment="1">
      <alignment horizontal="right"/>
    </xf>
    <xf numFmtId="0" fontId="27" fillId="22" borderId="10" xfId="0" applyFont="1" applyFill="1" applyBorder="1" applyAlignment="1">
      <alignment horizontal="center" vertical="center"/>
    </xf>
    <xf numFmtId="0" fontId="53" fillId="22" borderId="6" xfId="0" applyFont="1" applyFill="1" applyBorder="1" applyAlignment="1">
      <alignment horizontal="center" wrapText="1"/>
    </xf>
    <xf numFmtId="0" fontId="53" fillId="22" borderId="11" xfId="0" applyFont="1" applyFill="1" applyBorder="1" applyAlignment="1">
      <alignment horizontal="center" vertical="center" wrapText="1"/>
    </xf>
    <xf numFmtId="0" fontId="53" fillId="22" borderId="2" xfId="0" applyFont="1" applyFill="1" applyBorder="1" applyAlignment="1">
      <alignment horizontal="center" vertical="center" wrapText="1"/>
    </xf>
    <xf numFmtId="0" fontId="27" fillId="22" borderId="13" xfId="0" applyFont="1" applyFill="1" applyBorder="1" applyAlignment="1">
      <alignment horizontal="center" vertical="center"/>
    </xf>
    <xf numFmtId="1" fontId="53" fillId="22" borderId="7" xfId="0" applyNumberFormat="1" applyFont="1" applyFill="1" applyBorder="1" applyAlignment="1">
      <alignment horizontal="center"/>
    </xf>
    <xf numFmtId="3" fontId="53" fillId="22" borderId="11" xfId="0" applyNumberFormat="1" applyFont="1" applyFill="1" applyBorder="1"/>
    <xf numFmtId="3" fontId="53" fillId="22" borderId="1" xfId="0" applyNumberFormat="1" applyFont="1" applyFill="1" applyBorder="1" applyAlignment="1">
      <alignment horizontal="right"/>
    </xf>
    <xf numFmtId="3" fontId="52" fillId="22" borderId="12" xfId="0" applyNumberFormat="1" applyFont="1" applyFill="1" applyBorder="1"/>
    <xf numFmtId="3" fontId="52" fillId="22" borderId="3" xfId="0" applyNumberFormat="1" applyFont="1" applyFill="1" applyBorder="1"/>
    <xf numFmtId="3" fontId="52" fillId="22" borderId="3" xfId="0" applyNumberFormat="1" applyFont="1" applyFill="1" applyBorder="1" applyAlignment="1">
      <alignment horizontal="right"/>
    </xf>
    <xf numFmtId="3" fontId="52" fillId="22" borderId="12" xfId="0" applyNumberFormat="1" applyFont="1" applyFill="1" applyBorder="1" applyAlignment="1">
      <alignment wrapText="1"/>
    </xf>
    <xf numFmtId="0" fontId="52" fillId="22" borderId="40" xfId="0" applyFont="1" applyFill="1" applyBorder="1"/>
    <xf numFmtId="3" fontId="52" fillId="22" borderId="41" xfId="0" applyNumberFormat="1" applyFont="1" applyFill="1" applyBorder="1"/>
    <xf numFmtId="3" fontId="53" fillId="22" borderId="1" xfId="0" applyNumberFormat="1" applyFont="1" applyFill="1" applyBorder="1"/>
    <xf numFmtId="3" fontId="53" fillId="22" borderId="3" xfId="0" applyNumberFormat="1" applyFont="1" applyFill="1" applyBorder="1"/>
    <xf numFmtId="3" fontId="53" fillId="22" borderId="42" xfId="0" applyNumberFormat="1" applyFont="1" applyFill="1" applyBorder="1"/>
    <xf numFmtId="3" fontId="53" fillId="22" borderId="29" xfId="0" applyNumberFormat="1" applyFont="1" applyFill="1" applyBorder="1"/>
    <xf numFmtId="3" fontId="53" fillId="22" borderId="12" xfId="0" applyNumberFormat="1" applyFont="1" applyFill="1" applyBorder="1" applyAlignment="1">
      <alignment wrapText="1"/>
    </xf>
    <xf numFmtId="49" fontId="52" fillId="22" borderId="12" xfId="0" applyNumberFormat="1" applyFont="1" applyFill="1" applyBorder="1"/>
    <xf numFmtId="3" fontId="52" fillId="22" borderId="4" xfId="0" applyNumberFormat="1" applyFont="1" applyFill="1" applyBorder="1"/>
    <xf numFmtId="0" fontId="26" fillId="22" borderId="0" xfId="0" applyFont="1" applyFill="1"/>
    <xf numFmtId="49" fontId="52" fillId="22" borderId="3" xfId="0" applyNumberFormat="1" applyFont="1" applyFill="1" applyBorder="1"/>
    <xf numFmtId="49" fontId="52" fillId="22" borderId="7" xfId="0" applyNumberFormat="1" applyFont="1" applyFill="1" applyBorder="1"/>
    <xf numFmtId="3" fontId="53" fillId="0" borderId="1" xfId="0" applyNumberFormat="1" applyFont="1" applyFill="1" applyBorder="1"/>
    <xf numFmtId="0" fontId="54" fillId="0" borderId="0" xfId="0" applyFont="1" applyFill="1" applyBorder="1"/>
    <xf numFmtId="4" fontId="52" fillId="0" borderId="0" xfId="0" applyNumberFormat="1" applyFont="1" applyFill="1" applyBorder="1"/>
    <xf numFmtId="0" fontId="55" fillId="8" borderId="0" xfId="0" applyFont="1" applyFill="1" applyBorder="1"/>
    <xf numFmtId="4" fontId="38" fillId="8" borderId="0" xfId="0" applyNumberFormat="1" applyFont="1" applyFill="1"/>
    <xf numFmtId="0" fontId="54" fillId="0" borderId="0" xfId="0" applyFont="1" applyFill="1" applyBorder="1" applyAlignment="1">
      <alignment horizontal="left"/>
    </xf>
    <xf numFmtId="4" fontId="26" fillId="0" borderId="0" xfId="0" applyNumberFormat="1" applyFont="1" applyAlignment="1">
      <alignment horizontal="center"/>
    </xf>
    <xf numFmtId="0" fontId="54" fillId="0" borderId="0" xfId="0" applyFont="1" applyFill="1" applyBorder="1" applyAlignment="1">
      <alignment horizontal="left" wrapText="1"/>
    </xf>
    <xf numFmtId="3" fontId="56" fillId="22" borderId="0" xfId="0" applyNumberFormat="1" applyFont="1" applyFill="1" applyBorder="1"/>
    <xf numFmtId="4" fontId="57" fillId="22" borderId="0" xfId="0" applyNumberFormat="1" applyFont="1" applyFill="1"/>
    <xf numFmtId="4" fontId="58" fillId="22" borderId="0" xfId="0" applyNumberFormat="1" applyFont="1" applyFill="1"/>
    <xf numFmtId="4" fontId="38" fillId="0" borderId="0" xfId="0" applyNumberFormat="1" applyFont="1"/>
    <xf numFmtId="0" fontId="57" fillId="22" borderId="0" xfId="0" applyFont="1" applyFill="1"/>
    <xf numFmtId="0" fontId="59" fillId="22" borderId="10" xfId="0" applyFont="1" applyFill="1" applyBorder="1"/>
    <xf numFmtId="4" fontId="60" fillId="22" borderId="5" xfId="0" applyNumberFormat="1" applyFont="1" applyFill="1" applyBorder="1"/>
    <xf numFmtId="4" fontId="57" fillId="22" borderId="5" xfId="0" applyNumberFormat="1" applyFont="1" applyFill="1" applyBorder="1"/>
    <xf numFmtId="4" fontId="59" fillId="22" borderId="6" xfId="0" applyNumberFormat="1" applyFont="1" applyFill="1" applyBorder="1" applyAlignment="1">
      <alignment horizontal="right"/>
    </xf>
    <xf numFmtId="0" fontId="60" fillId="22" borderId="10" xfId="0" applyFont="1" applyFill="1" applyBorder="1"/>
    <xf numFmtId="3" fontId="60" fillId="22" borderId="6" xfId="0" applyNumberFormat="1" applyFont="1" applyFill="1" applyBorder="1"/>
    <xf numFmtId="0" fontId="60" fillId="22" borderId="12" xfId="0" applyFont="1" applyFill="1" applyBorder="1"/>
    <xf numFmtId="4" fontId="60" fillId="22" borderId="0" xfId="0" applyNumberFormat="1" applyFont="1" applyFill="1" applyBorder="1"/>
    <xf numFmtId="4" fontId="57" fillId="22" borderId="0" xfId="0" applyNumberFormat="1" applyFont="1" applyFill="1" applyBorder="1"/>
    <xf numFmtId="3" fontId="60" fillId="22" borderId="3" xfId="0" applyNumberFormat="1" applyFont="1" applyFill="1" applyBorder="1"/>
    <xf numFmtId="0" fontId="60" fillId="22" borderId="12" xfId="0" applyFont="1" applyFill="1" applyBorder="1" applyAlignment="1"/>
    <xf numFmtId="0" fontId="59" fillId="22" borderId="13" xfId="0" applyFont="1" applyFill="1" applyBorder="1"/>
    <xf numFmtId="4" fontId="60" fillId="22" borderId="43" xfId="0" applyNumberFormat="1" applyFont="1" applyFill="1" applyBorder="1"/>
    <xf numFmtId="4" fontId="57" fillId="22" borderId="43" xfId="0" applyNumberFormat="1" applyFont="1" applyFill="1" applyBorder="1"/>
    <xf numFmtId="3" fontId="59" fillId="22" borderId="7" xfId="0" applyNumberFormat="1" applyFont="1" applyFill="1" applyBorder="1"/>
    <xf numFmtId="0" fontId="52" fillId="0" borderId="0" xfId="0" applyFont="1" applyFill="1"/>
    <xf numFmtId="3" fontId="26" fillId="22" borderId="0" xfId="0" applyNumberFormat="1" applyFont="1" applyFill="1"/>
    <xf numFmtId="0" fontId="63" fillId="0" borderId="0" xfId="0" applyFont="1" applyAlignment="1">
      <alignment shrinkToFit="1"/>
    </xf>
    <xf numFmtId="0" fontId="64" fillId="0" borderId="0" xfId="0" applyFont="1" applyAlignment="1">
      <alignment horizontal="right"/>
    </xf>
    <xf numFmtId="4" fontId="22" fillId="0" borderId="0" xfId="0" applyNumberFormat="1" applyFont="1"/>
    <xf numFmtId="0" fontId="22" fillId="0" borderId="0" xfId="0" applyFont="1"/>
    <xf numFmtId="0" fontId="37" fillId="0" borderId="6" xfId="0" applyFont="1" applyBorder="1" applyAlignment="1">
      <alignment horizontal="center" shrinkToFi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0" borderId="6" xfId="0" applyFont="1" applyFill="1" applyBorder="1" applyAlignment="1">
      <alignment horizontal="center"/>
    </xf>
    <xf numFmtId="0" fontId="37" fillId="0" borderId="7" xfId="0" applyFont="1" applyBorder="1" applyAlignment="1">
      <alignment horizontal="center" shrinkToFi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7" fillId="0" borderId="7" xfId="0" applyFont="1" applyFill="1" applyBorder="1" applyAlignment="1">
      <alignment horizontal="center"/>
    </xf>
    <xf numFmtId="0" fontId="37" fillId="0" borderId="1" xfId="0" applyFont="1" applyBorder="1" applyAlignment="1">
      <alignment shrinkToFit="1"/>
    </xf>
    <xf numFmtId="3" fontId="65" fillId="0" borderId="2" xfId="0" applyNumberFormat="1" applyFont="1" applyFill="1" applyBorder="1" applyAlignment="1">
      <alignment horizontal="right"/>
    </xf>
    <xf numFmtId="3" fontId="65" fillId="0" borderId="9" xfId="0" applyNumberFormat="1" applyFont="1" applyFill="1" applyBorder="1" applyAlignment="1">
      <alignment horizontal="right"/>
    </xf>
    <xf numFmtId="4" fontId="0" fillId="0" borderId="0" xfId="0" applyNumberFormat="1"/>
    <xf numFmtId="0" fontId="54" fillId="0" borderId="6" xfId="0" applyFont="1" applyBorder="1" applyAlignment="1">
      <alignment shrinkToFit="1"/>
    </xf>
    <xf numFmtId="3" fontId="66" fillId="0" borderId="6" xfId="0" applyNumberFormat="1" applyFont="1" applyFill="1" applyBorder="1" applyAlignment="1">
      <alignment horizontal="right"/>
    </xf>
    <xf numFmtId="0" fontId="54" fillId="0" borderId="3" xfId="0" applyFont="1" applyBorder="1" applyAlignment="1">
      <alignment shrinkToFit="1"/>
    </xf>
    <xf numFmtId="3" fontId="66" fillId="0" borderId="3" xfId="0" applyNumberFormat="1" applyFont="1" applyFill="1" applyBorder="1" applyAlignment="1">
      <alignment horizontal="right"/>
    </xf>
    <xf numFmtId="0" fontId="0" fillId="0" borderId="0" xfId="0" applyFill="1"/>
    <xf numFmtId="3" fontId="67" fillId="0" borderId="0" xfId="0" applyNumberFormat="1" applyFont="1" applyFill="1" applyBorder="1" applyAlignment="1">
      <alignment horizontal="right"/>
    </xf>
    <xf numFmtId="0" fontId="54" fillId="0" borderId="3" xfId="0" applyFont="1" applyFill="1" applyBorder="1" applyAlignment="1">
      <alignment shrinkToFit="1"/>
    </xf>
    <xf numFmtId="3" fontId="0" fillId="0" borderId="0" xfId="0" applyNumberFormat="1"/>
    <xf numFmtId="3" fontId="66" fillId="0" borderId="3" xfId="0" applyNumberFormat="1" applyFont="1" applyFill="1" applyBorder="1"/>
    <xf numFmtId="3" fontId="65" fillId="0" borderId="1" xfId="0" applyNumberFormat="1" applyFont="1" applyFill="1" applyBorder="1"/>
    <xf numFmtId="3" fontId="65" fillId="0" borderId="6" xfId="0" applyNumberFormat="1" applyFont="1" applyBorder="1"/>
    <xf numFmtId="3" fontId="68" fillId="0" borderId="8" xfId="0" applyNumberFormat="1" applyFont="1" applyFill="1" applyBorder="1"/>
    <xf numFmtId="0" fontId="37" fillId="0" borderId="23" xfId="0" applyFont="1" applyBorder="1" applyAlignment="1">
      <alignment shrinkToFit="1"/>
    </xf>
    <xf numFmtId="3" fontId="68" fillId="0" borderId="18" xfId="0" applyNumberFormat="1" applyFont="1" applyFill="1" applyBorder="1"/>
    <xf numFmtId="0" fontId="37" fillId="0" borderId="3" xfId="0" applyFont="1" applyBorder="1" applyAlignment="1">
      <alignment shrinkToFit="1"/>
    </xf>
    <xf numFmtId="3" fontId="68" fillId="0" borderId="4" xfId="0" applyNumberFormat="1" applyFont="1" applyFill="1" applyBorder="1"/>
    <xf numFmtId="3" fontId="67" fillId="0" borderId="4" xfId="0" applyNumberFormat="1" applyFont="1" applyFill="1" applyBorder="1"/>
    <xf numFmtId="3" fontId="0" fillId="0" borderId="4" xfId="0" applyNumberFormat="1" applyFill="1" applyBorder="1"/>
    <xf numFmtId="3" fontId="65" fillId="0" borderId="18" xfId="0" applyNumberFormat="1" applyFont="1" applyFill="1" applyBorder="1"/>
    <xf numFmtId="3" fontId="65" fillId="0" borderId="4" xfId="0" applyNumberFormat="1" applyFont="1" applyFill="1" applyBorder="1"/>
    <xf numFmtId="0" fontId="54" fillId="0" borderId="3" xfId="0" applyFont="1" applyFill="1" applyBorder="1" applyAlignment="1">
      <alignment vertical="center" wrapText="1"/>
    </xf>
    <xf numFmtId="0" fontId="0" fillId="22" borderId="0" xfId="0" applyFill="1"/>
    <xf numFmtId="3" fontId="66" fillId="0" borderId="3" xfId="0" applyNumberFormat="1" applyFont="1" applyBorder="1"/>
    <xf numFmtId="0" fontId="54" fillId="0" borderId="3" xfId="0" applyFont="1" applyBorder="1" applyAlignment="1">
      <alignment wrapText="1" shrinkToFit="1"/>
    </xf>
    <xf numFmtId="0" fontId="54" fillId="0" borderId="3" xfId="0" applyFont="1" applyBorder="1" applyAlignment="1">
      <alignment vertical="center" wrapText="1" shrinkToFit="1"/>
    </xf>
    <xf numFmtId="0" fontId="46" fillId="0" borderId="0" xfId="0" applyFont="1" applyAlignment="1"/>
    <xf numFmtId="0" fontId="63" fillId="22" borderId="0" xfId="0" applyFont="1" applyFill="1" applyAlignment="1"/>
    <xf numFmtId="0" fontId="63" fillId="0" borderId="0" xfId="0" applyFont="1" applyAlignment="1"/>
    <xf numFmtId="0" fontId="54" fillId="0" borderId="3" xfId="0" applyFont="1" applyBorder="1" applyAlignment="1">
      <alignment horizontal="left" wrapText="1"/>
    </xf>
    <xf numFmtId="0" fontId="54" fillId="0" borderId="7" xfId="0" applyFont="1" applyBorder="1" applyAlignment="1">
      <alignment shrinkToFit="1"/>
    </xf>
    <xf numFmtId="0" fontId="64" fillId="0" borderId="1" xfId="0" applyFont="1" applyBorder="1" applyAlignment="1">
      <alignment shrinkToFit="1"/>
    </xf>
    <xf numFmtId="3" fontId="65" fillId="23" borderId="1" xfId="0" applyNumberFormat="1" applyFont="1" applyFill="1" applyBorder="1"/>
    <xf numFmtId="0" fontId="64" fillId="0" borderId="0" xfId="0" applyFont="1" applyBorder="1" applyAlignment="1">
      <alignment shrinkToFit="1"/>
    </xf>
    <xf numFmtId="3" fontId="65" fillId="23" borderId="0" xfId="0" applyNumberFormat="1" applyFont="1" applyFill="1" applyBorder="1"/>
    <xf numFmtId="4" fontId="65" fillId="23" borderId="0" xfId="0" applyNumberFormat="1" applyFont="1" applyFill="1" applyBorder="1"/>
    <xf numFmtId="3" fontId="66" fillId="0" borderId="0" xfId="0" applyNumberFormat="1" applyFont="1" applyFill="1" applyBorder="1"/>
    <xf numFmtId="49" fontId="64" fillId="0" borderId="10" xfId="0" applyNumberFormat="1" applyFont="1" applyBorder="1" applyAlignment="1"/>
    <xf numFmtId="4" fontId="63" fillId="0" borderId="10" xfId="0" applyNumberFormat="1" applyFont="1" applyBorder="1" applyAlignment="1"/>
    <xf numFmtId="4" fontId="63" fillId="0" borderId="5" xfId="0" applyNumberFormat="1" applyFont="1" applyBorder="1" applyAlignment="1"/>
    <xf numFmtId="3" fontId="63" fillId="0" borderId="8" xfId="0" applyNumberFormat="1" applyFont="1" applyBorder="1" applyAlignment="1"/>
    <xf numFmtId="4" fontId="69" fillId="0" borderId="2" xfId="0" applyNumberFormat="1" applyFont="1" applyBorder="1" applyAlignment="1">
      <alignment horizontal="right"/>
    </xf>
    <xf numFmtId="49" fontId="70" fillId="0" borderId="44" xfId="0" applyNumberFormat="1" applyFont="1" applyBorder="1" applyAlignment="1"/>
    <xf numFmtId="4" fontId="70" fillId="0" borderId="45" xfId="0" applyNumberFormat="1" applyFont="1" applyBorder="1" applyAlignment="1"/>
    <xf numFmtId="3" fontId="66" fillId="22" borderId="32" xfId="0" applyNumberFormat="1" applyFont="1" applyFill="1" applyBorder="1"/>
    <xf numFmtId="4" fontId="71" fillId="0" borderId="46" xfId="0" applyNumberFormat="1" applyFont="1" applyBorder="1" applyAlignment="1"/>
    <xf numFmtId="0" fontId="70" fillId="0" borderId="44" xfId="0" applyFont="1" applyBorder="1"/>
    <xf numFmtId="4" fontId="70" fillId="0" borderId="45" xfId="0" applyNumberFormat="1" applyFont="1" applyBorder="1"/>
    <xf numFmtId="4" fontId="71" fillId="0" borderId="31" xfId="0" applyNumberFormat="1" applyFont="1" applyFill="1" applyBorder="1"/>
    <xf numFmtId="0" fontId="69" fillId="0" borderId="47" xfId="0" applyFont="1" applyBorder="1"/>
    <xf numFmtId="4" fontId="69" fillId="0" borderId="48" xfId="0" applyNumberFormat="1" applyFont="1" applyBorder="1"/>
    <xf numFmtId="3" fontId="66" fillId="22" borderId="38" xfId="0" applyNumberFormat="1" applyFont="1" applyFill="1" applyBorder="1"/>
    <xf numFmtId="4" fontId="72" fillId="0" borderId="37" xfId="0" applyNumberFormat="1" applyFont="1" applyBorder="1"/>
    <xf numFmtId="0" fontId="73" fillId="0" borderId="0" xfId="0" applyFont="1"/>
    <xf numFmtId="0" fontId="74" fillId="0" borderId="0" xfId="0" applyFont="1" applyAlignment="1">
      <alignment horizontal="right"/>
    </xf>
    <xf numFmtId="0" fontId="75" fillId="0" borderId="0" xfId="0" applyFont="1" applyAlignment="1">
      <alignment horizontal="right"/>
    </xf>
    <xf numFmtId="0" fontId="27" fillId="23" borderId="6" xfId="0" applyFont="1" applyFill="1" applyBorder="1" applyAlignment="1">
      <alignment horizontal="center" shrinkToFit="1"/>
    </xf>
    <xf numFmtId="0" fontId="75" fillId="23" borderId="6" xfId="0" applyFont="1" applyFill="1" applyBorder="1" applyAlignment="1">
      <alignment horizontal="center" shrinkToFit="1"/>
    </xf>
    <xf numFmtId="0" fontId="27" fillId="0" borderId="7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23" borderId="7" xfId="0" applyFont="1" applyFill="1" applyBorder="1" applyAlignment="1">
      <alignment horizontal="center"/>
    </xf>
    <xf numFmtId="0" fontId="75" fillId="23" borderId="7" xfId="0" applyFont="1" applyFill="1" applyBorder="1" applyAlignment="1">
      <alignment horizontal="center"/>
    </xf>
    <xf numFmtId="0" fontId="37" fillId="0" borderId="1" xfId="0" applyFont="1" applyBorder="1"/>
    <xf numFmtId="3" fontId="37" fillId="0" borderId="2" xfId="0" applyNumberFormat="1" applyFont="1" applyFill="1" applyBorder="1" applyAlignment="1">
      <alignment horizontal="right"/>
    </xf>
    <xf numFmtId="0" fontId="54" fillId="0" borderId="3" xfId="0" applyFont="1" applyBorder="1"/>
    <xf numFmtId="3" fontId="54" fillId="0" borderId="3" xfId="0" applyNumberFormat="1" applyFont="1" applyFill="1" applyBorder="1"/>
    <xf numFmtId="3" fontId="54" fillId="22" borderId="3" xfId="0" applyNumberFormat="1" applyFont="1" applyFill="1" applyBorder="1"/>
    <xf numFmtId="4" fontId="70" fillId="0" borderId="0" xfId="0" applyNumberFormat="1" applyFont="1"/>
    <xf numFmtId="0" fontId="70" fillId="0" borderId="0" xfId="0" applyFont="1" applyFill="1"/>
    <xf numFmtId="3" fontId="37" fillId="0" borderId="2" xfId="0" applyNumberFormat="1" applyFont="1" applyFill="1" applyBorder="1"/>
    <xf numFmtId="0" fontId="73" fillId="0" borderId="0" xfId="0" applyFont="1" applyFill="1"/>
    <xf numFmtId="0" fontId="37" fillId="0" borderId="29" xfId="0" applyFont="1" applyBorder="1"/>
    <xf numFmtId="3" fontId="37" fillId="0" borderId="46" xfId="0" applyNumberFormat="1" applyFont="1" applyFill="1" applyBorder="1"/>
    <xf numFmtId="0" fontId="54" fillId="0" borderId="3" xfId="0" applyFont="1" applyBorder="1" applyAlignment="1">
      <alignment wrapText="1"/>
    </xf>
    <xf numFmtId="3" fontId="54" fillId="0" borderId="4" xfId="0" applyNumberFormat="1" applyFont="1" applyFill="1" applyBorder="1"/>
    <xf numFmtId="3" fontId="73" fillId="0" borderId="0" xfId="0" applyNumberFormat="1" applyFont="1"/>
    <xf numFmtId="0" fontId="37" fillId="0" borderId="0" xfId="0" applyFont="1" applyBorder="1"/>
    <xf numFmtId="3" fontId="37" fillId="0" borderId="0" xfId="0" applyNumberFormat="1" applyFont="1" applyBorder="1"/>
    <xf numFmtId="0" fontId="54" fillId="0" borderId="0" xfId="0" applyFont="1" applyBorder="1" applyAlignment="1">
      <alignment wrapText="1"/>
    </xf>
    <xf numFmtId="0" fontId="63" fillId="0" borderId="0" xfId="0" applyFont="1" applyBorder="1"/>
    <xf numFmtId="0" fontId="73" fillId="0" borderId="0" xfId="0" applyFont="1" applyBorder="1"/>
    <xf numFmtId="0" fontId="27" fillId="0" borderId="0" xfId="0" applyFont="1" applyFill="1" applyBorder="1" applyAlignment="1">
      <alignment horizontal="right"/>
    </xf>
    <xf numFmtId="0" fontId="76" fillId="0" borderId="0" xfId="0" applyFont="1" applyFill="1"/>
    <xf numFmtId="0" fontId="26" fillId="0" borderId="6" xfId="0" applyFont="1" applyFill="1" applyBorder="1"/>
    <xf numFmtId="0" fontId="27" fillId="0" borderId="10" xfId="0" applyFont="1" applyFill="1" applyBorder="1"/>
    <xf numFmtId="0" fontId="27" fillId="0" borderId="6" xfId="0" applyFont="1" applyFill="1" applyBorder="1" applyAlignment="1">
      <alignment horizontal="center" shrinkToFit="1"/>
    </xf>
    <xf numFmtId="0" fontId="27" fillId="0" borderId="11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13" xfId="0" applyFont="1" applyFill="1" applyBorder="1"/>
    <xf numFmtId="3" fontId="27" fillId="0" borderId="1" xfId="0" applyNumberFormat="1" applyFont="1" applyFill="1" applyBorder="1" applyAlignment="1"/>
    <xf numFmtId="0" fontId="26" fillId="0" borderId="12" xfId="0" applyFont="1" applyFill="1" applyBorder="1"/>
    <xf numFmtId="0" fontId="26" fillId="0" borderId="3" xfId="0" applyFont="1" applyFill="1" applyBorder="1" applyAlignment="1">
      <alignment shrinkToFit="1"/>
    </xf>
    <xf numFmtId="0" fontId="26" fillId="0" borderId="12" xfId="0" applyFont="1" applyFill="1" applyBorder="1" applyAlignment="1">
      <alignment wrapText="1"/>
    </xf>
    <xf numFmtId="0" fontId="26" fillId="0" borderId="7" xfId="0" applyFont="1" applyFill="1" applyBorder="1"/>
    <xf numFmtId="0" fontId="27" fillId="0" borderId="1" xfId="0" applyFont="1" applyFill="1" applyBorder="1" applyAlignment="1">
      <alignment shrinkToFit="1"/>
    </xf>
    <xf numFmtId="0" fontId="27" fillId="0" borderId="16" xfId="0" applyFont="1" applyFill="1" applyBorder="1"/>
    <xf numFmtId="0" fontId="26" fillId="0" borderId="10" xfId="0" applyFont="1" applyFill="1" applyBorder="1"/>
    <xf numFmtId="3" fontId="26" fillId="0" borderId="6" xfId="0" applyNumberFormat="1" applyFont="1" applyFill="1" applyBorder="1" applyAlignment="1"/>
    <xf numFmtId="0" fontId="27" fillId="0" borderId="13" xfId="0" applyFont="1" applyFill="1" applyBorder="1" applyAlignment="1">
      <alignment horizontal="center" shrinkToFit="1"/>
    </xf>
    <xf numFmtId="0" fontId="27" fillId="0" borderId="7" xfId="0" applyFont="1" applyFill="1" applyBorder="1"/>
    <xf numFmtId="3" fontId="27" fillId="0" borderId="7" xfId="0" applyNumberFormat="1" applyFont="1" applyFill="1" applyBorder="1" applyAlignment="1"/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justify" vertical="center" wrapText="1"/>
    </xf>
    <xf numFmtId="3" fontId="26" fillId="0" borderId="10" xfId="0" applyNumberFormat="1" applyFont="1" applyFill="1" applyBorder="1" applyAlignment="1"/>
    <xf numFmtId="3" fontId="26" fillId="0" borderId="8" xfId="0" applyNumberFormat="1" applyFont="1" applyFill="1" applyBorder="1" applyAlignment="1"/>
    <xf numFmtId="49" fontId="26" fillId="0" borderId="3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justify" vertical="center" wrapText="1"/>
    </xf>
    <xf numFmtId="3" fontId="26" fillId="0" borderId="12" xfId="0" applyNumberFormat="1" applyFont="1" applyFill="1" applyBorder="1" applyAlignment="1"/>
    <xf numFmtId="3" fontId="26" fillId="0" borderId="4" xfId="0" applyNumberFormat="1" applyFont="1" applyFill="1" applyBorder="1" applyAlignme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26" fillId="0" borderId="3" xfId="37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wrapText="1"/>
    </xf>
    <xf numFmtId="0" fontId="26" fillId="0" borderId="7" xfId="0" applyFont="1" applyFill="1" applyBorder="1" applyAlignment="1">
      <alignment horizontal="center" vertical="center"/>
    </xf>
    <xf numFmtId="0" fontId="26" fillId="0" borderId="43" xfId="0" applyFont="1" applyFill="1" applyBorder="1"/>
    <xf numFmtId="3" fontId="26" fillId="0" borderId="7" xfId="0" applyNumberFormat="1" applyFont="1" applyFill="1" applyBorder="1" applyAlignment="1"/>
    <xf numFmtId="3" fontId="26" fillId="0" borderId="13" xfId="0" applyNumberFormat="1" applyFont="1" applyFill="1" applyBorder="1" applyAlignment="1"/>
    <xf numFmtId="3" fontId="26" fillId="0" borderId="9" xfId="0" applyNumberFormat="1" applyFont="1" applyFill="1" applyBorder="1" applyAlignment="1"/>
    <xf numFmtId="49" fontId="26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shrinkToFit="1"/>
    </xf>
    <xf numFmtId="49" fontId="26" fillId="0" borderId="12" xfId="0" applyNumberFormat="1" applyFont="1" applyFill="1" applyBorder="1" applyAlignment="1">
      <alignment horizontal="center" vertical="center" wrapText="1"/>
    </xf>
    <xf numFmtId="49" fontId="26" fillId="0" borderId="13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justify" vertical="center" wrapText="1"/>
    </xf>
    <xf numFmtId="3" fontId="27" fillId="0" borderId="2" xfId="0" applyNumberFormat="1" applyFont="1" applyFill="1" applyBorder="1" applyAlignment="1"/>
    <xf numFmtId="3" fontId="26" fillId="0" borderId="0" xfId="0" applyNumberFormat="1" applyFont="1" applyFill="1"/>
    <xf numFmtId="0" fontId="27" fillId="0" borderId="43" xfId="0" applyFont="1" applyFill="1" applyBorder="1"/>
    <xf numFmtId="3" fontId="27" fillId="0" borderId="16" xfId="0" applyNumberFormat="1" applyFont="1" applyFill="1" applyBorder="1" applyAlignment="1"/>
    <xf numFmtId="0" fontId="27" fillId="0" borderId="1" xfId="0" applyFont="1" applyFill="1" applyBorder="1" applyAlignment="1">
      <alignment horizontal="right"/>
    </xf>
    <xf numFmtId="0" fontId="26" fillId="0" borderId="42" xfId="0" applyFont="1" applyFill="1" applyBorder="1"/>
    <xf numFmtId="0" fontId="26" fillId="0" borderId="49" xfId="0" applyFont="1" applyFill="1" applyBorder="1"/>
    <xf numFmtId="3" fontId="26" fillId="0" borderId="29" xfId="0" applyNumberFormat="1" applyFont="1" applyFill="1" applyBorder="1"/>
    <xf numFmtId="0" fontId="26" fillId="0" borderId="17" xfId="0" applyFont="1" applyFill="1" applyBorder="1"/>
    <xf numFmtId="0" fontId="26" fillId="0" borderId="24" xfId="0" applyFont="1" applyFill="1" applyBorder="1"/>
    <xf numFmtId="3" fontId="26" fillId="0" borderId="30" xfId="0" applyNumberFormat="1" applyFont="1" applyFill="1" applyBorder="1"/>
    <xf numFmtId="0" fontId="28" fillId="0" borderId="17" xfId="0" applyFont="1" applyFill="1" applyBorder="1"/>
    <xf numFmtId="3" fontId="28" fillId="0" borderId="3" xfId="0" applyNumberFormat="1" applyFont="1" applyFill="1" applyBorder="1"/>
    <xf numFmtId="0" fontId="28" fillId="0" borderId="50" xfId="0" applyFont="1" applyFill="1" applyBorder="1"/>
    <xf numFmtId="0" fontId="26" fillId="0" borderId="51" xfId="0" applyFont="1" applyFill="1" applyBorder="1"/>
    <xf numFmtId="3" fontId="28" fillId="0" borderId="19" xfId="0" applyNumberFormat="1" applyFont="1" applyFill="1" applyBorder="1"/>
    <xf numFmtId="0" fontId="28" fillId="0" borderId="20" xfId="0" applyFont="1" applyFill="1" applyBorder="1"/>
    <xf numFmtId="0" fontId="26" fillId="0" borderId="21" xfId="0" applyFont="1" applyFill="1" applyBorder="1"/>
    <xf numFmtId="0" fontId="76" fillId="0" borderId="0" xfId="0" applyFont="1" applyFill="1" applyAlignment="1">
      <alignment horizontal="left"/>
    </xf>
    <xf numFmtId="0" fontId="27" fillId="0" borderId="47" xfId="0" applyFont="1" applyFill="1" applyBorder="1"/>
    <xf numFmtId="0" fontId="27" fillId="0" borderId="39" xfId="0" applyFont="1" applyFill="1" applyBorder="1"/>
    <xf numFmtId="0" fontId="27" fillId="0" borderId="52" xfId="0" applyFont="1" applyFill="1" applyBorder="1"/>
    <xf numFmtId="3" fontId="27" fillId="0" borderId="36" xfId="0" applyNumberFormat="1" applyFont="1" applyFill="1" applyBorder="1"/>
    <xf numFmtId="4" fontId="26" fillId="0" borderId="0" xfId="0" applyNumberFormat="1" applyFont="1" applyFill="1" applyAlignment="1">
      <alignment horizontal="left"/>
    </xf>
    <xf numFmtId="0" fontId="76" fillId="0" borderId="0" xfId="0" applyFont="1" applyFill="1" applyAlignment="1">
      <alignment horizontal="right"/>
    </xf>
    <xf numFmtId="0" fontId="76" fillId="0" borderId="0" xfId="0" applyFont="1" applyFill="1" applyBorder="1" applyAlignment="1">
      <alignment horizontal="left"/>
    </xf>
    <xf numFmtId="3" fontId="76" fillId="0" borderId="0" xfId="0" applyNumberFormat="1" applyFont="1" applyFill="1" applyBorder="1" applyAlignment="1">
      <alignment horizontal="right"/>
    </xf>
    <xf numFmtId="0" fontId="76" fillId="0" borderId="0" xfId="0" applyFont="1" applyFill="1" applyBorder="1" applyAlignment="1">
      <alignment horizontal="right"/>
    </xf>
    <xf numFmtId="0" fontId="76" fillId="0" borderId="0" xfId="0" applyFont="1" applyFill="1" applyBorder="1" applyAlignment="1"/>
    <xf numFmtId="49" fontId="76" fillId="0" borderId="0" xfId="0" applyNumberFormat="1" applyFont="1" applyFill="1" applyBorder="1" applyAlignment="1">
      <alignment wrapText="1"/>
    </xf>
    <xf numFmtId="0" fontId="76" fillId="0" borderId="0" xfId="0" applyFont="1" applyFill="1" applyBorder="1"/>
    <xf numFmtId="0" fontId="78" fillId="0" borderId="0" xfId="0" applyFont="1" applyFill="1" applyBorder="1"/>
  </cellXfs>
  <cellStyles count="38">
    <cellStyle name="Header" xfId="2"/>
    <cellStyle name="Header 2" xfId="8"/>
    <cellStyle name="Header 3" xfId="10"/>
    <cellStyle name="Nedefinován" xfId="1"/>
    <cellStyle name="Normální" xfId="0" builtinId="0"/>
    <cellStyle name="normální 10" xfId="13"/>
    <cellStyle name="normální 11" xfId="14"/>
    <cellStyle name="Normální 12" xfId="15"/>
    <cellStyle name="Normální 13" xfId="16"/>
    <cellStyle name="Normální 14" xfId="17"/>
    <cellStyle name="Normální 15" xfId="18"/>
    <cellStyle name="Normální 16" xfId="19"/>
    <cellStyle name="Normální 17" xfId="20"/>
    <cellStyle name="Normální 18" xfId="21"/>
    <cellStyle name="Normální 19" xfId="22"/>
    <cellStyle name="normální 2" xfId="3"/>
    <cellStyle name="Normální 2 2" xfId="36"/>
    <cellStyle name="normální 2 2 2" xfId="37"/>
    <cellStyle name="Normální 20" xfId="23"/>
    <cellStyle name="Normální 21" xfId="24"/>
    <cellStyle name="Normální 22" xfId="25"/>
    <cellStyle name="Normální 23" xfId="26"/>
    <cellStyle name="Normální 24" xfId="27"/>
    <cellStyle name="Normální 25" xfId="28"/>
    <cellStyle name="Normální 26" xfId="29"/>
    <cellStyle name="Normální 27" xfId="30"/>
    <cellStyle name="Normální 28" xfId="31"/>
    <cellStyle name="Normální 29" xfId="32"/>
    <cellStyle name="normální 3" xfId="4"/>
    <cellStyle name="Normální 30" xfId="33"/>
    <cellStyle name="Normální 31" xfId="34"/>
    <cellStyle name="Normální 32" xfId="35"/>
    <cellStyle name="normální 4" xfId="5"/>
    <cellStyle name="normální 5" xfId="6"/>
    <cellStyle name="normální 6" xfId="7"/>
    <cellStyle name="normální 7" xfId="9"/>
    <cellStyle name="normální 8" xfId="11"/>
    <cellStyle name="normální 9" xfId="12"/>
  </cellStyles>
  <dxfs count="0"/>
  <tableStyles count="0" defaultTableStyle="TableStyleMedium9" defaultPivotStyle="PivotStyleLight16"/>
  <colors>
    <mruColors>
      <color rgb="FF66FF99"/>
      <color rgb="FFFFFF99"/>
      <color rgb="FFFF9900"/>
      <color rgb="FF00FFCC"/>
      <color rgb="FFFFCC66"/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5/FONDY/FBV%204%20Q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5/FONDY/SF%204%20Q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5/FONDY/VSMP_4Q_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5/FONDY/FKEP%204%20Q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V v Kč"/>
      <sheetName val="FBV v tis. Kč"/>
      <sheetName val="převod FBV 2015"/>
      <sheetName val="přehled vratek MČ"/>
      <sheetName val="MČ 10 % (2)"/>
      <sheetName val="grafy"/>
      <sheetName val="2014"/>
    </sheetNames>
    <sheetDataSet>
      <sheetData sheetId="0" refreshError="1"/>
      <sheetData sheetId="1"/>
      <sheetData sheetId="2" refreshError="1"/>
      <sheetData sheetId="3" refreshError="1"/>
      <sheetData sheetId="4">
        <row r="22">
          <cell r="F22">
            <v>14727280</v>
          </cell>
        </row>
        <row r="23">
          <cell r="F23">
            <v>4662896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Q 2015 (2)"/>
      <sheetName val="4 Q 2015"/>
      <sheetName val="FV 2015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 M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Q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42"/>
  <sheetViews>
    <sheetView showZeros="0" tabSelected="1" workbookViewId="0">
      <selection activeCell="F22" sqref="F22"/>
    </sheetView>
  </sheetViews>
  <sheetFormatPr defaultRowHeight="12.75" x14ac:dyDescent="0.2"/>
  <cols>
    <col min="1" max="1" width="49.140625" style="6" customWidth="1"/>
    <col min="2" max="4" width="18.5703125" style="6" customWidth="1"/>
    <col min="5" max="5" width="16.85546875" style="6" customWidth="1"/>
    <col min="6" max="16384" width="9.140625" style="6"/>
  </cols>
  <sheetData>
    <row r="1" spans="1:4" ht="13.5" thickBot="1" x14ac:dyDescent="0.25">
      <c r="B1" s="77"/>
      <c r="C1" s="77"/>
      <c r="D1" s="77" t="s">
        <v>0</v>
      </c>
    </row>
    <row r="2" spans="1:4" ht="15.75" customHeight="1" x14ac:dyDescent="0.2">
      <c r="A2" s="261" t="s">
        <v>1</v>
      </c>
      <c r="B2" s="78" t="s">
        <v>2</v>
      </c>
      <c r="C2" s="78" t="s">
        <v>6</v>
      </c>
      <c r="D2" s="79" t="s">
        <v>728</v>
      </c>
    </row>
    <row r="3" spans="1:4" ht="13.5" thickBot="1" x14ac:dyDescent="0.25">
      <c r="A3" s="262"/>
      <c r="B3" s="80">
        <v>2015</v>
      </c>
      <c r="C3" s="80" t="s">
        <v>727</v>
      </c>
      <c r="D3" s="81" t="s">
        <v>41</v>
      </c>
    </row>
    <row r="4" spans="1:4" ht="13.5" thickBot="1" x14ac:dyDescent="0.25">
      <c r="A4" s="82" t="s">
        <v>3</v>
      </c>
      <c r="B4" s="83">
        <f>SUM(B5:B12)</f>
        <v>12995</v>
      </c>
      <c r="C4" s="83">
        <f>SUM(C5:C12)</f>
        <v>122122</v>
      </c>
      <c r="D4" s="83">
        <f>SUM(D5:D12)</f>
        <v>122122</v>
      </c>
    </row>
    <row r="5" spans="1:4" x14ac:dyDescent="0.2">
      <c r="A5" s="22" t="str">
        <f>Souhrn!A5</f>
        <v>Počáteční stav zdrojů</v>
      </c>
      <c r="B5" s="43">
        <f>Souhrn!B5</f>
        <v>12995</v>
      </c>
      <c r="C5" s="43">
        <f>Souhrn!C5</f>
        <v>12995</v>
      </c>
      <c r="D5" s="43">
        <f>Souhrn!D5</f>
        <v>12995</v>
      </c>
    </row>
    <row r="6" spans="1:4" x14ac:dyDescent="0.2">
      <c r="A6" s="22" t="str">
        <f>Souhrn!A6</f>
        <v>Příjmy z FV 2014</v>
      </c>
      <c r="B6" s="45">
        <f>Souhrn!B6</f>
        <v>0</v>
      </c>
      <c r="C6" s="43">
        <f>Souhrn!C6</f>
        <v>3202</v>
      </c>
      <c r="D6" s="43">
        <f>Souhrn!D6</f>
        <v>3202</v>
      </c>
    </row>
    <row r="7" spans="1:4" x14ac:dyDescent="0.2">
      <c r="A7" s="22" t="str">
        <f>Souhrn!A7</f>
        <v>Příjmy z FV 2014 - MČ</v>
      </c>
      <c r="B7" s="45">
        <f>Souhrn!B7</f>
        <v>0</v>
      </c>
      <c r="C7" s="43">
        <f>Souhrn!C7</f>
        <v>21175</v>
      </c>
      <c r="D7" s="43">
        <f>Souhrn!D7</f>
        <v>21175</v>
      </c>
    </row>
    <row r="8" spans="1:4" x14ac:dyDescent="0.2">
      <c r="A8" s="26" t="str">
        <f>Souhrn!A8</f>
        <v>Převod z FBV do FRR v rámci FV 2014 s městskými částmi</v>
      </c>
      <c r="B8" s="45">
        <f>Souhrn!B8</f>
        <v>0</v>
      </c>
      <c r="C8" s="43">
        <f>Souhrn!C8</f>
        <v>73833</v>
      </c>
      <c r="D8" s="43">
        <f>Souhrn!D8</f>
        <v>73833</v>
      </c>
    </row>
    <row r="9" spans="1:4" x14ac:dyDescent="0.2">
      <c r="A9" s="26" t="str">
        <f>Souhrn!A9</f>
        <v xml:space="preserve">Převod z FBV do FRR v rámci FV 2014 </v>
      </c>
      <c r="B9" s="45"/>
      <c r="C9" s="43">
        <f>Souhrn!C9</f>
        <v>1611</v>
      </c>
      <c r="D9" s="43">
        <f>Souhrn!D9</f>
        <v>1611</v>
      </c>
    </row>
    <row r="10" spans="1:4" x14ac:dyDescent="0.2">
      <c r="A10" s="26" t="str">
        <f>Souhrn!A10</f>
        <v xml:space="preserve">Převod z FKEP do FRR v rámci FV 2014 </v>
      </c>
      <c r="B10" s="45"/>
      <c r="C10" s="43">
        <f>Souhrn!C10</f>
        <v>249</v>
      </c>
      <c r="D10" s="43">
        <f>Souhrn!D10</f>
        <v>249</v>
      </c>
    </row>
    <row r="11" spans="1:4" ht="25.5" x14ac:dyDescent="0.2">
      <c r="A11" s="29" t="str">
        <f>Souhrn!A11</f>
        <v>Zapojení rezervy ve schváleném rozpočtu města k vykrytí potřeb FV 2014</v>
      </c>
      <c r="B11" s="45">
        <f>Souhrn!B11</f>
        <v>0</v>
      </c>
      <c r="C11" s="43">
        <f>Souhrn!C11</f>
        <v>6457</v>
      </c>
      <c r="D11" s="43">
        <f>Souhrn!D11</f>
        <v>6457</v>
      </c>
    </row>
    <row r="12" spans="1:4" ht="39" thickBot="1" x14ac:dyDescent="0.25">
      <c r="A12" s="29" t="s">
        <v>731</v>
      </c>
      <c r="B12" s="52"/>
      <c r="C12" s="45">
        <f>Souhrn!C12</f>
        <v>2600</v>
      </c>
      <c r="D12" s="45">
        <f>Souhrn!D12</f>
        <v>2600</v>
      </c>
    </row>
    <row r="13" spans="1:4" ht="13.5" thickBot="1" x14ac:dyDescent="0.25">
      <c r="A13" s="82" t="s">
        <v>4</v>
      </c>
      <c r="B13" s="84">
        <f>SUM(B19:B19)</f>
        <v>0</v>
      </c>
      <c r="C13" s="84">
        <f>SUM(C14:C19)</f>
        <v>113722</v>
      </c>
      <c r="D13" s="84">
        <f>SUM(D14:D19)</f>
        <v>113722</v>
      </c>
    </row>
    <row r="14" spans="1:4" x14ac:dyDescent="0.2">
      <c r="A14" s="22" t="str">
        <f>Souhrn!A14</f>
        <v>Zapojení části rezervy na zajištění služeb sociální prevence</v>
      </c>
      <c r="B14" s="45">
        <f>Souhrn!B14</f>
        <v>7195</v>
      </c>
      <c r="C14" s="45">
        <f>Souhrn!C14</f>
        <v>7195</v>
      </c>
      <c r="D14" s="45">
        <f>Souhrn!D14</f>
        <v>7195</v>
      </c>
    </row>
    <row r="15" spans="1:4" x14ac:dyDescent="0.2">
      <c r="A15" s="22" t="str">
        <f>Souhrn!A15</f>
        <v>Výdaje z FV 2014</v>
      </c>
      <c r="B15" s="45">
        <f>Souhrn!B15</f>
        <v>0</v>
      </c>
      <c r="C15" s="45">
        <f>Souhrn!C15</f>
        <v>1535</v>
      </c>
      <c r="D15" s="45">
        <f>Souhrn!D15</f>
        <v>1535</v>
      </c>
    </row>
    <row r="16" spans="1:4" x14ac:dyDescent="0.2">
      <c r="A16" s="22" t="str">
        <f>Souhrn!A16</f>
        <v>Výdaje z FV 2014 - MČ</v>
      </c>
      <c r="B16" s="45">
        <f>Souhrn!B16</f>
        <v>0</v>
      </c>
      <c r="C16" s="45">
        <f>Souhrn!C16</f>
        <v>98875</v>
      </c>
      <c r="D16" s="45">
        <f>Souhrn!D16</f>
        <v>98875</v>
      </c>
    </row>
    <row r="17" spans="1:4" x14ac:dyDescent="0.2">
      <c r="A17" s="22" t="str">
        <f>Souhrn!A17</f>
        <v>Převod z FRR do FBV v rámci FV 2014 s městskými částmi</v>
      </c>
      <c r="B17" s="45">
        <f>Souhrn!B17</f>
        <v>0</v>
      </c>
      <c r="C17" s="45">
        <f>Souhrn!C17</f>
        <v>2313</v>
      </c>
      <c r="D17" s="45">
        <f>Souhrn!D17</f>
        <v>2313</v>
      </c>
    </row>
    <row r="18" spans="1:4" x14ac:dyDescent="0.2">
      <c r="A18" s="111" t="str">
        <f>Souhrn!A18</f>
        <v>Převod z FRR do Sociálního fondu v rámci FV 2014</v>
      </c>
      <c r="B18" s="45">
        <f>Souhrn!B18</f>
        <v>0</v>
      </c>
      <c r="C18" s="45">
        <f>Souhrn!C18</f>
        <v>3804</v>
      </c>
      <c r="D18" s="45">
        <f>Souhrn!D18</f>
        <v>3804</v>
      </c>
    </row>
    <row r="19" spans="1:4" ht="13.5" thickBot="1" x14ac:dyDescent="0.25">
      <c r="A19" s="85"/>
      <c r="B19" s="45"/>
      <c r="C19" s="45"/>
      <c r="D19" s="45"/>
    </row>
    <row r="20" spans="1:4" ht="13.5" thickBot="1" x14ac:dyDescent="0.25">
      <c r="A20" s="82" t="s">
        <v>5</v>
      </c>
      <c r="B20" s="84">
        <f>+B4-B13</f>
        <v>12995</v>
      </c>
      <c r="C20" s="84">
        <f>+C4-C13</f>
        <v>8400</v>
      </c>
      <c r="D20" s="84">
        <f>+D4-D13</f>
        <v>8400</v>
      </c>
    </row>
    <row r="21" spans="1:4" x14ac:dyDescent="0.2">
      <c r="A21" s="86"/>
      <c r="B21" s="87"/>
      <c r="C21" s="75"/>
    </row>
    <row r="22" spans="1:4" x14ac:dyDescent="0.2">
      <c r="A22" s="18" t="s">
        <v>730</v>
      </c>
    </row>
    <row r="23" spans="1:4" x14ac:dyDescent="0.2">
      <c r="A23" s="35"/>
    </row>
    <row r="24" spans="1:4" x14ac:dyDescent="0.2">
      <c r="A24" s="35"/>
    </row>
    <row r="25" spans="1:4" x14ac:dyDescent="0.2">
      <c r="A25" s="35"/>
    </row>
    <row r="27" spans="1:4" ht="13.5" thickBot="1" x14ac:dyDescent="0.25">
      <c r="A27" s="1"/>
      <c r="B27" s="19"/>
      <c r="C27" s="19"/>
      <c r="D27" s="19" t="s">
        <v>0</v>
      </c>
    </row>
    <row r="28" spans="1:4" x14ac:dyDescent="0.2">
      <c r="A28" s="261" t="s">
        <v>111</v>
      </c>
      <c r="B28" s="78" t="s">
        <v>2</v>
      </c>
      <c r="C28" s="78" t="s">
        <v>6</v>
      </c>
      <c r="D28" s="79" t="s">
        <v>728</v>
      </c>
    </row>
    <row r="29" spans="1:4" ht="13.5" thickBot="1" x14ac:dyDescent="0.25">
      <c r="A29" s="262"/>
      <c r="B29" s="80">
        <v>2015</v>
      </c>
      <c r="C29" s="80" t="s">
        <v>727</v>
      </c>
      <c r="D29" s="81" t="s">
        <v>41</v>
      </c>
    </row>
    <row r="30" spans="1:4" ht="13.5" thickBot="1" x14ac:dyDescent="0.25">
      <c r="A30" s="21" t="s">
        <v>3</v>
      </c>
      <c r="B30" s="41">
        <f>SUM(B31:B34)</f>
        <v>128924</v>
      </c>
      <c r="C30" s="41">
        <f>SUM(C31:C34)</f>
        <v>128532</v>
      </c>
      <c r="D30" s="41">
        <f>SUM(D31:D34)</f>
        <v>128532.86828</v>
      </c>
    </row>
    <row r="31" spans="1:4" x14ac:dyDescent="0.2">
      <c r="A31" s="22" t="s">
        <v>8</v>
      </c>
      <c r="B31" s="42">
        <f>Souhrn!B35</f>
        <v>118924</v>
      </c>
      <c r="C31" s="42">
        <v>118532</v>
      </c>
      <c r="D31" s="43">
        <f>Souhrn!D35</f>
        <v>118532.86828</v>
      </c>
    </row>
    <row r="32" spans="1:4" x14ac:dyDescent="0.2">
      <c r="A32" s="22" t="s">
        <v>42</v>
      </c>
      <c r="B32" s="42">
        <f>Souhrn!B36</f>
        <v>10000</v>
      </c>
      <c r="C32" s="42">
        <f>Souhrn!C36</f>
        <v>10000</v>
      </c>
      <c r="D32" s="42">
        <f>Souhrn!D36</f>
        <v>10000</v>
      </c>
    </row>
    <row r="33" spans="1:4" x14ac:dyDescent="0.2">
      <c r="A33" s="22"/>
      <c r="B33" s="42"/>
      <c r="C33" s="42"/>
      <c r="D33" s="42"/>
    </row>
    <row r="34" spans="1:4" ht="13.5" thickBot="1" x14ac:dyDescent="0.25">
      <c r="A34" s="22"/>
      <c r="B34" s="42"/>
      <c r="C34" s="42"/>
      <c r="D34" s="42"/>
    </row>
    <row r="35" spans="1:4" ht="13.5" thickBot="1" x14ac:dyDescent="0.25">
      <c r="A35" s="21" t="s">
        <v>4</v>
      </c>
      <c r="B35" s="41">
        <f>SUM(B36:B38)</f>
        <v>0</v>
      </c>
      <c r="C35" s="41">
        <f>SUM(C36:C38)</f>
        <v>562</v>
      </c>
      <c r="D35" s="41">
        <f>SUM(D36:D38)</f>
        <v>560.45299999999997</v>
      </c>
    </row>
    <row r="36" spans="1:4" ht="25.5" x14ac:dyDescent="0.2">
      <c r="A36" s="110" t="str">
        <f>Souhrn!A40</f>
        <v>Škodní událost - zatečení do objektu Knihovny Jiřího Mahena v Brně, p.o., po přívalovém dešti</v>
      </c>
      <c r="B36" s="88">
        <f>Souhrn!B40</f>
        <v>0</v>
      </c>
      <c r="C36" s="42">
        <f>Souhrn!C40</f>
        <v>450</v>
      </c>
      <c r="D36" s="88">
        <v>449</v>
      </c>
    </row>
    <row r="37" spans="1:4" ht="25.5" x14ac:dyDescent="0.2">
      <c r="A37" s="29" t="s">
        <v>729</v>
      </c>
      <c r="B37" s="44"/>
      <c r="C37" s="44">
        <v>112</v>
      </c>
      <c r="D37" s="44">
        <f>Souhrn!D41</f>
        <v>111.453</v>
      </c>
    </row>
    <row r="38" spans="1:4" ht="13.5" thickBot="1" x14ac:dyDescent="0.25">
      <c r="A38" s="22"/>
      <c r="B38" s="42"/>
      <c r="C38" s="42"/>
      <c r="D38" s="42"/>
    </row>
    <row r="39" spans="1:4" ht="13.5" thickBot="1" x14ac:dyDescent="0.25">
      <c r="A39" s="21" t="s">
        <v>5</v>
      </c>
      <c r="B39" s="46">
        <f>+B30-B35</f>
        <v>128924</v>
      </c>
      <c r="C39" s="46">
        <f>+C30-C35</f>
        <v>127970</v>
      </c>
      <c r="D39" s="46">
        <f>+D30-D35</f>
        <v>127972.41528</v>
      </c>
    </row>
    <row r="41" spans="1:4" x14ac:dyDescent="0.2">
      <c r="A41" s="18"/>
    </row>
    <row r="42" spans="1:4" x14ac:dyDescent="0.2">
      <c r="A42" s="18"/>
    </row>
  </sheetData>
  <mergeCells count="2">
    <mergeCell ref="A2:A3"/>
    <mergeCell ref="A28:A29"/>
  </mergeCells>
  <printOptions horizontalCentered="1"/>
  <pageMargins left="0.47244094488188981" right="0.35433070866141736" top="1.0629921259842521" bottom="0.98425196850393704" header="0.51181102362204722" footer="0.51181102362204722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Normal="100" workbookViewId="0">
      <selection activeCell="A41" sqref="A41"/>
    </sheetView>
  </sheetViews>
  <sheetFormatPr defaultRowHeight="12.75" x14ac:dyDescent="0.2"/>
  <cols>
    <col min="1" max="1" width="56.28515625" style="1" customWidth="1"/>
    <col min="2" max="3" width="19.7109375" style="1" customWidth="1"/>
    <col min="4" max="4" width="17.85546875" style="1" customWidth="1"/>
    <col min="5" max="5" width="6.5703125" style="1" customWidth="1"/>
    <col min="6" max="6" width="11.5703125" style="1" customWidth="1"/>
    <col min="7" max="7" width="13.7109375" style="1" customWidth="1"/>
    <col min="8" max="8" width="6.140625" style="1" customWidth="1"/>
    <col min="9" max="9" width="29.28515625" style="1" customWidth="1"/>
    <col min="10" max="10" width="17.5703125" style="1" customWidth="1"/>
    <col min="11" max="11" width="14.85546875" style="1" customWidth="1"/>
    <col min="12" max="12" width="18.28515625" style="1" customWidth="1"/>
    <col min="13" max="13" width="14.85546875" style="1" bestFit="1" customWidth="1"/>
    <col min="14" max="14" width="13.28515625" style="1" customWidth="1"/>
    <col min="15" max="15" width="4.7109375" style="36" customWidth="1"/>
    <col min="16" max="16" width="5.7109375" style="1" customWidth="1"/>
    <col min="17" max="17" width="13.85546875" style="1" bestFit="1" customWidth="1"/>
    <col min="18" max="18" width="14.140625" style="1" customWidth="1"/>
    <col min="19" max="256" width="9.140625" style="1"/>
    <col min="257" max="257" width="56.28515625" style="1" customWidth="1"/>
    <col min="258" max="259" width="19.7109375" style="1" customWidth="1"/>
    <col min="260" max="260" width="17.85546875" style="1" customWidth="1"/>
    <col min="261" max="261" width="6.5703125" style="1" customWidth="1"/>
    <col min="262" max="262" width="11.5703125" style="1" customWidth="1"/>
    <col min="263" max="263" width="11.85546875" style="1" customWidth="1"/>
    <col min="264" max="264" width="6.140625" style="1" customWidth="1"/>
    <col min="265" max="265" width="29.28515625" style="1" customWidth="1"/>
    <col min="266" max="266" width="17.5703125" style="1" customWidth="1"/>
    <col min="267" max="267" width="8.85546875" style="1" customWidth="1"/>
    <col min="268" max="268" width="13.85546875" style="1" customWidth="1"/>
    <col min="269" max="269" width="23.28515625" style="1" customWidth="1"/>
    <col min="270" max="270" width="13.28515625" style="1" customWidth="1"/>
    <col min="271" max="271" width="4.7109375" style="1" customWidth="1"/>
    <col min="272" max="272" width="5.7109375" style="1" customWidth="1"/>
    <col min="273" max="273" width="13.85546875" style="1" bestFit="1" customWidth="1"/>
    <col min="274" max="274" width="14.140625" style="1" customWidth="1"/>
    <col min="275" max="512" width="9.140625" style="1"/>
    <col min="513" max="513" width="56.28515625" style="1" customWidth="1"/>
    <col min="514" max="515" width="19.7109375" style="1" customWidth="1"/>
    <col min="516" max="516" width="17.85546875" style="1" customWidth="1"/>
    <col min="517" max="517" width="6.5703125" style="1" customWidth="1"/>
    <col min="518" max="518" width="11.5703125" style="1" customWidth="1"/>
    <col min="519" max="519" width="11.85546875" style="1" customWidth="1"/>
    <col min="520" max="520" width="6.140625" style="1" customWidth="1"/>
    <col min="521" max="521" width="29.28515625" style="1" customWidth="1"/>
    <col min="522" max="522" width="17.5703125" style="1" customWidth="1"/>
    <col min="523" max="523" width="8.85546875" style="1" customWidth="1"/>
    <col min="524" max="524" width="13.85546875" style="1" customWidth="1"/>
    <col min="525" max="525" width="23.28515625" style="1" customWidth="1"/>
    <col min="526" max="526" width="13.28515625" style="1" customWidth="1"/>
    <col min="527" max="527" width="4.7109375" style="1" customWidth="1"/>
    <col min="528" max="528" width="5.7109375" style="1" customWidth="1"/>
    <col min="529" max="529" width="13.85546875" style="1" bestFit="1" customWidth="1"/>
    <col min="530" max="530" width="14.140625" style="1" customWidth="1"/>
    <col min="531" max="768" width="9.140625" style="1"/>
    <col min="769" max="769" width="56.28515625" style="1" customWidth="1"/>
    <col min="770" max="771" width="19.7109375" style="1" customWidth="1"/>
    <col min="772" max="772" width="17.85546875" style="1" customWidth="1"/>
    <col min="773" max="773" width="6.5703125" style="1" customWidth="1"/>
    <col min="774" max="774" width="11.5703125" style="1" customWidth="1"/>
    <col min="775" max="775" width="11.85546875" style="1" customWidth="1"/>
    <col min="776" max="776" width="6.140625" style="1" customWidth="1"/>
    <col min="777" max="777" width="29.28515625" style="1" customWidth="1"/>
    <col min="778" max="778" width="17.5703125" style="1" customWidth="1"/>
    <col min="779" max="779" width="8.85546875" style="1" customWidth="1"/>
    <col min="780" max="780" width="13.85546875" style="1" customWidth="1"/>
    <col min="781" max="781" width="23.28515625" style="1" customWidth="1"/>
    <col min="782" max="782" width="13.28515625" style="1" customWidth="1"/>
    <col min="783" max="783" width="4.7109375" style="1" customWidth="1"/>
    <col min="784" max="784" width="5.7109375" style="1" customWidth="1"/>
    <col min="785" max="785" width="13.85546875" style="1" bestFit="1" customWidth="1"/>
    <col min="786" max="786" width="14.140625" style="1" customWidth="1"/>
    <col min="787" max="1024" width="9.140625" style="1"/>
    <col min="1025" max="1025" width="56.28515625" style="1" customWidth="1"/>
    <col min="1026" max="1027" width="19.7109375" style="1" customWidth="1"/>
    <col min="1028" max="1028" width="17.85546875" style="1" customWidth="1"/>
    <col min="1029" max="1029" width="6.5703125" style="1" customWidth="1"/>
    <col min="1030" max="1030" width="11.5703125" style="1" customWidth="1"/>
    <col min="1031" max="1031" width="11.85546875" style="1" customWidth="1"/>
    <col min="1032" max="1032" width="6.140625" style="1" customWidth="1"/>
    <col min="1033" max="1033" width="29.28515625" style="1" customWidth="1"/>
    <col min="1034" max="1034" width="17.5703125" style="1" customWidth="1"/>
    <col min="1035" max="1035" width="8.85546875" style="1" customWidth="1"/>
    <col min="1036" max="1036" width="13.85546875" style="1" customWidth="1"/>
    <col min="1037" max="1037" width="23.28515625" style="1" customWidth="1"/>
    <col min="1038" max="1038" width="13.28515625" style="1" customWidth="1"/>
    <col min="1039" max="1039" width="4.7109375" style="1" customWidth="1"/>
    <col min="1040" max="1040" width="5.7109375" style="1" customWidth="1"/>
    <col min="1041" max="1041" width="13.85546875" style="1" bestFit="1" customWidth="1"/>
    <col min="1042" max="1042" width="14.140625" style="1" customWidth="1"/>
    <col min="1043" max="1280" width="9.140625" style="1"/>
    <col min="1281" max="1281" width="56.28515625" style="1" customWidth="1"/>
    <col min="1282" max="1283" width="19.7109375" style="1" customWidth="1"/>
    <col min="1284" max="1284" width="17.85546875" style="1" customWidth="1"/>
    <col min="1285" max="1285" width="6.5703125" style="1" customWidth="1"/>
    <col min="1286" max="1286" width="11.5703125" style="1" customWidth="1"/>
    <col min="1287" max="1287" width="11.85546875" style="1" customWidth="1"/>
    <col min="1288" max="1288" width="6.140625" style="1" customWidth="1"/>
    <col min="1289" max="1289" width="29.28515625" style="1" customWidth="1"/>
    <col min="1290" max="1290" width="17.5703125" style="1" customWidth="1"/>
    <col min="1291" max="1291" width="8.85546875" style="1" customWidth="1"/>
    <col min="1292" max="1292" width="13.85546875" style="1" customWidth="1"/>
    <col min="1293" max="1293" width="23.28515625" style="1" customWidth="1"/>
    <col min="1294" max="1294" width="13.28515625" style="1" customWidth="1"/>
    <col min="1295" max="1295" width="4.7109375" style="1" customWidth="1"/>
    <col min="1296" max="1296" width="5.7109375" style="1" customWidth="1"/>
    <col min="1297" max="1297" width="13.85546875" style="1" bestFit="1" customWidth="1"/>
    <col min="1298" max="1298" width="14.140625" style="1" customWidth="1"/>
    <col min="1299" max="1536" width="9.140625" style="1"/>
    <col min="1537" max="1537" width="56.28515625" style="1" customWidth="1"/>
    <col min="1538" max="1539" width="19.7109375" style="1" customWidth="1"/>
    <col min="1540" max="1540" width="17.85546875" style="1" customWidth="1"/>
    <col min="1541" max="1541" width="6.5703125" style="1" customWidth="1"/>
    <col min="1542" max="1542" width="11.5703125" style="1" customWidth="1"/>
    <col min="1543" max="1543" width="11.85546875" style="1" customWidth="1"/>
    <col min="1544" max="1544" width="6.140625" style="1" customWidth="1"/>
    <col min="1545" max="1545" width="29.28515625" style="1" customWidth="1"/>
    <col min="1546" max="1546" width="17.5703125" style="1" customWidth="1"/>
    <col min="1547" max="1547" width="8.85546875" style="1" customWidth="1"/>
    <col min="1548" max="1548" width="13.85546875" style="1" customWidth="1"/>
    <col min="1549" max="1549" width="23.28515625" style="1" customWidth="1"/>
    <col min="1550" max="1550" width="13.28515625" style="1" customWidth="1"/>
    <col min="1551" max="1551" width="4.7109375" style="1" customWidth="1"/>
    <col min="1552" max="1552" width="5.7109375" style="1" customWidth="1"/>
    <col min="1553" max="1553" width="13.85546875" style="1" bestFit="1" customWidth="1"/>
    <col min="1554" max="1554" width="14.140625" style="1" customWidth="1"/>
    <col min="1555" max="1792" width="9.140625" style="1"/>
    <col min="1793" max="1793" width="56.28515625" style="1" customWidth="1"/>
    <col min="1794" max="1795" width="19.7109375" style="1" customWidth="1"/>
    <col min="1796" max="1796" width="17.85546875" style="1" customWidth="1"/>
    <col min="1797" max="1797" width="6.5703125" style="1" customWidth="1"/>
    <col min="1798" max="1798" width="11.5703125" style="1" customWidth="1"/>
    <col min="1799" max="1799" width="11.85546875" style="1" customWidth="1"/>
    <col min="1800" max="1800" width="6.140625" style="1" customWidth="1"/>
    <col min="1801" max="1801" width="29.28515625" style="1" customWidth="1"/>
    <col min="1802" max="1802" width="17.5703125" style="1" customWidth="1"/>
    <col min="1803" max="1803" width="8.85546875" style="1" customWidth="1"/>
    <col min="1804" max="1804" width="13.85546875" style="1" customWidth="1"/>
    <col min="1805" max="1805" width="23.28515625" style="1" customWidth="1"/>
    <col min="1806" max="1806" width="13.28515625" style="1" customWidth="1"/>
    <col min="1807" max="1807" width="4.7109375" style="1" customWidth="1"/>
    <col min="1808" max="1808" width="5.7109375" style="1" customWidth="1"/>
    <col min="1809" max="1809" width="13.85546875" style="1" bestFit="1" customWidth="1"/>
    <col min="1810" max="1810" width="14.140625" style="1" customWidth="1"/>
    <col min="1811" max="2048" width="9.140625" style="1"/>
    <col min="2049" max="2049" width="56.28515625" style="1" customWidth="1"/>
    <col min="2050" max="2051" width="19.7109375" style="1" customWidth="1"/>
    <col min="2052" max="2052" width="17.85546875" style="1" customWidth="1"/>
    <col min="2053" max="2053" width="6.5703125" style="1" customWidth="1"/>
    <col min="2054" max="2054" width="11.5703125" style="1" customWidth="1"/>
    <col min="2055" max="2055" width="11.85546875" style="1" customWidth="1"/>
    <col min="2056" max="2056" width="6.140625" style="1" customWidth="1"/>
    <col min="2057" max="2057" width="29.28515625" style="1" customWidth="1"/>
    <col min="2058" max="2058" width="17.5703125" style="1" customWidth="1"/>
    <col min="2059" max="2059" width="8.85546875" style="1" customWidth="1"/>
    <col min="2060" max="2060" width="13.85546875" style="1" customWidth="1"/>
    <col min="2061" max="2061" width="23.28515625" style="1" customWidth="1"/>
    <col min="2062" max="2062" width="13.28515625" style="1" customWidth="1"/>
    <col min="2063" max="2063" width="4.7109375" style="1" customWidth="1"/>
    <col min="2064" max="2064" width="5.7109375" style="1" customWidth="1"/>
    <col min="2065" max="2065" width="13.85546875" style="1" bestFit="1" customWidth="1"/>
    <col min="2066" max="2066" width="14.140625" style="1" customWidth="1"/>
    <col min="2067" max="2304" width="9.140625" style="1"/>
    <col min="2305" max="2305" width="56.28515625" style="1" customWidth="1"/>
    <col min="2306" max="2307" width="19.7109375" style="1" customWidth="1"/>
    <col min="2308" max="2308" width="17.85546875" style="1" customWidth="1"/>
    <col min="2309" max="2309" width="6.5703125" style="1" customWidth="1"/>
    <col min="2310" max="2310" width="11.5703125" style="1" customWidth="1"/>
    <col min="2311" max="2311" width="11.85546875" style="1" customWidth="1"/>
    <col min="2312" max="2312" width="6.140625" style="1" customWidth="1"/>
    <col min="2313" max="2313" width="29.28515625" style="1" customWidth="1"/>
    <col min="2314" max="2314" width="17.5703125" style="1" customWidth="1"/>
    <col min="2315" max="2315" width="8.85546875" style="1" customWidth="1"/>
    <col min="2316" max="2316" width="13.85546875" style="1" customWidth="1"/>
    <col min="2317" max="2317" width="23.28515625" style="1" customWidth="1"/>
    <col min="2318" max="2318" width="13.28515625" style="1" customWidth="1"/>
    <col min="2319" max="2319" width="4.7109375" style="1" customWidth="1"/>
    <col min="2320" max="2320" width="5.7109375" style="1" customWidth="1"/>
    <col min="2321" max="2321" width="13.85546875" style="1" bestFit="1" customWidth="1"/>
    <col min="2322" max="2322" width="14.140625" style="1" customWidth="1"/>
    <col min="2323" max="2560" width="9.140625" style="1"/>
    <col min="2561" max="2561" width="56.28515625" style="1" customWidth="1"/>
    <col min="2562" max="2563" width="19.7109375" style="1" customWidth="1"/>
    <col min="2564" max="2564" width="17.85546875" style="1" customWidth="1"/>
    <col min="2565" max="2565" width="6.5703125" style="1" customWidth="1"/>
    <col min="2566" max="2566" width="11.5703125" style="1" customWidth="1"/>
    <col min="2567" max="2567" width="11.85546875" style="1" customWidth="1"/>
    <col min="2568" max="2568" width="6.140625" style="1" customWidth="1"/>
    <col min="2569" max="2569" width="29.28515625" style="1" customWidth="1"/>
    <col min="2570" max="2570" width="17.5703125" style="1" customWidth="1"/>
    <col min="2571" max="2571" width="8.85546875" style="1" customWidth="1"/>
    <col min="2572" max="2572" width="13.85546875" style="1" customWidth="1"/>
    <col min="2573" max="2573" width="23.28515625" style="1" customWidth="1"/>
    <col min="2574" max="2574" width="13.28515625" style="1" customWidth="1"/>
    <col min="2575" max="2575" width="4.7109375" style="1" customWidth="1"/>
    <col min="2576" max="2576" width="5.7109375" style="1" customWidth="1"/>
    <col min="2577" max="2577" width="13.85546875" style="1" bestFit="1" customWidth="1"/>
    <col min="2578" max="2578" width="14.140625" style="1" customWidth="1"/>
    <col min="2579" max="2816" width="9.140625" style="1"/>
    <col min="2817" max="2817" width="56.28515625" style="1" customWidth="1"/>
    <col min="2818" max="2819" width="19.7109375" style="1" customWidth="1"/>
    <col min="2820" max="2820" width="17.85546875" style="1" customWidth="1"/>
    <col min="2821" max="2821" width="6.5703125" style="1" customWidth="1"/>
    <col min="2822" max="2822" width="11.5703125" style="1" customWidth="1"/>
    <col min="2823" max="2823" width="11.85546875" style="1" customWidth="1"/>
    <col min="2824" max="2824" width="6.140625" style="1" customWidth="1"/>
    <col min="2825" max="2825" width="29.28515625" style="1" customWidth="1"/>
    <col min="2826" max="2826" width="17.5703125" style="1" customWidth="1"/>
    <col min="2827" max="2827" width="8.85546875" style="1" customWidth="1"/>
    <col min="2828" max="2828" width="13.85546875" style="1" customWidth="1"/>
    <col min="2829" max="2829" width="23.28515625" style="1" customWidth="1"/>
    <col min="2830" max="2830" width="13.28515625" style="1" customWidth="1"/>
    <col min="2831" max="2831" width="4.7109375" style="1" customWidth="1"/>
    <col min="2832" max="2832" width="5.7109375" style="1" customWidth="1"/>
    <col min="2833" max="2833" width="13.85546875" style="1" bestFit="1" customWidth="1"/>
    <col min="2834" max="2834" width="14.140625" style="1" customWidth="1"/>
    <col min="2835" max="3072" width="9.140625" style="1"/>
    <col min="3073" max="3073" width="56.28515625" style="1" customWidth="1"/>
    <col min="3074" max="3075" width="19.7109375" style="1" customWidth="1"/>
    <col min="3076" max="3076" width="17.85546875" style="1" customWidth="1"/>
    <col min="3077" max="3077" width="6.5703125" style="1" customWidth="1"/>
    <col min="3078" max="3078" width="11.5703125" style="1" customWidth="1"/>
    <col min="3079" max="3079" width="11.85546875" style="1" customWidth="1"/>
    <col min="3080" max="3080" width="6.140625" style="1" customWidth="1"/>
    <col min="3081" max="3081" width="29.28515625" style="1" customWidth="1"/>
    <col min="3082" max="3082" width="17.5703125" style="1" customWidth="1"/>
    <col min="3083" max="3083" width="8.85546875" style="1" customWidth="1"/>
    <col min="3084" max="3084" width="13.85546875" style="1" customWidth="1"/>
    <col min="3085" max="3085" width="23.28515625" style="1" customWidth="1"/>
    <col min="3086" max="3086" width="13.28515625" style="1" customWidth="1"/>
    <col min="3087" max="3087" width="4.7109375" style="1" customWidth="1"/>
    <col min="3088" max="3088" width="5.7109375" style="1" customWidth="1"/>
    <col min="3089" max="3089" width="13.85546875" style="1" bestFit="1" customWidth="1"/>
    <col min="3090" max="3090" width="14.140625" style="1" customWidth="1"/>
    <col min="3091" max="3328" width="9.140625" style="1"/>
    <col min="3329" max="3329" width="56.28515625" style="1" customWidth="1"/>
    <col min="3330" max="3331" width="19.7109375" style="1" customWidth="1"/>
    <col min="3332" max="3332" width="17.85546875" style="1" customWidth="1"/>
    <col min="3333" max="3333" width="6.5703125" style="1" customWidth="1"/>
    <col min="3334" max="3334" width="11.5703125" style="1" customWidth="1"/>
    <col min="3335" max="3335" width="11.85546875" style="1" customWidth="1"/>
    <col min="3336" max="3336" width="6.140625" style="1" customWidth="1"/>
    <col min="3337" max="3337" width="29.28515625" style="1" customWidth="1"/>
    <col min="3338" max="3338" width="17.5703125" style="1" customWidth="1"/>
    <col min="3339" max="3339" width="8.85546875" style="1" customWidth="1"/>
    <col min="3340" max="3340" width="13.85546875" style="1" customWidth="1"/>
    <col min="3341" max="3341" width="23.28515625" style="1" customWidth="1"/>
    <col min="3342" max="3342" width="13.28515625" style="1" customWidth="1"/>
    <col min="3343" max="3343" width="4.7109375" style="1" customWidth="1"/>
    <col min="3344" max="3344" width="5.7109375" style="1" customWidth="1"/>
    <col min="3345" max="3345" width="13.85546875" style="1" bestFit="1" customWidth="1"/>
    <col min="3346" max="3346" width="14.140625" style="1" customWidth="1"/>
    <col min="3347" max="3584" width="9.140625" style="1"/>
    <col min="3585" max="3585" width="56.28515625" style="1" customWidth="1"/>
    <col min="3586" max="3587" width="19.7109375" style="1" customWidth="1"/>
    <col min="3588" max="3588" width="17.85546875" style="1" customWidth="1"/>
    <col min="3589" max="3589" width="6.5703125" style="1" customWidth="1"/>
    <col min="3590" max="3590" width="11.5703125" style="1" customWidth="1"/>
    <col min="3591" max="3591" width="11.85546875" style="1" customWidth="1"/>
    <col min="3592" max="3592" width="6.140625" style="1" customWidth="1"/>
    <col min="3593" max="3593" width="29.28515625" style="1" customWidth="1"/>
    <col min="3594" max="3594" width="17.5703125" style="1" customWidth="1"/>
    <col min="3595" max="3595" width="8.85546875" style="1" customWidth="1"/>
    <col min="3596" max="3596" width="13.85546875" style="1" customWidth="1"/>
    <col min="3597" max="3597" width="23.28515625" style="1" customWidth="1"/>
    <col min="3598" max="3598" width="13.28515625" style="1" customWidth="1"/>
    <col min="3599" max="3599" width="4.7109375" style="1" customWidth="1"/>
    <col min="3600" max="3600" width="5.7109375" style="1" customWidth="1"/>
    <col min="3601" max="3601" width="13.85546875" style="1" bestFit="1" customWidth="1"/>
    <col min="3602" max="3602" width="14.140625" style="1" customWidth="1"/>
    <col min="3603" max="3840" width="9.140625" style="1"/>
    <col min="3841" max="3841" width="56.28515625" style="1" customWidth="1"/>
    <col min="3842" max="3843" width="19.7109375" style="1" customWidth="1"/>
    <col min="3844" max="3844" width="17.85546875" style="1" customWidth="1"/>
    <col min="3845" max="3845" width="6.5703125" style="1" customWidth="1"/>
    <col min="3846" max="3846" width="11.5703125" style="1" customWidth="1"/>
    <col min="3847" max="3847" width="11.85546875" style="1" customWidth="1"/>
    <col min="3848" max="3848" width="6.140625" style="1" customWidth="1"/>
    <col min="3849" max="3849" width="29.28515625" style="1" customWidth="1"/>
    <col min="3850" max="3850" width="17.5703125" style="1" customWidth="1"/>
    <col min="3851" max="3851" width="8.85546875" style="1" customWidth="1"/>
    <col min="3852" max="3852" width="13.85546875" style="1" customWidth="1"/>
    <col min="3853" max="3853" width="23.28515625" style="1" customWidth="1"/>
    <col min="3854" max="3854" width="13.28515625" style="1" customWidth="1"/>
    <col min="3855" max="3855" width="4.7109375" style="1" customWidth="1"/>
    <col min="3856" max="3856" width="5.7109375" style="1" customWidth="1"/>
    <col min="3857" max="3857" width="13.85546875" style="1" bestFit="1" customWidth="1"/>
    <col min="3858" max="3858" width="14.140625" style="1" customWidth="1"/>
    <col min="3859" max="4096" width="9.140625" style="1"/>
    <col min="4097" max="4097" width="56.28515625" style="1" customWidth="1"/>
    <col min="4098" max="4099" width="19.7109375" style="1" customWidth="1"/>
    <col min="4100" max="4100" width="17.85546875" style="1" customWidth="1"/>
    <col min="4101" max="4101" width="6.5703125" style="1" customWidth="1"/>
    <col min="4102" max="4102" width="11.5703125" style="1" customWidth="1"/>
    <col min="4103" max="4103" width="11.85546875" style="1" customWidth="1"/>
    <col min="4104" max="4104" width="6.140625" style="1" customWidth="1"/>
    <col min="4105" max="4105" width="29.28515625" style="1" customWidth="1"/>
    <col min="4106" max="4106" width="17.5703125" style="1" customWidth="1"/>
    <col min="4107" max="4107" width="8.85546875" style="1" customWidth="1"/>
    <col min="4108" max="4108" width="13.85546875" style="1" customWidth="1"/>
    <col min="4109" max="4109" width="23.28515625" style="1" customWidth="1"/>
    <col min="4110" max="4110" width="13.28515625" style="1" customWidth="1"/>
    <col min="4111" max="4111" width="4.7109375" style="1" customWidth="1"/>
    <col min="4112" max="4112" width="5.7109375" style="1" customWidth="1"/>
    <col min="4113" max="4113" width="13.85546875" style="1" bestFit="1" customWidth="1"/>
    <col min="4114" max="4114" width="14.140625" style="1" customWidth="1"/>
    <col min="4115" max="4352" width="9.140625" style="1"/>
    <col min="4353" max="4353" width="56.28515625" style="1" customWidth="1"/>
    <col min="4354" max="4355" width="19.7109375" style="1" customWidth="1"/>
    <col min="4356" max="4356" width="17.85546875" style="1" customWidth="1"/>
    <col min="4357" max="4357" width="6.5703125" style="1" customWidth="1"/>
    <col min="4358" max="4358" width="11.5703125" style="1" customWidth="1"/>
    <col min="4359" max="4359" width="11.85546875" style="1" customWidth="1"/>
    <col min="4360" max="4360" width="6.140625" style="1" customWidth="1"/>
    <col min="4361" max="4361" width="29.28515625" style="1" customWidth="1"/>
    <col min="4362" max="4362" width="17.5703125" style="1" customWidth="1"/>
    <col min="4363" max="4363" width="8.85546875" style="1" customWidth="1"/>
    <col min="4364" max="4364" width="13.85546875" style="1" customWidth="1"/>
    <col min="4365" max="4365" width="23.28515625" style="1" customWidth="1"/>
    <col min="4366" max="4366" width="13.28515625" style="1" customWidth="1"/>
    <col min="4367" max="4367" width="4.7109375" style="1" customWidth="1"/>
    <col min="4368" max="4368" width="5.7109375" style="1" customWidth="1"/>
    <col min="4369" max="4369" width="13.85546875" style="1" bestFit="1" customWidth="1"/>
    <col min="4370" max="4370" width="14.140625" style="1" customWidth="1"/>
    <col min="4371" max="4608" width="9.140625" style="1"/>
    <col min="4609" max="4609" width="56.28515625" style="1" customWidth="1"/>
    <col min="4610" max="4611" width="19.7109375" style="1" customWidth="1"/>
    <col min="4612" max="4612" width="17.85546875" style="1" customWidth="1"/>
    <col min="4613" max="4613" width="6.5703125" style="1" customWidth="1"/>
    <col min="4614" max="4614" width="11.5703125" style="1" customWidth="1"/>
    <col min="4615" max="4615" width="11.85546875" style="1" customWidth="1"/>
    <col min="4616" max="4616" width="6.140625" style="1" customWidth="1"/>
    <col min="4617" max="4617" width="29.28515625" style="1" customWidth="1"/>
    <col min="4618" max="4618" width="17.5703125" style="1" customWidth="1"/>
    <col min="4619" max="4619" width="8.85546875" style="1" customWidth="1"/>
    <col min="4620" max="4620" width="13.85546875" style="1" customWidth="1"/>
    <col min="4621" max="4621" width="23.28515625" style="1" customWidth="1"/>
    <col min="4622" max="4622" width="13.28515625" style="1" customWidth="1"/>
    <col min="4623" max="4623" width="4.7109375" style="1" customWidth="1"/>
    <col min="4624" max="4624" width="5.7109375" style="1" customWidth="1"/>
    <col min="4625" max="4625" width="13.85546875" style="1" bestFit="1" customWidth="1"/>
    <col min="4626" max="4626" width="14.140625" style="1" customWidth="1"/>
    <col min="4627" max="4864" width="9.140625" style="1"/>
    <col min="4865" max="4865" width="56.28515625" style="1" customWidth="1"/>
    <col min="4866" max="4867" width="19.7109375" style="1" customWidth="1"/>
    <col min="4868" max="4868" width="17.85546875" style="1" customWidth="1"/>
    <col min="4869" max="4869" width="6.5703125" style="1" customWidth="1"/>
    <col min="4870" max="4870" width="11.5703125" style="1" customWidth="1"/>
    <col min="4871" max="4871" width="11.85546875" style="1" customWidth="1"/>
    <col min="4872" max="4872" width="6.140625" style="1" customWidth="1"/>
    <col min="4873" max="4873" width="29.28515625" style="1" customWidth="1"/>
    <col min="4874" max="4874" width="17.5703125" style="1" customWidth="1"/>
    <col min="4875" max="4875" width="8.85546875" style="1" customWidth="1"/>
    <col min="4876" max="4876" width="13.85546875" style="1" customWidth="1"/>
    <col min="4877" max="4877" width="23.28515625" style="1" customWidth="1"/>
    <col min="4878" max="4878" width="13.28515625" style="1" customWidth="1"/>
    <col min="4879" max="4879" width="4.7109375" style="1" customWidth="1"/>
    <col min="4880" max="4880" width="5.7109375" style="1" customWidth="1"/>
    <col min="4881" max="4881" width="13.85546875" style="1" bestFit="1" customWidth="1"/>
    <col min="4882" max="4882" width="14.140625" style="1" customWidth="1"/>
    <col min="4883" max="5120" width="9.140625" style="1"/>
    <col min="5121" max="5121" width="56.28515625" style="1" customWidth="1"/>
    <col min="5122" max="5123" width="19.7109375" style="1" customWidth="1"/>
    <col min="5124" max="5124" width="17.85546875" style="1" customWidth="1"/>
    <col min="5125" max="5125" width="6.5703125" style="1" customWidth="1"/>
    <col min="5126" max="5126" width="11.5703125" style="1" customWidth="1"/>
    <col min="5127" max="5127" width="11.85546875" style="1" customWidth="1"/>
    <col min="5128" max="5128" width="6.140625" style="1" customWidth="1"/>
    <col min="5129" max="5129" width="29.28515625" style="1" customWidth="1"/>
    <col min="5130" max="5130" width="17.5703125" style="1" customWidth="1"/>
    <col min="5131" max="5131" width="8.85546875" style="1" customWidth="1"/>
    <col min="5132" max="5132" width="13.85546875" style="1" customWidth="1"/>
    <col min="5133" max="5133" width="23.28515625" style="1" customWidth="1"/>
    <col min="5134" max="5134" width="13.28515625" style="1" customWidth="1"/>
    <col min="5135" max="5135" width="4.7109375" style="1" customWidth="1"/>
    <col min="5136" max="5136" width="5.7109375" style="1" customWidth="1"/>
    <col min="5137" max="5137" width="13.85546875" style="1" bestFit="1" customWidth="1"/>
    <col min="5138" max="5138" width="14.140625" style="1" customWidth="1"/>
    <col min="5139" max="5376" width="9.140625" style="1"/>
    <col min="5377" max="5377" width="56.28515625" style="1" customWidth="1"/>
    <col min="5378" max="5379" width="19.7109375" style="1" customWidth="1"/>
    <col min="5380" max="5380" width="17.85546875" style="1" customWidth="1"/>
    <col min="5381" max="5381" width="6.5703125" style="1" customWidth="1"/>
    <col min="5382" max="5382" width="11.5703125" style="1" customWidth="1"/>
    <col min="5383" max="5383" width="11.85546875" style="1" customWidth="1"/>
    <col min="5384" max="5384" width="6.140625" style="1" customWidth="1"/>
    <col min="5385" max="5385" width="29.28515625" style="1" customWidth="1"/>
    <col min="5386" max="5386" width="17.5703125" style="1" customWidth="1"/>
    <col min="5387" max="5387" width="8.85546875" style="1" customWidth="1"/>
    <col min="5388" max="5388" width="13.85546875" style="1" customWidth="1"/>
    <col min="5389" max="5389" width="23.28515625" style="1" customWidth="1"/>
    <col min="5390" max="5390" width="13.28515625" style="1" customWidth="1"/>
    <col min="5391" max="5391" width="4.7109375" style="1" customWidth="1"/>
    <col min="5392" max="5392" width="5.7109375" style="1" customWidth="1"/>
    <col min="5393" max="5393" width="13.85546875" style="1" bestFit="1" customWidth="1"/>
    <col min="5394" max="5394" width="14.140625" style="1" customWidth="1"/>
    <col min="5395" max="5632" width="9.140625" style="1"/>
    <col min="5633" max="5633" width="56.28515625" style="1" customWidth="1"/>
    <col min="5634" max="5635" width="19.7109375" style="1" customWidth="1"/>
    <col min="5636" max="5636" width="17.85546875" style="1" customWidth="1"/>
    <col min="5637" max="5637" width="6.5703125" style="1" customWidth="1"/>
    <col min="5638" max="5638" width="11.5703125" style="1" customWidth="1"/>
    <col min="5639" max="5639" width="11.85546875" style="1" customWidth="1"/>
    <col min="5640" max="5640" width="6.140625" style="1" customWidth="1"/>
    <col min="5641" max="5641" width="29.28515625" style="1" customWidth="1"/>
    <col min="5642" max="5642" width="17.5703125" style="1" customWidth="1"/>
    <col min="5643" max="5643" width="8.85546875" style="1" customWidth="1"/>
    <col min="5644" max="5644" width="13.85546875" style="1" customWidth="1"/>
    <col min="5645" max="5645" width="23.28515625" style="1" customWidth="1"/>
    <col min="5646" max="5646" width="13.28515625" style="1" customWidth="1"/>
    <col min="5647" max="5647" width="4.7109375" style="1" customWidth="1"/>
    <col min="5648" max="5648" width="5.7109375" style="1" customWidth="1"/>
    <col min="5649" max="5649" width="13.85546875" style="1" bestFit="1" customWidth="1"/>
    <col min="5650" max="5650" width="14.140625" style="1" customWidth="1"/>
    <col min="5651" max="5888" width="9.140625" style="1"/>
    <col min="5889" max="5889" width="56.28515625" style="1" customWidth="1"/>
    <col min="5890" max="5891" width="19.7109375" style="1" customWidth="1"/>
    <col min="5892" max="5892" width="17.85546875" style="1" customWidth="1"/>
    <col min="5893" max="5893" width="6.5703125" style="1" customWidth="1"/>
    <col min="5894" max="5894" width="11.5703125" style="1" customWidth="1"/>
    <col min="5895" max="5895" width="11.85546875" style="1" customWidth="1"/>
    <col min="5896" max="5896" width="6.140625" style="1" customWidth="1"/>
    <col min="5897" max="5897" width="29.28515625" style="1" customWidth="1"/>
    <col min="5898" max="5898" width="17.5703125" style="1" customWidth="1"/>
    <col min="5899" max="5899" width="8.85546875" style="1" customWidth="1"/>
    <col min="5900" max="5900" width="13.85546875" style="1" customWidth="1"/>
    <col min="5901" max="5901" width="23.28515625" style="1" customWidth="1"/>
    <col min="5902" max="5902" width="13.28515625" style="1" customWidth="1"/>
    <col min="5903" max="5903" width="4.7109375" style="1" customWidth="1"/>
    <col min="5904" max="5904" width="5.7109375" style="1" customWidth="1"/>
    <col min="5905" max="5905" width="13.85546875" style="1" bestFit="1" customWidth="1"/>
    <col min="5906" max="5906" width="14.140625" style="1" customWidth="1"/>
    <col min="5907" max="6144" width="9.140625" style="1"/>
    <col min="6145" max="6145" width="56.28515625" style="1" customWidth="1"/>
    <col min="6146" max="6147" width="19.7109375" style="1" customWidth="1"/>
    <col min="6148" max="6148" width="17.85546875" style="1" customWidth="1"/>
    <col min="6149" max="6149" width="6.5703125" style="1" customWidth="1"/>
    <col min="6150" max="6150" width="11.5703125" style="1" customWidth="1"/>
    <col min="6151" max="6151" width="11.85546875" style="1" customWidth="1"/>
    <col min="6152" max="6152" width="6.140625" style="1" customWidth="1"/>
    <col min="6153" max="6153" width="29.28515625" style="1" customWidth="1"/>
    <col min="6154" max="6154" width="17.5703125" style="1" customWidth="1"/>
    <col min="6155" max="6155" width="8.85546875" style="1" customWidth="1"/>
    <col min="6156" max="6156" width="13.85546875" style="1" customWidth="1"/>
    <col min="6157" max="6157" width="23.28515625" style="1" customWidth="1"/>
    <col min="6158" max="6158" width="13.28515625" style="1" customWidth="1"/>
    <col min="6159" max="6159" width="4.7109375" style="1" customWidth="1"/>
    <col min="6160" max="6160" width="5.7109375" style="1" customWidth="1"/>
    <col min="6161" max="6161" width="13.85546875" style="1" bestFit="1" customWidth="1"/>
    <col min="6162" max="6162" width="14.140625" style="1" customWidth="1"/>
    <col min="6163" max="6400" width="9.140625" style="1"/>
    <col min="6401" max="6401" width="56.28515625" style="1" customWidth="1"/>
    <col min="6402" max="6403" width="19.7109375" style="1" customWidth="1"/>
    <col min="6404" max="6404" width="17.85546875" style="1" customWidth="1"/>
    <col min="6405" max="6405" width="6.5703125" style="1" customWidth="1"/>
    <col min="6406" max="6406" width="11.5703125" style="1" customWidth="1"/>
    <col min="6407" max="6407" width="11.85546875" style="1" customWidth="1"/>
    <col min="6408" max="6408" width="6.140625" style="1" customWidth="1"/>
    <col min="6409" max="6409" width="29.28515625" style="1" customWidth="1"/>
    <col min="6410" max="6410" width="17.5703125" style="1" customWidth="1"/>
    <col min="6411" max="6411" width="8.85546875" style="1" customWidth="1"/>
    <col min="6412" max="6412" width="13.85546875" style="1" customWidth="1"/>
    <col min="6413" max="6413" width="23.28515625" style="1" customWidth="1"/>
    <col min="6414" max="6414" width="13.28515625" style="1" customWidth="1"/>
    <col min="6415" max="6415" width="4.7109375" style="1" customWidth="1"/>
    <col min="6416" max="6416" width="5.7109375" style="1" customWidth="1"/>
    <col min="6417" max="6417" width="13.85546875" style="1" bestFit="1" customWidth="1"/>
    <col min="6418" max="6418" width="14.140625" style="1" customWidth="1"/>
    <col min="6419" max="6656" width="9.140625" style="1"/>
    <col min="6657" max="6657" width="56.28515625" style="1" customWidth="1"/>
    <col min="6658" max="6659" width="19.7109375" style="1" customWidth="1"/>
    <col min="6660" max="6660" width="17.85546875" style="1" customWidth="1"/>
    <col min="6661" max="6661" width="6.5703125" style="1" customWidth="1"/>
    <col min="6662" max="6662" width="11.5703125" style="1" customWidth="1"/>
    <col min="6663" max="6663" width="11.85546875" style="1" customWidth="1"/>
    <col min="6664" max="6664" width="6.140625" style="1" customWidth="1"/>
    <col min="6665" max="6665" width="29.28515625" style="1" customWidth="1"/>
    <col min="6666" max="6666" width="17.5703125" style="1" customWidth="1"/>
    <col min="6667" max="6667" width="8.85546875" style="1" customWidth="1"/>
    <col min="6668" max="6668" width="13.85546875" style="1" customWidth="1"/>
    <col min="6669" max="6669" width="23.28515625" style="1" customWidth="1"/>
    <col min="6670" max="6670" width="13.28515625" style="1" customWidth="1"/>
    <col min="6671" max="6671" width="4.7109375" style="1" customWidth="1"/>
    <col min="6672" max="6672" width="5.7109375" style="1" customWidth="1"/>
    <col min="6673" max="6673" width="13.85546875" style="1" bestFit="1" customWidth="1"/>
    <col min="6674" max="6674" width="14.140625" style="1" customWidth="1"/>
    <col min="6675" max="6912" width="9.140625" style="1"/>
    <col min="6913" max="6913" width="56.28515625" style="1" customWidth="1"/>
    <col min="6914" max="6915" width="19.7109375" style="1" customWidth="1"/>
    <col min="6916" max="6916" width="17.85546875" style="1" customWidth="1"/>
    <col min="6917" max="6917" width="6.5703125" style="1" customWidth="1"/>
    <col min="6918" max="6918" width="11.5703125" style="1" customWidth="1"/>
    <col min="6919" max="6919" width="11.85546875" style="1" customWidth="1"/>
    <col min="6920" max="6920" width="6.140625" style="1" customWidth="1"/>
    <col min="6921" max="6921" width="29.28515625" style="1" customWidth="1"/>
    <col min="6922" max="6922" width="17.5703125" style="1" customWidth="1"/>
    <col min="6923" max="6923" width="8.85546875" style="1" customWidth="1"/>
    <col min="6924" max="6924" width="13.85546875" style="1" customWidth="1"/>
    <col min="6925" max="6925" width="23.28515625" style="1" customWidth="1"/>
    <col min="6926" max="6926" width="13.28515625" style="1" customWidth="1"/>
    <col min="6927" max="6927" width="4.7109375" style="1" customWidth="1"/>
    <col min="6928" max="6928" width="5.7109375" style="1" customWidth="1"/>
    <col min="6929" max="6929" width="13.85546875" style="1" bestFit="1" customWidth="1"/>
    <col min="6930" max="6930" width="14.140625" style="1" customWidth="1"/>
    <col min="6931" max="7168" width="9.140625" style="1"/>
    <col min="7169" max="7169" width="56.28515625" style="1" customWidth="1"/>
    <col min="7170" max="7171" width="19.7109375" style="1" customWidth="1"/>
    <col min="7172" max="7172" width="17.85546875" style="1" customWidth="1"/>
    <col min="7173" max="7173" width="6.5703125" style="1" customWidth="1"/>
    <col min="7174" max="7174" width="11.5703125" style="1" customWidth="1"/>
    <col min="7175" max="7175" width="11.85546875" style="1" customWidth="1"/>
    <col min="7176" max="7176" width="6.140625" style="1" customWidth="1"/>
    <col min="7177" max="7177" width="29.28515625" style="1" customWidth="1"/>
    <col min="7178" max="7178" width="17.5703125" style="1" customWidth="1"/>
    <col min="7179" max="7179" width="8.85546875" style="1" customWidth="1"/>
    <col min="7180" max="7180" width="13.85546875" style="1" customWidth="1"/>
    <col min="7181" max="7181" width="23.28515625" style="1" customWidth="1"/>
    <col min="7182" max="7182" width="13.28515625" style="1" customWidth="1"/>
    <col min="7183" max="7183" width="4.7109375" style="1" customWidth="1"/>
    <col min="7184" max="7184" width="5.7109375" style="1" customWidth="1"/>
    <col min="7185" max="7185" width="13.85546875" style="1" bestFit="1" customWidth="1"/>
    <col min="7186" max="7186" width="14.140625" style="1" customWidth="1"/>
    <col min="7187" max="7424" width="9.140625" style="1"/>
    <col min="7425" max="7425" width="56.28515625" style="1" customWidth="1"/>
    <col min="7426" max="7427" width="19.7109375" style="1" customWidth="1"/>
    <col min="7428" max="7428" width="17.85546875" style="1" customWidth="1"/>
    <col min="7429" max="7429" width="6.5703125" style="1" customWidth="1"/>
    <col min="7430" max="7430" width="11.5703125" style="1" customWidth="1"/>
    <col min="7431" max="7431" width="11.85546875" style="1" customWidth="1"/>
    <col min="7432" max="7432" width="6.140625" style="1" customWidth="1"/>
    <col min="7433" max="7433" width="29.28515625" style="1" customWidth="1"/>
    <col min="7434" max="7434" width="17.5703125" style="1" customWidth="1"/>
    <col min="7435" max="7435" width="8.85546875" style="1" customWidth="1"/>
    <col min="7436" max="7436" width="13.85546875" style="1" customWidth="1"/>
    <col min="7437" max="7437" width="23.28515625" style="1" customWidth="1"/>
    <col min="7438" max="7438" width="13.28515625" style="1" customWidth="1"/>
    <col min="7439" max="7439" width="4.7109375" style="1" customWidth="1"/>
    <col min="7440" max="7440" width="5.7109375" style="1" customWidth="1"/>
    <col min="7441" max="7441" width="13.85546875" style="1" bestFit="1" customWidth="1"/>
    <col min="7442" max="7442" width="14.140625" style="1" customWidth="1"/>
    <col min="7443" max="7680" width="9.140625" style="1"/>
    <col min="7681" max="7681" width="56.28515625" style="1" customWidth="1"/>
    <col min="7682" max="7683" width="19.7109375" style="1" customWidth="1"/>
    <col min="7684" max="7684" width="17.85546875" style="1" customWidth="1"/>
    <col min="7685" max="7685" width="6.5703125" style="1" customWidth="1"/>
    <col min="7686" max="7686" width="11.5703125" style="1" customWidth="1"/>
    <col min="7687" max="7687" width="11.85546875" style="1" customWidth="1"/>
    <col min="7688" max="7688" width="6.140625" style="1" customWidth="1"/>
    <col min="7689" max="7689" width="29.28515625" style="1" customWidth="1"/>
    <col min="7690" max="7690" width="17.5703125" style="1" customWidth="1"/>
    <col min="7691" max="7691" width="8.85546875" style="1" customWidth="1"/>
    <col min="7692" max="7692" width="13.85546875" style="1" customWidth="1"/>
    <col min="7693" max="7693" width="23.28515625" style="1" customWidth="1"/>
    <col min="7694" max="7694" width="13.28515625" style="1" customWidth="1"/>
    <col min="7695" max="7695" width="4.7109375" style="1" customWidth="1"/>
    <col min="7696" max="7696" width="5.7109375" style="1" customWidth="1"/>
    <col min="7697" max="7697" width="13.85546875" style="1" bestFit="1" customWidth="1"/>
    <col min="7698" max="7698" width="14.140625" style="1" customWidth="1"/>
    <col min="7699" max="7936" width="9.140625" style="1"/>
    <col min="7937" max="7937" width="56.28515625" style="1" customWidth="1"/>
    <col min="7938" max="7939" width="19.7109375" style="1" customWidth="1"/>
    <col min="7940" max="7940" width="17.85546875" style="1" customWidth="1"/>
    <col min="7941" max="7941" width="6.5703125" style="1" customWidth="1"/>
    <col min="7942" max="7942" width="11.5703125" style="1" customWidth="1"/>
    <col min="7943" max="7943" width="11.85546875" style="1" customWidth="1"/>
    <col min="7944" max="7944" width="6.140625" style="1" customWidth="1"/>
    <col min="7945" max="7945" width="29.28515625" style="1" customWidth="1"/>
    <col min="7946" max="7946" width="17.5703125" style="1" customWidth="1"/>
    <col min="7947" max="7947" width="8.85546875" style="1" customWidth="1"/>
    <col min="7948" max="7948" width="13.85546875" style="1" customWidth="1"/>
    <col min="7949" max="7949" width="23.28515625" style="1" customWidth="1"/>
    <col min="7950" max="7950" width="13.28515625" style="1" customWidth="1"/>
    <col min="7951" max="7951" width="4.7109375" style="1" customWidth="1"/>
    <col min="7952" max="7952" width="5.7109375" style="1" customWidth="1"/>
    <col min="7953" max="7953" width="13.85546875" style="1" bestFit="1" customWidth="1"/>
    <col min="7954" max="7954" width="14.140625" style="1" customWidth="1"/>
    <col min="7955" max="8192" width="9.140625" style="1"/>
    <col min="8193" max="8193" width="56.28515625" style="1" customWidth="1"/>
    <col min="8194" max="8195" width="19.7109375" style="1" customWidth="1"/>
    <col min="8196" max="8196" width="17.85546875" style="1" customWidth="1"/>
    <col min="8197" max="8197" width="6.5703125" style="1" customWidth="1"/>
    <col min="8198" max="8198" width="11.5703125" style="1" customWidth="1"/>
    <col min="8199" max="8199" width="11.85546875" style="1" customWidth="1"/>
    <col min="8200" max="8200" width="6.140625" style="1" customWidth="1"/>
    <col min="8201" max="8201" width="29.28515625" style="1" customWidth="1"/>
    <col min="8202" max="8202" width="17.5703125" style="1" customWidth="1"/>
    <col min="8203" max="8203" width="8.85546875" style="1" customWidth="1"/>
    <col min="8204" max="8204" width="13.85546875" style="1" customWidth="1"/>
    <col min="8205" max="8205" width="23.28515625" style="1" customWidth="1"/>
    <col min="8206" max="8206" width="13.28515625" style="1" customWidth="1"/>
    <col min="8207" max="8207" width="4.7109375" style="1" customWidth="1"/>
    <col min="8208" max="8208" width="5.7109375" style="1" customWidth="1"/>
    <col min="8209" max="8209" width="13.85546875" style="1" bestFit="1" customWidth="1"/>
    <col min="8210" max="8210" width="14.140625" style="1" customWidth="1"/>
    <col min="8211" max="8448" width="9.140625" style="1"/>
    <col min="8449" max="8449" width="56.28515625" style="1" customWidth="1"/>
    <col min="8450" max="8451" width="19.7109375" style="1" customWidth="1"/>
    <col min="8452" max="8452" width="17.85546875" style="1" customWidth="1"/>
    <col min="8453" max="8453" width="6.5703125" style="1" customWidth="1"/>
    <col min="8454" max="8454" width="11.5703125" style="1" customWidth="1"/>
    <col min="8455" max="8455" width="11.85546875" style="1" customWidth="1"/>
    <col min="8456" max="8456" width="6.140625" style="1" customWidth="1"/>
    <col min="8457" max="8457" width="29.28515625" style="1" customWidth="1"/>
    <col min="8458" max="8458" width="17.5703125" style="1" customWidth="1"/>
    <col min="8459" max="8459" width="8.85546875" style="1" customWidth="1"/>
    <col min="8460" max="8460" width="13.85546875" style="1" customWidth="1"/>
    <col min="8461" max="8461" width="23.28515625" style="1" customWidth="1"/>
    <col min="8462" max="8462" width="13.28515625" style="1" customWidth="1"/>
    <col min="8463" max="8463" width="4.7109375" style="1" customWidth="1"/>
    <col min="8464" max="8464" width="5.7109375" style="1" customWidth="1"/>
    <col min="8465" max="8465" width="13.85546875" style="1" bestFit="1" customWidth="1"/>
    <col min="8466" max="8466" width="14.140625" style="1" customWidth="1"/>
    <col min="8467" max="8704" width="9.140625" style="1"/>
    <col min="8705" max="8705" width="56.28515625" style="1" customWidth="1"/>
    <col min="8706" max="8707" width="19.7109375" style="1" customWidth="1"/>
    <col min="8708" max="8708" width="17.85546875" style="1" customWidth="1"/>
    <col min="8709" max="8709" width="6.5703125" style="1" customWidth="1"/>
    <col min="8710" max="8710" width="11.5703125" style="1" customWidth="1"/>
    <col min="8711" max="8711" width="11.85546875" style="1" customWidth="1"/>
    <col min="8712" max="8712" width="6.140625" style="1" customWidth="1"/>
    <col min="8713" max="8713" width="29.28515625" style="1" customWidth="1"/>
    <col min="8714" max="8714" width="17.5703125" style="1" customWidth="1"/>
    <col min="8715" max="8715" width="8.85546875" style="1" customWidth="1"/>
    <col min="8716" max="8716" width="13.85546875" style="1" customWidth="1"/>
    <col min="8717" max="8717" width="23.28515625" style="1" customWidth="1"/>
    <col min="8718" max="8718" width="13.28515625" style="1" customWidth="1"/>
    <col min="8719" max="8719" width="4.7109375" style="1" customWidth="1"/>
    <col min="8720" max="8720" width="5.7109375" style="1" customWidth="1"/>
    <col min="8721" max="8721" width="13.85546875" style="1" bestFit="1" customWidth="1"/>
    <col min="8722" max="8722" width="14.140625" style="1" customWidth="1"/>
    <col min="8723" max="8960" width="9.140625" style="1"/>
    <col min="8961" max="8961" width="56.28515625" style="1" customWidth="1"/>
    <col min="8962" max="8963" width="19.7109375" style="1" customWidth="1"/>
    <col min="8964" max="8964" width="17.85546875" style="1" customWidth="1"/>
    <col min="8965" max="8965" width="6.5703125" style="1" customWidth="1"/>
    <col min="8966" max="8966" width="11.5703125" style="1" customWidth="1"/>
    <col min="8967" max="8967" width="11.85546875" style="1" customWidth="1"/>
    <col min="8968" max="8968" width="6.140625" style="1" customWidth="1"/>
    <col min="8969" max="8969" width="29.28515625" style="1" customWidth="1"/>
    <col min="8970" max="8970" width="17.5703125" style="1" customWidth="1"/>
    <col min="8971" max="8971" width="8.85546875" style="1" customWidth="1"/>
    <col min="8972" max="8972" width="13.85546875" style="1" customWidth="1"/>
    <col min="8973" max="8973" width="23.28515625" style="1" customWidth="1"/>
    <col min="8974" max="8974" width="13.28515625" style="1" customWidth="1"/>
    <col min="8975" max="8975" width="4.7109375" style="1" customWidth="1"/>
    <col min="8976" max="8976" width="5.7109375" style="1" customWidth="1"/>
    <col min="8977" max="8977" width="13.85546875" style="1" bestFit="1" customWidth="1"/>
    <col min="8978" max="8978" width="14.140625" style="1" customWidth="1"/>
    <col min="8979" max="9216" width="9.140625" style="1"/>
    <col min="9217" max="9217" width="56.28515625" style="1" customWidth="1"/>
    <col min="9218" max="9219" width="19.7109375" style="1" customWidth="1"/>
    <col min="9220" max="9220" width="17.85546875" style="1" customWidth="1"/>
    <col min="9221" max="9221" width="6.5703125" style="1" customWidth="1"/>
    <col min="9222" max="9222" width="11.5703125" style="1" customWidth="1"/>
    <col min="9223" max="9223" width="11.85546875" style="1" customWidth="1"/>
    <col min="9224" max="9224" width="6.140625" style="1" customWidth="1"/>
    <col min="9225" max="9225" width="29.28515625" style="1" customWidth="1"/>
    <col min="9226" max="9226" width="17.5703125" style="1" customWidth="1"/>
    <col min="9227" max="9227" width="8.85546875" style="1" customWidth="1"/>
    <col min="9228" max="9228" width="13.85546875" style="1" customWidth="1"/>
    <col min="9229" max="9229" width="23.28515625" style="1" customWidth="1"/>
    <col min="9230" max="9230" width="13.28515625" style="1" customWidth="1"/>
    <col min="9231" max="9231" width="4.7109375" style="1" customWidth="1"/>
    <col min="9232" max="9232" width="5.7109375" style="1" customWidth="1"/>
    <col min="9233" max="9233" width="13.85546875" style="1" bestFit="1" customWidth="1"/>
    <col min="9234" max="9234" width="14.140625" style="1" customWidth="1"/>
    <col min="9235" max="9472" width="9.140625" style="1"/>
    <col min="9473" max="9473" width="56.28515625" style="1" customWidth="1"/>
    <col min="9474" max="9475" width="19.7109375" style="1" customWidth="1"/>
    <col min="9476" max="9476" width="17.85546875" style="1" customWidth="1"/>
    <col min="9477" max="9477" width="6.5703125" style="1" customWidth="1"/>
    <col min="9478" max="9478" width="11.5703125" style="1" customWidth="1"/>
    <col min="9479" max="9479" width="11.85546875" style="1" customWidth="1"/>
    <col min="9480" max="9480" width="6.140625" style="1" customWidth="1"/>
    <col min="9481" max="9481" width="29.28515625" style="1" customWidth="1"/>
    <col min="9482" max="9482" width="17.5703125" style="1" customWidth="1"/>
    <col min="9483" max="9483" width="8.85546875" style="1" customWidth="1"/>
    <col min="9484" max="9484" width="13.85546875" style="1" customWidth="1"/>
    <col min="9485" max="9485" width="23.28515625" style="1" customWidth="1"/>
    <col min="9486" max="9486" width="13.28515625" style="1" customWidth="1"/>
    <col min="9487" max="9487" width="4.7109375" style="1" customWidth="1"/>
    <col min="9488" max="9488" width="5.7109375" style="1" customWidth="1"/>
    <col min="9489" max="9489" width="13.85546875" style="1" bestFit="1" customWidth="1"/>
    <col min="9490" max="9490" width="14.140625" style="1" customWidth="1"/>
    <col min="9491" max="9728" width="9.140625" style="1"/>
    <col min="9729" max="9729" width="56.28515625" style="1" customWidth="1"/>
    <col min="9730" max="9731" width="19.7109375" style="1" customWidth="1"/>
    <col min="9732" max="9732" width="17.85546875" style="1" customWidth="1"/>
    <col min="9733" max="9733" width="6.5703125" style="1" customWidth="1"/>
    <col min="9734" max="9734" width="11.5703125" style="1" customWidth="1"/>
    <col min="9735" max="9735" width="11.85546875" style="1" customWidth="1"/>
    <col min="9736" max="9736" width="6.140625" style="1" customWidth="1"/>
    <col min="9737" max="9737" width="29.28515625" style="1" customWidth="1"/>
    <col min="9738" max="9738" width="17.5703125" style="1" customWidth="1"/>
    <col min="9739" max="9739" width="8.85546875" style="1" customWidth="1"/>
    <col min="9740" max="9740" width="13.85546875" style="1" customWidth="1"/>
    <col min="9741" max="9741" width="23.28515625" style="1" customWidth="1"/>
    <col min="9742" max="9742" width="13.28515625" style="1" customWidth="1"/>
    <col min="9743" max="9743" width="4.7109375" style="1" customWidth="1"/>
    <col min="9744" max="9744" width="5.7109375" style="1" customWidth="1"/>
    <col min="9745" max="9745" width="13.85546875" style="1" bestFit="1" customWidth="1"/>
    <col min="9746" max="9746" width="14.140625" style="1" customWidth="1"/>
    <col min="9747" max="9984" width="9.140625" style="1"/>
    <col min="9985" max="9985" width="56.28515625" style="1" customWidth="1"/>
    <col min="9986" max="9987" width="19.7109375" style="1" customWidth="1"/>
    <col min="9988" max="9988" width="17.85546875" style="1" customWidth="1"/>
    <col min="9989" max="9989" width="6.5703125" style="1" customWidth="1"/>
    <col min="9990" max="9990" width="11.5703125" style="1" customWidth="1"/>
    <col min="9991" max="9991" width="11.85546875" style="1" customWidth="1"/>
    <col min="9992" max="9992" width="6.140625" style="1" customWidth="1"/>
    <col min="9993" max="9993" width="29.28515625" style="1" customWidth="1"/>
    <col min="9994" max="9994" width="17.5703125" style="1" customWidth="1"/>
    <col min="9995" max="9995" width="8.85546875" style="1" customWidth="1"/>
    <col min="9996" max="9996" width="13.85546875" style="1" customWidth="1"/>
    <col min="9997" max="9997" width="23.28515625" style="1" customWidth="1"/>
    <col min="9998" max="9998" width="13.28515625" style="1" customWidth="1"/>
    <col min="9999" max="9999" width="4.7109375" style="1" customWidth="1"/>
    <col min="10000" max="10000" width="5.7109375" style="1" customWidth="1"/>
    <col min="10001" max="10001" width="13.85546875" style="1" bestFit="1" customWidth="1"/>
    <col min="10002" max="10002" width="14.140625" style="1" customWidth="1"/>
    <col min="10003" max="10240" width="9.140625" style="1"/>
    <col min="10241" max="10241" width="56.28515625" style="1" customWidth="1"/>
    <col min="10242" max="10243" width="19.7109375" style="1" customWidth="1"/>
    <col min="10244" max="10244" width="17.85546875" style="1" customWidth="1"/>
    <col min="10245" max="10245" width="6.5703125" style="1" customWidth="1"/>
    <col min="10246" max="10246" width="11.5703125" style="1" customWidth="1"/>
    <col min="10247" max="10247" width="11.85546875" style="1" customWidth="1"/>
    <col min="10248" max="10248" width="6.140625" style="1" customWidth="1"/>
    <col min="10249" max="10249" width="29.28515625" style="1" customWidth="1"/>
    <col min="10250" max="10250" width="17.5703125" style="1" customWidth="1"/>
    <col min="10251" max="10251" width="8.85546875" style="1" customWidth="1"/>
    <col min="10252" max="10252" width="13.85546875" style="1" customWidth="1"/>
    <col min="10253" max="10253" width="23.28515625" style="1" customWidth="1"/>
    <col min="10254" max="10254" width="13.28515625" style="1" customWidth="1"/>
    <col min="10255" max="10255" width="4.7109375" style="1" customWidth="1"/>
    <col min="10256" max="10256" width="5.7109375" style="1" customWidth="1"/>
    <col min="10257" max="10257" width="13.85546875" style="1" bestFit="1" customWidth="1"/>
    <col min="10258" max="10258" width="14.140625" style="1" customWidth="1"/>
    <col min="10259" max="10496" width="9.140625" style="1"/>
    <col min="10497" max="10497" width="56.28515625" style="1" customWidth="1"/>
    <col min="10498" max="10499" width="19.7109375" style="1" customWidth="1"/>
    <col min="10500" max="10500" width="17.85546875" style="1" customWidth="1"/>
    <col min="10501" max="10501" width="6.5703125" style="1" customWidth="1"/>
    <col min="10502" max="10502" width="11.5703125" style="1" customWidth="1"/>
    <col min="10503" max="10503" width="11.85546875" style="1" customWidth="1"/>
    <col min="10504" max="10504" width="6.140625" style="1" customWidth="1"/>
    <col min="10505" max="10505" width="29.28515625" style="1" customWidth="1"/>
    <col min="10506" max="10506" width="17.5703125" style="1" customWidth="1"/>
    <col min="10507" max="10507" width="8.85546875" style="1" customWidth="1"/>
    <col min="10508" max="10508" width="13.85546875" style="1" customWidth="1"/>
    <col min="10509" max="10509" width="23.28515625" style="1" customWidth="1"/>
    <col min="10510" max="10510" width="13.28515625" style="1" customWidth="1"/>
    <col min="10511" max="10511" width="4.7109375" style="1" customWidth="1"/>
    <col min="10512" max="10512" width="5.7109375" style="1" customWidth="1"/>
    <col min="10513" max="10513" width="13.85546875" style="1" bestFit="1" customWidth="1"/>
    <col min="10514" max="10514" width="14.140625" style="1" customWidth="1"/>
    <col min="10515" max="10752" width="9.140625" style="1"/>
    <col min="10753" max="10753" width="56.28515625" style="1" customWidth="1"/>
    <col min="10754" max="10755" width="19.7109375" style="1" customWidth="1"/>
    <col min="10756" max="10756" width="17.85546875" style="1" customWidth="1"/>
    <col min="10757" max="10757" width="6.5703125" style="1" customWidth="1"/>
    <col min="10758" max="10758" width="11.5703125" style="1" customWidth="1"/>
    <col min="10759" max="10759" width="11.85546875" style="1" customWidth="1"/>
    <col min="10760" max="10760" width="6.140625" style="1" customWidth="1"/>
    <col min="10761" max="10761" width="29.28515625" style="1" customWidth="1"/>
    <col min="10762" max="10762" width="17.5703125" style="1" customWidth="1"/>
    <col min="10763" max="10763" width="8.85546875" style="1" customWidth="1"/>
    <col min="10764" max="10764" width="13.85546875" style="1" customWidth="1"/>
    <col min="10765" max="10765" width="23.28515625" style="1" customWidth="1"/>
    <col min="10766" max="10766" width="13.28515625" style="1" customWidth="1"/>
    <col min="10767" max="10767" width="4.7109375" style="1" customWidth="1"/>
    <col min="10768" max="10768" width="5.7109375" style="1" customWidth="1"/>
    <col min="10769" max="10769" width="13.85546875" style="1" bestFit="1" customWidth="1"/>
    <col min="10770" max="10770" width="14.140625" style="1" customWidth="1"/>
    <col min="10771" max="11008" width="9.140625" style="1"/>
    <col min="11009" max="11009" width="56.28515625" style="1" customWidth="1"/>
    <col min="11010" max="11011" width="19.7109375" style="1" customWidth="1"/>
    <col min="11012" max="11012" width="17.85546875" style="1" customWidth="1"/>
    <col min="11013" max="11013" width="6.5703125" style="1" customWidth="1"/>
    <col min="11014" max="11014" width="11.5703125" style="1" customWidth="1"/>
    <col min="11015" max="11015" width="11.85546875" style="1" customWidth="1"/>
    <col min="11016" max="11016" width="6.140625" style="1" customWidth="1"/>
    <col min="11017" max="11017" width="29.28515625" style="1" customWidth="1"/>
    <col min="11018" max="11018" width="17.5703125" style="1" customWidth="1"/>
    <col min="11019" max="11019" width="8.85546875" style="1" customWidth="1"/>
    <col min="11020" max="11020" width="13.85546875" style="1" customWidth="1"/>
    <col min="11021" max="11021" width="23.28515625" style="1" customWidth="1"/>
    <col min="11022" max="11022" width="13.28515625" style="1" customWidth="1"/>
    <col min="11023" max="11023" width="4.7109375" style="1" customWidth="1"/>
    <col min="11024" max="11024" width="5.7109375" style="1" customWidth="1"/>
    <col min="11025" max="11025" width="13.85546875" style="1" bestFit="1" customWidth="1"/>
    <col min="11026" max="11026" width="14.140625" style="1" customWidth="1"/>
    <col min="11027" max="11264" width="9.140625" style="1"/>
    <col min="11265" max="11265" width="56.28515625" style="1" customWidth="1"/>
    <col min="11266" max="11267" width="19.7109375" style="1" customWidth="1"/>
    <col min="11268" max="11268" width="17.85546875" style="1" customWidth="1"/>
    <col min="11269" max="11269" width="6.5703125" style="1" customWidth="1"/>
    <col min="11270" max="11270" width="11.5703125" style="1" customWidth="1"/>
    <col min="11271" max="11271" width="11.85546875" style="1" customWidth="1"/>
    <col min="11272" max="11272" width="6.140625" style="1" customWidth="1"/>
    <col min="11273" max="11273" width="29.28515625" style="1" customWidth="1"/>
    <col min="11274" max="11274" width="17.5703125" style="1" customWidth="1"/>
    <col min="11275" max="11275" width="8.85546875" style="1" customWidth="1"/>
    <col min="11276" max="11276" width="13.85546875" style="1" customWidth="1"/>
    <col min="11277" max="11277" width="23.28515625" style="1" customWidth="1"/>
    <col min="11278" max="11278" width="13.28515625" style="1" customWidth="1"/>
    <col min="11279" max="11279" width="4.7109375" style="1" customWidth="1"/>
    <col min="11280" max="11280" width="5.7109375" style="1" customWidth="1"/>
    <col min="11281" max="11281" width="13.85546875" style="1" bestFit="1" customWidth="1"/>
    <col min="11282" max="11282" width="14.140625" style="1" customWidth="1"/>
    <col min="11283" max="11520" width="9.140625" style="1"/>
    <col min="11521" max="11521" width="56.28515625" style="1" customWidth="1"/>
    <col min="11522" max="11523" width="19.7109375" style="1" customWidth="1"/>
    <col min="11524" max="11524" width="17.85546875" style="1" customWidth="1"/>
    <col min="11525" max="11525" width="6.5703125" style="1" customWidth="1"/>
    <col min="11526" max="11526" width="11.5703125" style="1" customWidth="1"/>
    <col min="11527" max="11527" width="11.85546875" style="1" customWidth="1"/>
    <col min="11528" max="11528" width="6.140625" style="1" customWidth="1"/>
    <col min="11529" max="11529" width="29.28515625" style="1" customWidth="1"/>
    <col min="11530" max="11530" width="17.5703125" style="1" customWidth="1"/>
    <col min="11531" max="11531" width="8.85546875" style="1" customWidth="1"/>
    <col min="11532" max="11532" width="13.85546875" style="1" customWidth="1"/>
    <col min="11533" max="11533" width="23.28515625" style="1" customWidth="1"/>
    <col min="11534" max="11534" width="13.28515625" style="1" customWidth="1"/>
    <col min="11535" max="11535" width="4.7109375" style="1" customWidth="1"/>
    <col min="11536" max="11536" width="5.7109375" style="1" customWidth="1"/>
    <col min="11537" max="11537" width="13.85546875" style="1" bestFit="1" customWidth="1"/>
    <col min="11538" max="11538" width="14.140625" style="1" customWidth="1"/>
    <col min="11539" max="11776" width="9.140625" style="1"/>
    <col min="11777" max="11777" width="56.28515625" style="1" customWidth="1"/>
    <col min="11778" max="11779" width="19.7109375" style="1" customWidth="1"/>
    <col min="11780" max="11780" width="17.85546875" style="1" customWidth="1"/>
    <col min="11781" max="11781" width="6.5703125" style="1" customWidth="1"/>
    <col min="11782" max="11782" width="11.5703125" style="1" customWidth="1"/>
    <col min="11783" max="11783" width="11.85546875" style="1" customWidth="1"/>
    <col min="11784" max="11784" width="6.140625" style="1" customWidth="1"/>
    <col min="11785" max="11785" width="29.28515625" style="1" customWidth="1"/>
    <col min="11786" max="11786" width="17.5703125" style="1" customWidth="1"/>
    <col min="11787" max="11787" width="8.85546875" style="1" customWidth="1"/>
    <col min="11788" max="11788" width="13.85546875" style="1" customWidth="1"/>
    <col min="11789" max="11789" width="23.28515625" style="1" customWidth="1"/>
    <col min="11790" max="11790" width="13.28515625" style="1" customWidth="1"/>
    <col min="11791" max="11791" width="4.7109375" style="1" customWidth="1"/>
    <col min="11792" max="11792" width="5.7109375" style="1" customWidth="1"/>
    <col min="11793" max="11793" width="13.85546875" style="1" bestFit="1" customWidth="1"/>
    <col min="11794" max="11794" width="14.140625" style="1" customWidth="1"/>
    <col min="11795" max="12032" width="9.140625" style="1"/>
    <col min="12033" max="12033" width="56.28515625" style="1" customWidth="1"/>
    <col min="12034" max="12035" width="19.7109375" style="1" customWidth="1"/>
    <col min="12036" max="12036" width="17.85546875" style="1" customWidth="1"/>
    <col min="12037" max="12037" width="6.5703125" style="1" customWidth="1"/>
    <col min="12038" max="12038" width="11.5703125" style="1" customWidth="1"/>
    <col min="12039" max="12039" width="11.85546875" style="1" customWidth="1"/>
    <col min="12040" max="12040" width="6.140625" style="1" customWidth="1"/>
    <col min="12041" max="12041" width="29.28515625" style="1" customWidth="1"/>
    <col min="12042" max="12042" width="17.5703125" style="1" customWidth="1"/>
    <col min="12043" max="12043" width="8.85546875" style="1" customWidth="1"/>
    <col min="12044" max="12044" width="13.85546875" style="1" customWidth="1"/>
    <col min="12045" max="12045" width="23.28515625" style="1" customWidth="1"/>
    <col min="12046" max="12046" width="13.28515625" style="1" customWidth="1"/>
    <col min="12047" max="12047" width="4.7109375" style="1" customWidth="1"/>
    <col min="12048" max="12048" width="5.7109375" style="1" customWidth="1"/>
    <col min="12049" max="12049" width="13.85546875" style="1" bestFit="1" customWidth="1"/>
    <col min="12050" max="12050" width="14.140625" style="1" customWidth="1"/>
    <col min="12051" max="12288" width="9.140625" style="1"/>
    <col min="12289" max="12289" width="56.28515625" style="1" customWidth="1"/>
    <col min="12290" max="12291" width="19.7109375" style="1" customWidth="1"/>
    <col min="12292" max="12292" width="17.85546875" style="1" customWidth="1"/>
    <col min="12293" max="12293" width="6.5703125" style="1" customWidth="1"/>
    <col min="12294" max="12294" width="11.5703125" style="1" customWidth="1"/>
    <col min="12295" max="12295" width="11.85546875" style="1" customWidth="1"/>
    <col min="12296" max="12296" width="6.140625" style="1" customWidth="1"/>
    <col min="12297" max="12297" width="29.28515625" style="1" customWidth="1"/>
    <col min="12298" max="12298" width="17.5703125" style="1" customWidth="1"/>
    <col min="12299" max="12299" width="8.85546875" style="1" customWidth="1"/>
    <col min="12300" max="12300" width="13.85546875" style="1" customWidth="1"/>
    <col min="12301" max="12301" width="23.28515625" style="1" customWidth="1"/>
    <col min="12302" max="12302" width="13.28515625" style="1" customWidth="1"/>
    <col min="12303" max="12303" width="4.7109375" style="1" customWidth="1"/>
    <col min="12304" max="12304" width="5.7109375" style="1" customWidth="1"/>
    <col min="12305" max="12305" width="13.85546875" style="1" bestFit="1" customWidth="1"/>
    <col min="12306" max="12306" width="14.140625" style="1" customWidth="1"/>
    <col min="12307" max="12544" width="9.140625" style="1"/>
    <col min="12545" max="12545" width="56.28515625" style="1" customWidth="1"/>
    <col min="12546" max="12547" width="19.7109375" style="1" customWidth="1"/>
    <col min="12548" max="12548" width="17.85546875" style="1" customWidth="1"/>
    <col min="12549" max="12549" width="6.5703125" style="1" customWidth="1"/>
    <col min="12550" max="12550" width="11.5703125" style="1" customWidth="1"/>
    <col min="12551" max="12551" width="11.85546875" style="1" customWidth="1"/>
    <col min="12552" max="12552" width="6.140625" style="1" customWidth="1"/>
    <col min="12553" max="12553" width="29.28515625" style="1" customWidth="1"/>
    <col min="12554" max="12554" width="17.5703125" style="1" customWidth="1"/>
    <col min="12555" max="12555" width="8.85546875" style="1" customWidth="1"/>
    <col min="12556" max="12556" width="13.85546875" style="1" customWidth="1"/>
    <col min="12557" max="12557" width="23.28515625" style="1" customWidth="1"/>
    <col min="12558" max="12558" width="13.28515625" style="1" customWidth="1"/>
    <col min="12559" max="12559" width="4.7109375" style="1" customWidth="1"/>
    <col min="12560" max="12560" width="5.7109375" style="1" customWidth="1"/>
    <col min="12561" max="12561" width="13.85546875" style="1" bestFit="1" customWidth="1"/>
    <col min="12562" max="12562" width="14.140625" style="1" customWidth="1"/>
    <col min="12563" max="12800" width="9.140625" style="1"/>
    <col min="12801" max="12801" width="56.28515625" style="1" customWidth="1"/>
    <col min="12802" max="12803" width="19.7109375" style="1" customWidth="1"/>
    <col min="12804" max="12804" width="17.85546875" style="1" customWidth="1"/>
    <col min="12805" max="12805" width="6.5703125" style="1" customWidth="1"/>
    <col min="12806" max="12806" width="11.5703125" style="1" customWidth="1"/>
    <col min="12807" max="12807" width="11.85546875" style="1" customWidth="1"/>
    <col min="12808" max="12808" width="6.140625" style="1" customWidth="1"/>
    <col min="12809" max="12809" width="29.28515625" style="1" customWidth="1"/>
    <col min="12810" max="12810" width="17.5703125" style="1" customWidth="1"/>
    <col min="12811" max="12811" width="8.85546875" style="1" customWidth="1"/>
    <col min="12812" max="12812" width="13.85546875" style="1" customWidth="1"/>
    <col min="12813" max="12813" width="23.28515625" style="1" customWidth="1"/>
    <col min="12814" max="12814" width="13.28515625" style="1" customWidth="1"/>
    <col min="12815" max="12815" width="4.7109375" style="1" customWidth="1"/>
    <col min="12816" max="12816" width="5.7109375" style="1" customWidth="1"/>
    <col min="12817" max="12817" width="13.85546875" style="1" bestFit="1" customWidth="1"/>
    <col min="12818" max="12818" width="14.140625" style="1" customWidth="1"/>
    <col min="12819" max="13056" width="9.140625" style="1"/>
    <col min="13057" max="13057" width="56.28515625" style="1" customWidth="1"/>
    <col min="13058" max="13059" width="19.7109375" style="1" customWidth="1"/>
    <col min="13060" max="13060" width="17.85546875" style="1" customWidth="1"/>
    <col min="13061" max="13061" width="6.5703125" style="1" customWidth="1"/>
    <col min="13062" max="13062" width="11.5703125" style="1" customWidth="1"/>
    <col min="13063" max="13063" width="11.85546875" style="1" customWidth="1"/>
    <col min="13064" max="13064" width="6.140625" style="1" customWidth="1"/>
    <col min="13065" max="13065" width="29.28515625" style="1" customWidth="1"/>
    <col min="13066" max="13066" width="17.5703125" style="1" customWidth="1"/>
    <col min="13067" max="13067" width="8.85546875" style="1" customWidth="1"/>
    <col min="13068" max="13068" width="13.85546875" style="1" customWidth="1"/>
    <col min="13069" max="13069" width="23.28515625" style="1" customWidth="1"/>
    <col min="13070" max="13070" width="13.28515625" style="1" customWidth="1"/>
    <col min="13071" max="13071" width="4.7109375" style="1" customWidth="1"/>
    <col min="13072" max="13072" width="5.7109375" style="1" customWidth="1"/>
    <col min="13073" max="13073" width="13.85546875" style="1" bestFit="1" customWidth="1"/>
    <col min="13074" max="13074" width="14.140625" style="1" customWidth="1"/>
    <col min="13075" max="13312" width="9.140625" style="1"/>
    <col min="13313" max="13313" width="56.28515625" style="1" customWidth="1"/>
    <col min="13314" max="13315" width="19.7109375" style="1" customWidth="1"/>
    <col min="13316" max="13316" width="17.85546875" style="1" customWidth="1"/>
    <col min="13317" max="13317" width="6.5703125" style="1" customWidth="1"/>
    <col min="13318" max="13318" width="11.5703125" style="1" customWidth="1"/>
    <col min="13319" max="13319" width="11.85546875" style="1" customWidth="1"/>
    <col min="13320" max="13320" width="6.140625" style="1" customWidth="1"/>
    <col min="13321" max="13321" width="29.28515625" style="1" customWidth="1"/>
    <col min="13322" max="13322" width="17.5703125" style="1" customWidth="1"/>
    <col min="13323" max="13323" width="8.85546875" style="1" customWidth="1"/>
    <col min="13324" max="13324" width="13.85546875" style="1" customWidth="1"/>
    <col min="13325" max="13325" width="23.28515625" style="1" customWidth="1"/>
    <col min="13326" max="13326" width="13.28515625" style="1" customWidth="1"/>
    <col min="13327" max="13327" width="4.7109375" style="1" customWidth="1"/>
    <col min="13328" max="13328" width="5.7109375" style="1" customWidth="1"/>
    <col min="13329" max="13329" width="13.85546875" style="1" bestFit="1" customWidth="1"/>
    <col min="13330" max="13330" width="14.140625" style="1" customWidth="1"/>
    <col min="13331" max="13568" width="9.140625" style="1"/>
    <col min="13569" max="13569" width="56.28515625" style="1" customWidth="1"/>
    <col min="13570" max="13571" width="19.7109375" style="1" customWidth="1"/>
    <col min="13572" max="13572" width="17.85546875" style="1" customWidth="1"/>
    <col min="13573" max="13573" width="6.5703125" style="1" customWidth="1"/>
    <col min="13574" max="13574" width="11.5703125" style="1" customWidth="1"/>
    <col min="13575" max="13575" width="11.85546875" style="1" customWidth="1"/>
    <col min="13576" max="13576" width="6.140625" style="1" customWidth="1"/>
    <col min="13577" max="13577" width="29.28515625" style="1" customWidth="1"/>
    <col min="13578" max="13578" width="17.5703125" style="1" customWidth="1"/>
    <col min="13579" max="13579" width="8.85546875" style="1" customWidth="1"/>
    <col min="13580" max="13580" width="13.85546875" style="1" customWidth="1"/>
    <col min="13581" max="13581" width="23.28515625" style="1" customWidth="1"/>
    <col min="13582" max="13582" width="13.28515625" style="1" customWidth="1"/>
    <col min="13583" max="13583" width="4.7109375" style="1" customWidth="1"/>
    <col min="13584" max="13584" width="5.7109375" style="1" customWidth="1"/>
    <col min="13585" max="13585" width="13.85546875" style="1" bestFit="1" customWidth="1"/>
    <col min="13586" max="13586" width="14.140625" style="1" customWidth="1"/>
    <col min="13587" max="13824" width="9.140625" style="1"/>
    <col min="13825" max="13825" width="56.28515625" style="1" customWidth="1"/>
    <col min="13826" max="13827" width="19.7109375" style="1" customWidth="1"/>
    <col min="13828" max="13828" width="17.85546875" style="1" customWidth="1"/>
    <col min="13829" max="13829" width="6.5703125" style="1" customWidth="1"/>
    <col min="13830" max="13830" width="11.5703125" style="1" customWidth="1"/>
    <col min="13831" max="13831" width="11.85546875" style="1" customWidth="1"/>
    <col min="13832" max="13832" width="6.140625" style="1" customWidth="1"/>
    <col min="13833" max="13833" width="29.28515625" style="1" customWidth="1"/>
    <col min="13834" max="13834" width="17.5703125" style="1" customWidth="1"/>
    <col min="13835" max="13835" width="8.85546875" style="1" customWidth="1"/>
    <col min="13836" max="13836" width="13.85546875" style="1" customWidth="1"/>
    <col min="13837" max="13837" width="23.28515625" style="1" customWidth="1"/>
    <col min="13838" max="13838" width="13.28515625" style="1" customWidth="1"/>
    <col min="13839" max="13839" width="4.7109375" style="1" customWidth="1"/>
    <col min="13840" max="13840" width="5.7109375" style="1" customWidth="1"/>
    <col min="13841" max="13841" width="13.85546875" style="1" bestFit="1" customWidth="1"/>
    <col min="13842" max="13842" width="14.140625" style="1" customWidth="1"/>
    <col min="13843" max="14080" width="9.140625" style="1"/>
    <col min="14081" max="14081" width="56.28515625" style="1" customWidth="1"/>
    <col min="14082" max="14083" width="19.7109375" style="1" customWidth="1"/>
    <col min="14084" max="14084" width="17.85546875" style="1" customWidth="1"/>
    <col min="14085" max="14085" width="6.5703125" style="1" customWidth="1"/>
    <col min="14086" max="14086" width="11.5703125" style="1" customWidth="1"/>
    <col min="14087" max="14087" width="11.85546875" style="1" customWidth="1"/>
    <col min="14088" max="14088" width="6.140625" style="1" customWidth="1"/>
    <col min="14089" max="14089" width="29.28515625" style="1" customWidth="1"/>
    <col min="14090" max="14090" width="17.5703125" style="1" customWidth="1"/>
    <col min="14091" max="14091" width="8.85546875" style="1" customWidth="1"/>
    <col min="14092" max="14092" width="13.85546875" style="1" customWidth="1"/>
    <col min="14093" max="14093" width="23.28515625" style="1" customWidth="1"/>
    <col min="14094" max="14094" width="13.28515625" style="1" customWidth="1"/>
    <col min="14095" max="14095" width="4.7109375" style="1" customWidth="1"/>
    <col min="14096" max="14096" width="5.7109375" style="1" customWidth="1"/>
    <col min="14097" max="14097" width="13.85546875" style="1" bestFit="1" customWidth="1"/>
    <col min="14098" max="14098" width="14.140625" style="1" customWidth="1"/>
    <col min="14099" max="14336" width="9.140625" style="1"/>
    <col min="14337" max="14337" width="56.28515625" style="1" customWidth="1"/>
    <col min="14338" max="14339" width="19.7109375" style="1" customWidth="1"/>
    <col min="14340" max="14340" width="17.85546875" style="1" customWidth="1"/>
    <col min="14341" max="14341" width="6.5703125" style="1" customWidth="1"/>
    <col min="14342" max="14342" width="11.5703125" style="1" customWidth="1"/>
    <col min="14343" max="14343" width="11.85546875" style="1" customWidth="1"/>
    <col min="14344" max="14344" width="6.140625" style="1" customWidth="1"/>
    <col min="14345" max="14345" width="29.28515625" style="1" customWidth="1"/>
    <col min="14346" max="14346" width="17.5703125" style="1" customWidth="1"/>
    <col min="14347" max="14347" width="8.85546875" style="1" customWidth="1"/>
    <col min="14348" max="14348" width="13.85546875" style="1" customWidth="1"/>
    <col min="14349" max="14349" width="23.28515625" style="1" customWidth="1"/>
    <col min="14350" max="14350" width="13.28515625" style="1" customWidth="1"/>
    <col min="14351" max="14351" width="4.7109375" style="1" customWidth="1"/>
    <col min="14352" max="14352" width="5.7109375" style="1" customWidth="1"/>
    <col min="14353" max="14353" width="13.85546875" style="1" bestFit="1" customWidth="1"/>
    <col min="14354" max="14354" width="14.140625" style="1" customWidth="1"/>
    <col min="14355" max="14592" width="9.140625" style="1"/>
    <col min="14593" max="14593" width="56.28515625" style="1" customWidth="1"/>
    <col min="14594" max="14595" width="19.7109375" style="1" customWidth="1"/>
    <col min="14596" max="14596" width="17.85546875" style="1" customWidth="1"/>
    <col min="14597" max="14597" width="6.5703125" style="1" customWidth="1"/>
    <col min="14598" max="14598" width="11.5703125" style="1" customWidth="1"/>
    <col min="14599" max="14599" width="11.85546875" style="1" customWidth="1"/>
    <col min="14600" max="14600" width="6.140625" style="1" customWidth="1"/>
    <col min="14601" max="14601" width="29.28515625" style="1" customWidth="1"/>
    <col min="14602" max="14602" width="17.5703125" style="1" customWidth="1"/>
    <col min="14603" max="14603" width="8.85546875" style="1" customWidth="1"/>
    <col min="14604" max="14604" width="13.85546875" style="1" customWidth="1"/>
    <col min="14605" max="14605" width="23.28515625" style="1" customWidth="1"/>
    <col min="14606" max="14606" width="13.28515625" style="1" customWidth="1"/>
    <col min="14607" max="14607" width="4.7109375" style="1" customWidth="1"/>
    <col min="14608" max="14608" width="5.7109375" style="1" customWidth="1"/>
    <col min="14609" max="14609" width="13.85546875" style="1" bestFit="1" customWidth="1"/>
    <col min="14610" max="14610" width="14.140625" style="1" customWidth="1"/>
    <col min="14611" max="14848" width="9.140625" style="1"/>
    <col min="14849" max="14849" width="56.28515625" style="1" customWidth="1"/>
    <col min="14850" max="14851" width="19.7109375" style="1" customWidth="1"/>
    <col min="14852" max="14852" width="17.85546875" style="1" customWidth="1"/>
    <col min="14853" max="14853" width="6.5703125" style="1" customWidth="1"/>
    <col min="14854" max="14854" width="11.5703125" style="1" customWidth="1"/>
    <col min="14855" max="14855" width="11.85546875" style="1" customWidth="1"/>
    <col min="14856" max="14856" width="6.140625" style="1" customWidth="1"/>
    <col min="14857" max="14857" width="29.28515625" style="1" customWidth="1"/>
    <col min="14858" max="14858" width="17.5703125" style="1" customWidth="1"/>
    <col min="14859" max="14859" width="8.85546875" style="1" customWidth="1"/>
    <col min="14860" max="14860" width="13.85546875" style="1" customWidth="1"/>
    <col min="14861" max="14861" width="23.28515625" style="1" customWidth="1"/>
    <col min="14862" max="14862" width="13.28515625" style="1" customWidth="1"/>
    <col min="14863" max="14863" width="4.7109375" style="1" customWidth="1"/>
    <col min="14864" max="14864" width="5.7109375" style="1" customWidth="1"/>
    <col min="14865" max="14865" width="13.85546875" style="1" bestFit="1" customWidth="1"/>
    <col min="14866" max="14866" width="14.140625" style="1" customWidth="1"/>
    <col min="14867" max="15104" width="9.140625" style="1"/>
    <col min="15105" max="15105" width="56.28515625" style="1" customWidth="1"/>
    <col min="15106" max="15107" width="19.7109375" style="1" customWidth="1"/>
    <col min="15108" max="15108" width="17.85546875" style="1" customWidth="1"/>
    <col min="15109" max="15109" width="6.5703125" style="1" customWidth="1"/>
    <col min="15110" max="15110" width="11.5703125" style="1" customWidth="1"/>
    <col min="15111" max="15111" width="11.85546875" style="1" customWidth="1"/>
    <col min="15112" max="15112" width="6.140625" style="1" customWidth="1"/>
    <col min="15113" max="15113" width="29.28515625" style="1" customWidth="1"/>
    <col min="15114" max="15114" width="17.5703125" style="1" customWidth="1"/>
    <col min="15115" max="15115" width="8.85546875" style="1" customWidth="1"/>
    <col min="15116" max="15116" width="13.85546875" style="1" customWidth="1"/>
    <col min="15117" max="15117" width="23.28515625" style="1" customWidth="1"/>
    <col min="15118" max="15118" width="13.28515625" style="1" customWidth="1"/>
    <col min="15119" max="15119" width="4.7109375" style="1" customWidth="1"/>
    <col min="15120" max="15120" width="5.7109375" style="1" customWidth="1"/>
    <col min="15121" max="15121" width="13.85546875" style="1" bestFit="1" customWidth="1"/>
    <col min="15122" max="15122" width="14.140625" style="1" customWidth="1"/>
    <col min="15123" max="15360" width="9.140625" style="1"/>
    <col min="15361" max="15361" width="56.28515625" style="1" customWidth="1"/>
    <col min="15362" max="15363" width="19.7109375" style="1" customWidth="1"/>
    <col min="15364" max="15364" width="17.85546875" style="1" customWidth="1"/>
    <col min="15365" max="15365" width="6.5703125" style="1" customWidth="1"/>
    <col min="15366" max="15366" width="11.5703125" style="1" customWidth="1"/>
    <col min="15367" max="15367" width="11.85546875" style="1" customWidth="1"/>
    <col min="15368" max="15368" width="6.140625" style="1" customWidth="1"/>
    <col min="15369" max="15369" width="29.28515625" style="1" customWidth="1"/>
    <col min="15370" max="15370" width="17.5703125" style="1" customWidth="1"/>
    <col min="15371" max="15371" width="8.85546875" style="1" customWidth="1"/>
    <col min="15372" max="15372" width="13.85546875" style="1" customWidth="1"/>
    <col min="15373" max="15373" width="23.28515625" style="1" customWidth="1"/>
    <col min="15374" max="15374" width="13.28515625" style="1" customWidth="1"/>
    <col min="15375" max="15375" width="4.7109375" style="1" customWidth="1"/>
    <col min="15376" max="15376" width="5.7109375" style="1" customWidth="1"/>
    <col min="15377" max="15377" width="13.85546875" style="1" bestFit="1" customWidth="1"/>
    <col min="15378" max="15378" width="14.140625" style="1" customWidth="1"/>
    <col min="15379" max="15616" width="9.140625" style="1"/>
    <col min="15617" max="15617" width="56.28515625" style="1" customWidth="1"/>
    <col min="15618" max="15619" width="19.7109375" style="1" customWidth="1"/>
    <col min="15620" max="15620" width="17.85546875" style="1" customWidth="1"/>
    <col min="15621" max="15621" width="6.5703125" style="1" customWidth="1"/>
    <col min="15622" max="15622" width="11.5703125" style="1" customWidth="1"/>
    <col min="15623" max="15623" width="11.85546875" style="1" customWidth="1"/>
    <col min="15624" max="15624" width="6.140625" style="1" customWidth="1"/>
    <col min="15625" max="15625" width="29.28515625" style="1" customWidth="1"/>
    <col min="15626" max="15626" width="17.5703125" style="1" customWidth="1"/>
    <col min="15627" max="15627" width="8.85546875" style="1" customWidth="1"/>
    <col min="15628" max="15628" width="13.85546875" style="1" customWidth="1"/>
    <col min="15629" max="15629" width="23.28515625" style="1" customWidth="1"/>
    <col min="15630" max="15630" width="13.28515625" style="1" customWidth="1"/>
    <col min="15631" max="15631" width="4.7109375" style="1" customWidth="1"/>
    <col min="15632" max="15632" width="5.7109375" style="1" customWidth="1"/>
    <col min="15633" max="15633" width="13.85546875" style="1" bestFit="1" customWidth="1"/>
    <col min="15634" max="15634" width="14.140625" style="1" customWidth="1"/>
    <col min="15635" max="15872" width="9.140625" style="1"/>
    <col min="15873" max="15873" width="56.28515625" style="1" customWidth="1"/>
    <col min="15874" max="15875" width="19.7109375" style="1" customWidth="1"/>
    <col min="15876" max="15876" width="17.85546875" style="1" customWidth="1"/>
    <col min="15877" max="15877" width="6.5703125" style="1" customWidth="1"/>
    <col min="15878" max="15878" width="11.5703125" style="1" customWidth="1"/>
    <col min="15879" max="15879" width="11.85546875" style="1" customWidth="1"/>
    <col min="15880" max="15880" width="6.140625" style="1" customWidth="1"/>
    <col min="15881" max="15881" width="29.28515625" style="1" customWidth="1"/>
    <col min="15882" max="15882" width="17.5703125" style="1" customWidth="1"/>
    <col min="15883" max="15883" width="8.85546875" style="1" customWidth="1"/>
    <col min="15884" max="15884" width="13.85546875" style="1" customWidth="1"/>
    <col min="15885" max="15885" width="23.28515625" style="1" customWidth="1"/>
    <col min="15886" max="15886" width="13.28515625" style="1" customWidth="1"/>
    <col min="15887" max="15887" width="4.7109375" style="1" customWidth="1"/>
    <col min="15888" max="15888" width="5.7109375" style="1" customWidth="1"/>
    <col min="15889" max="15889" width="13.85546875" style="1" bestFit="1" customWidth="1"/>
    <col min="15890" max="15890" width="14.140625" style="1" customWidth="1"/>
    <col min="15891" max="16128" width="9.140625" style="1"/>
    <col min="16129" max="16129" width="56.28515625" style="1" customWidth="1"/>
    <col min="16130" max="16131" width="19.7109375" style="1" customWidth="1"/>
    <col min="16132" max="16132" width="17.85546875" style="1" customWidth="1"/>
    <col min="16133" max="16133" width="6.5703125" style="1" customWidth="1"/>
    <col min="16134" max="16134" width="11.5703125" style="1" customWidth="1"/>
    <col min="16135" max="16135" width="11.85546875" style="1" customWidth="1"/>
    <col min="16136" max="16136" width="6.140625" style="1" customWidth="1"/>
    <col min="16137" max="16137" width="29.28515625" style="1" customWidth="1"/>
    <col min="16138" max="16138" width="17.5703125" style="1" customWidth="1"/>
    <col min="16139" max="16139" width="8.85546875" style="1" customWidth="1"/>
    <col min="16140" max="16140" width="13.85546875" style="1" customWidth="1"/>
    <col min="16141" max="16141" width="23.28515625" style="1" customWidth="1"/>
    <col min="16142" max="16142" width="13.28515625" style="1" customWidth="1"/>
    <col min="16143" max="16143" width="4.7109375" style="1" customWidth="1"/>
    <col min="16144" max="16144" width="5.7109375" style="1" customWidth="1"/>
    <col min="16145" max="16145" width="13.85546875" style="1" bestFit="1" customWidth="1"/>
    <col min="16146" max="16146" width="14.140625" style="1" customWidth="1"/>
    <col min="16147" max="16384" width="9.140625" style="1"/>
  </cols>
  <sheetData>
    <row r="1" spans="1:18" ht="13.5" thickBot="1" x14ac:dyDescent="0.25">
      <c r="B1" s="19"/>
      <c r="C1" s="19" t="s">
        <v>0</v>
      </c>
    </row>
    <row r="2" spans="1:18" x14ac:dyDescent="0.2">
      <c r="A2" s="73" t="s">
        <v>1</v>
      </c>
      <c r="B2" s="107" t="s">
        <v>2</v>
      </c>
      <c r="C2" s="107" t="s">
        <v>6</v>
      </c>
      <c r="M2" s="37" t="s">
        <v>12</v>
      </c>
    </row>
    <row r="3" spans="1:18" ht="13.5" thickBot="1" x14ac:dyDescent="0.25">
      <c r="A3" s="74"/>
      <c r="B3" s="20">
        <v>2015</v>
      </c>
      <c r="C3" s="20">
        <v>2015</v>
      </c>
      <c r="Q3" s="2">
        <f>219708700.93+342459574.66</f>
        <v>562168275.59000003</v>
      </c>
    </row>
    <row r="4" spans="1:18" ht="13.5" thickBot="1" x14ac:dyDescent="0.25">
      <c r="A4" s="21" t="s">
        <v>3</v>
      </c>
      <c r="B4" s="41">
        <f>SUM(B5:B12)</f>
        <v>12995</v>
      </c>
      <c r="C4" s="41">
        <f>SUM(C5:C12)</f>
        <v>119522</v>
      </c>
      <c r="D4" s="11">
        <f>SUM(D5:D12)</f>
        <v>119521950.77</v>
      </c>
      <c r="M4" s="2">
        <f>2214367049.07-520.19</f>
        <v>2214366528.8800001</v>
      </c>
      <c r="N4" s="3" t="s">
        <v>13</v>
      </c>
      <c r="Q4" s="2">
        <f>542000000-24000</f>
        <v>541976000</v>
      </c>
    </row>
    <row r="5" spans="1:18" x14ac:dyDescent="0.2">
      <c r="A5" s="22" t="s">
        <v>7</v>
      </c>
      <c r="B5" s="42">
        <v>12995</v>
      </c>
      <c r="C5" s="43">
        <v>12995</v>
      </c>
      <c r="D5" s="2">
        <v>12995000</v>
      </c>
      <c r="H5" s="6"/>
      <c r="M5" s="2">
        <f>-D11-D12</f>
        <v>-6456711.6599999983</v>
      </c>
      <c r="N5" s="3" t="s">
        <v>17</v>
      </c>
      <c r="Q5" s="2"/>
    </row>
    <row r="6" spans="1:18" x14ac:dyDescent="0.2">
      <c r="A6" s="22" t="s">
        <v>151</v>
      </c>
      <c r="B6" s="44"/>
      <c r="C6" s="45">
        <v>24377</v>
      </c>
      <c r="D6" s="2">
        <f>D42</f>
        <v>3202111.7</v>
      </c>
      <c r="F6" s="2"/>
      <c r="H6" s="6"/>
      <c r="M6" s="2">
        <v>50000000</v>
      </c>
      <c r="N6" s="3" t="s">
        <v>18</v>
      </c>
      <c r="Q6" s="11">
        <f>Q3-Q4</f>
        <v>20192275.590000033</v>
      </c>
      <c r="R6" s="64" t="s">
        <v>152</v>
      </c>
    </row>
    <row r="7" spans="1:18" x14ac:dyDescent="0.2">
      <c r="A7" s="22" t="s">
        <v>384</v>
      </c>
      <c r="B7" s="44"/>
      <c r="C7" s="45"/>
      <c r="D7" s="2">
        <f>G26</f>
        <v>21175168.920000002</v>
      </c>
      <c r="H7" s="6"/>
      <c r="M7" s="2"/>
      <c r="N7" s="3"/>
      <c r="Q7" s="11"/>
      <c r="R7" s="64"/>
    </row>
    <row r="8" spans="1:18" x14ac:dyDescent="0.2">
      <c r="A8" s="22" t="s">
        <v>144</v>
      </c>
      <c r="B8" s="44"/>
      <c r="C8" s="45">
        <v>73833</v>
      </c>
      <c r="D8" s="24">
        <f>G30</f>
        <v>73832560</v>
      </c>
      <c r="H8" s="6"/>
      <c r="M8" s="2"/>
      <c r="N8" s="3" t="s">
        <v>21</v>
      </c>
    </row>
    <row r="9" spans="1:18" x14ac:dyDescent="0.2">
      <c r="A9" s="22" t="s">
        <v>155</v>
      </c>
      <c r="B9" s="44"/>
      <c r="C9" s="45">
        <v>1611</v>
      </c>
      <c r="D9" s="24">
        <f>B25</f>
        <v>1611086.78</v>
      </c>
      <c r="H9" s="6"/>
      <c r="M9" s="11">
        <f>SUM(M4:M6)</f>
        <v>2257909817.2200003</v>
      </c>
      <c r="N9" s="1" t="s">
        <v>23</v>
      </c>
      <c r="Q9" s="2">
        <v>430147421.14999998</v>
      </c>
    </row>
    <row r="10" spans="1:18" x14ac:dyDescent="0.2">
      <c r="A10" s="22" t="s">
        <v>158</v>
      </c>
      <c r="B10" s="44"/>
      <c r="C10" s="45">
        <v>249</v>
      </c>
      <c r="D10" s="24">
        <f>B27</f>
        <v>249311.71000000002</v>
      </c>
      <c r="H10" s="6"/>
      <c r="M10" s="38"/>
      <c r="N10" s="39" t="s">
        <v>26</v>
      </c>
      <c r="Q10" s="2">
        <v>420755000</v>
      </c>
    </row>
    <row r="11" spans="1:18" ht="25.5" x14ac:dyDescent="0.2">
      <c r="A11" s="26" t="s">
        <v>145</v>
      </c>
      <c r="B11" s="44"/>
      <c r="C11" s="45">
        <v>6457</v>
      </c>
      <c r="D11" s="24">
        <f>22933120.04-1208+44.29-13860915-3000000+385670.33</f>
        <v>6456711.6599999983</v>
      </c>
      <c r="H11" s="6"/>
      <c r="M11" s="2">
        <v>369717000</v>
      </c>
      <c r="N11" s="39" t="s">
        <v>167</v>
      </c>
      <c r="Q11" s="2"/>
    </row>
    <row r="12" spans="1:18" x14ac:dyDescent="0.2">
      <c r="A12" s="22"/>
      <c r="B12" s="44"/>
      <c r="C12" s="45"/>
      <c r="D12" s="112"/>
      <c r="H12" s="6"/>
      <c r="M12" s="2">
        <f>778352000-M11</f>
        <v>408635000</v>
      </c>
      <c r="N12" s="39" t="s">
        <v>120</v>
      </c>
      <c r="Q12" s="11">
        <f>Q9-Q10</f>
        <v>9392421.1499999762</v>
      </c>
      <c r="R12" s="64" t="s">
        <v>119</v>
      </c>
    </row>
    <row r="13" spans="1:18" ht="13.5" thickBot="1" x14ac:dyDescent="0.25">
      <c r="A13" s="22"/>
      <c r="B13" s="44"/>
      <c r="C13" s="44"/>
      <c r="D13" s="2"/>
      <c r="H13" s="6"/>
      <c r="M13" s="2"/>
      <c r="N13" s="39" t="s">
        <v>29</v>
      </c>
    </row>
    <row r="14" spans="1:18" ht="16.5" customHeight="1" thickBot="1" x14ac:dyDescent="0.25">
      <c r="A14" s="21" t="s">
        <v>4</v>
      </c>
      <c r="B14" s="46">
        <f>SUM(B15:B20)</f>
        <v>7195</v>
      </c>
      <c r="C14" s="46">
        <f>SUM(C15:C20)</f>
        <v>113722</v>
      </c>
      <c r="D14" s="11">
        <f>SUM(D15:D19)</f>
        <v>113721950.76999998</v>
      </c>
      <c r="H14" s="6"/>
      <c r="M14" s="2">
        <f>342588+4564000</f>
        <v>4906588</v>
      </c>
      <c r="N14" s="3" t="s">
        <v>20</v>
      </c>
      <c r="Q14" s="2">
        <v>430147750.26999998</v>
      </c>
    </row>
    <row r="15" spans="1:18" x14ac:dyDescent="0.2">
      <c r="A15" s="22" t="s">
        <v>146</v>
      </c>
      <c r="B15" s="44"/>
      <c r="C15" s="44">
        <v>100410</v>
      </c>
      <c r="D15" s="2">
        <f>J33+J41</f>
        <v>1535331.3199999998</v>
      </c>
      <c r="H15" s="6"/>
      <c r="M15" s="2">
        <f>340860.4+9181928.18</f>
        <v>9522788.5800000001</v>
      </c>
      <c r="N15" s="3" t="s">
        <v>96</v>
      </c>
      <c r="Q15" s="2">
        <v>398067000</v>
      </c>
    </row>
    <row r="16" spans="1:18" x14ac:dyDescent="0.2">
      <c r="A16" s="22" t="s">
        <v>147</v>
      </c>
      <c r="B16" s="44"/>
      <c r="C16" s="44"/>
      <c r="D16" s="2">
        <f>G27</f>
        <v>98874876.299999982</v>
      </c>
      <c r="H16" s="6"/>
      <c r="M16" s="2"/>
      <c r="N16" s="3"/>
      <c r="Q16" s="2"/>
    </row>
    <row r="17" spans="1:18" x14ac:dyDescent="0.2">
      <c r="A17" s="29" t="s">
        <v>171</v>
      </c>
      <c r="B17" s="44"/>
      <c r="C17" s="44">
        <v>2313</v>
      </c>
      <c r="D17" s="2">
        <f>B26</f>
        <v>2313188.33</v>
      </c>
      <c r="H17" s="6"/>
      <c r="M17" s="48">
        <f>M9-M11-M12-M14-M15-M16</f>
        <v>1465128440.6400003</v>
      </c>
      <c r="N17" s="48" t="s">
        <v>32</v>
      </c>
      <c r="Q17" s="2"/>
    </row>
    <row r="18" spans="1:18" ht="13.5" thickBot="1" x14ac:dyDescent="0.25">
      <c r="A18" s="29" t="s">
        <v>173</v>
      </c>
      <c r="B18" s="44"/>
      <c r="C18" s="44">
        <v>3804</v>
      </c>
      <c r="D18" s="2">
        <f>B28</f>
        <v>3803554.8200000003</v>
      </c>
      <c r="H18" s="6"/>
      <c r="M18" s="38"/>
      <c r="Q18" s="11">
        <f>Q14-Q15</f>
        <v>32080750.269999981</v>
      </c>
      <c r="R18" s="65" t="s">
        <v>94</v>
      </c>
    </row>
    <row r="19" spans="1:18" ht="13.5" thickBot="1" x14ac:dyDescent="0.25">
      <c r="A19" s="22" t="s">
        <v>141</v>
      </c>
      <c r="B19" s="44">
        <v>7195</v>
      </c>
      <c r="C19" s="44">
        <v>7195</v>
      </c>
      <c r="D19" s="30">
        <v>7195000</v>
      </c>
      <c r="H19" s="6"/>
      <c r="L19" s="139" t="s">
        <v>34</v>
      </c>
      <c r="M19" s="49">
        <f>M17</f>
        <v>1465128440.6400003</v>
      </c>
      <c r="N19" s="50" t="s">
        <v>32</v>
      </c>
    </row>
    <row r="20" spans="1:18" ht="13.5" thickBot="1" x14ac:dyDescent="0.25">
      <c r="A20" s="22"/>
      <c r="B20" s="44"/>
      <c r="C20" s="44"/>
      <c r="D20" s="30"/>
      <c r="H20" s="6"/>
    </row>
    <row r="21" spans="1:18" ht="13.5" thickBot="1" x14ac:dyDescent="0.25">
      <c r="A21" s="21" t="s">
        <v>5</v>
      </c>
      <c r="B21" s="46">
        <f>+B4-B14</f>
        <v>5800</v>
      </c>
      <c r="C21" s="46">
        <f>+C4-C14</f>
        <v>5800</v>
      </c>
      <c r="D21" s="11">
        <f>D4-D14</f>
        <v>5800000.0000000149</v>
      </c>
      <c r="H21" s="6"/>
      <c r="M21" s="38"/>
      <c r="O21" s="40"/>
      <c r="Q21" s="2">
        <v>386929136.86000001</v>
      </c>
    </row>
    <row r="22" spans="1:18" x14ac:dyDescent="0.2">
      <c r="A22" s="31"/>
      <c r="B22" s="32"/>
      <c r="C22" s="33"/>
      <c r="D22" s="2"/>
      <c r="H22" s="6"/>
      <c r="M22" s="38">
        <f>M30</f>
        <v>420377423</v>
      </c>
      <c r="N22" s="67">
        <v>2013</v>
      </c>
      <c r="Q22" s="2">
        <f>407328209-150000</f>
        <v>407178209</v>
      </c>
    </row>
    <row r="23" spans="1:18" x14ac:dyDescent="0.2">
      <c r="A23" s="18" t="s">
        <v>176</v>
      </c>
      <c r="B23" s="33"/>
      <c r="C23" s="34"/>
      <c r="D23" s="2"/>
      <c r="H23" s="6"/>
      <c r="Q23" s="2"/>
    </row>
    <row r="24" spans="1:18" ht="13.5" thickBot="1" x14ac:dyDescent="0.25">
      <c r="A24" s="35"/>
      <c r="B24" s="33"/>
      <c r="D24" s="98"/>
      <c r="H24" s="6"/>
      <c r="I24" s="6"/>
      <c r="J24" s="6"/>
      <c r="L24" s="18"/>
      <c r="M24" s="66">
        <f>M19-M22</f>
        <v>1044751017.6400003</v>
      </c>
      <c r="N24" s="14">
        <v>2014</v>
      </c>
      <c r="Q24" s="11">
        <f>Q21-Q22</f>
        <v>-20249072.139999986</v>
      </c>
      <c r="R24" s="65" t="s">
        <v>31</v>
      </c>
    </row>
    <row r="25" spans="1:18" ht="13.5" thickBot="1" x14ac:dyDescent="0.25">
      <c r="A25" s="140" t="s">
        <v>178</v>
      </c>
      <c r="B25" s="10">
        <v>1611086.78</v>
      </c>
      <c r="C25" s="4" t="s">
        <v>150</v>
      </c>
      <c r="D25" s="5" t="s">
        <v>14</v>
      </c>
      <c r="F25" s="15" t="s">
        <v>33</v>
      </c>
      <c r="G25" s="16" t="s">
        <v>150</v>
      </c>
      <c r="H25" s="6"/>
      <c r="I25" s="4" t="s">
        <v>150</v>
      </c>
      <c r="J25" s="5" t="s">
        <v>15</v>
      </c>
      <c r="M25" s="38"/>
      <c r="Q25" s="2"/>
    </row>
    <row r="26" spans="1:18" x14ac:dyDescent="0.2">
      <c r="A26" s="140" t="s">
        <v>36</v>
      </c>
      <c r="B26" s="136">
        <f>528689.97+1784498.36</f>
        <v>2313188.33</v>
      </c>
      <c r="C26" s="156" t="s">
        <v>16</v>
      </c>
      <c r="D26" s="157">
        <f>32519+7257.5</f>
        <v>39776.5</v>
      </c>
      <c r="F26" s="17">
        <v>2226</v>
      </c>
      <c r="G26" s="7">
        <f>430+944593.63+126747.2+613.88+870683.5+1927518+442459.71+1208+13860915+3000000</f>
        <v>21175168.920000002</v>
      </c>
      <c r="I26" s="23" t="s">
        <v>92</v>
      </c>
      <c r="J26" s="8">
        <f>6400+100+800</f>
        <v>7300</v>
      </c>
      <c r="K26" s="1" t="s">
        <v>93</v>
      </c>
      <c r="Q26" s="2">
        <v>354570951.39999998</v>
      </c>
    </row>
    <row r="27" spans="1:18" ht="13.5" thickBot="1" x14ac:dyDescent="0.25">
      <c r="A27" s="19" t="s">
        <v>180</v>
      </c>
      <c r="B27" s="30">
        <f>263837.71-14526</f>
        <v>249311.71000000002</v>
      </c>
      <c r="C27" s="166" t="s">
        <v>153</v>
      </c>
      <c r="D27" s="167">
        <v>6132</v>
      </c>
      <c r="F27" s="135">
        <v>5367</v>
      </c>
      <c r="G27" s="114">
        <f>22249708+73832560+208233.46+172483.57+2411891.27</f>
        <v>98874876.299999982</v>
      </c>
      <c r="I27" s="25" t="s">
        <v>19</v>
      </c>
      <c r="J27" s="138">
        <v>304152.8</v>
      </c>
      <c r="K27" s="1" t="s">
        <v>154</v>
      </c>
      <c r="M27" s="70">
        <v>214447060</v>
      </c>
      <c r="N27" s="71" t="s">
        <v>126</v>
      </c>
      <c r="Q27" s="2">
        <v>323463605</v>
      </c>
    </row>
    <row r="28" spans="1:18" x14ac:dyDescent="0.2">
      <c r="A28" s="19" t="s">
        <v>37</v>
      </c>
      <c r="B28" s="76">
        <v>3803554.8200000003</v>
      </c>
      <c r="C28" s="152" t="s">
        <v>153</v>
      </c>
      <c r="D28" s="153">
        <v>683661.11</v>
      </c>
      <c r="F28" s="30"/>
      <c r="G28" s="6"/>
      <c r="I28" s="204" t="s">
        <v>156</v>
      </c>
      <c r="J28" s="205">
        <v>6132</v>
      </c>
      <c r="K28" s="206" t="s">
        <v>157</v>
      </c>
      <c r="L28" s="206" t="s">
        <v>386</v>
      </c>
      <c r="M28" s="70">
        <v>800388363</v>
      </c>
      <c r="N28" s="71" t="s">
        <v>127</v>
      </c>
      <c r="Q28" s="2"/>
    </row>
    <row r="29" spans="1:18" x14ac:dyDescent="0.2">
      <c r="A29" s="19" t="s">
        <v>38</v>
      </c>
      <c r="B29" s="76">
        <v>0</v>
      </c>
      <c r="C29" s="149" t="s">
        <v>159</v>
      </c>
      <c r="D29" s="150">
        <v>7000</v>
      </c>
      <c r="F29" s="137"/>
      <c r="G29" s="137"/>
      <c r="I29" s="25" t="s">
        <v>160</v>
      </c>
      <c r="J29" s="8">
        <f>1378+1000+10250</f>
        <v>12628</v>
      </c>
      <c r="K29" s="1" t="s">
        <v>161</v>
      </c>
      <c r="M29" s="38">
        <f>SUM(M37:M40)</f>
        <v>-594458000</v>
      </c>
      <c r="N29" s="115" t="s">
        <v>179</v>
      </c>
      <c r="Q29" s="11">
        <f>Q26-Q27</f>
        <v>31107346.399999976</v>
      </c>
      <c r="R29" s="65" t="s">
        <v>35</v>
      </c>
    </row>
    <row r="30" spans="1:18" x14ac:dyDescent="0.2">
      <c r="B30" s="2"/>
      <c r="C30" s="168" t="s">
        <v>162</v>
      </c>
      <c r="D30" s="169">
        <f>244038+20100</f>
        <v>264138</v>
      </c>
      <c r="E30" s="6"/>
      <c r="F30" s="2" t="s">
        <v>39</v>
      </c>
      <c r="G30" s="10">
        <v>73832560</v>
      </c>
      <c r="I30" s="25" t="s">
        <v>163</v>
      </c>
      <c r="J30" s="138">
        <v>340860.4</v>
      </c>
      <c r="K30" s="47">
        <v>5364</v>
      </c>
      <c r="M30" s="72">
        <f>SUM(M27:M29)</f>
        <v>420377423</v>
      </c>
      <c r="N30" s="14" t="s">
        <v>182</v>
      </c>
    </row>
    <row r="31" spans="1:18" x14ac:dyDescent="0.2">
      <c r="C31" s="172" t="s">
        <v>164</v>
      </c>
      <c r="D31" s="173">
        <v>4290</v>
      </c>
      <c r="E31" s="6"/>
      <c r="F31" s="2" t="s">
        <v>40</v>
      </c>
      <c r="G31" s="10">
        <f>(100229183+12877000+7406447-465590-64760-2000-8780222+48480)*0.2+0.4</f>
        <v>22249708</v>
      </c>
      <c r="I31" s="25" t="s">
        <v>165</v>
      </c>
      <c r="J31" s="8">
        <v>97725.37</v>
      </c>
      <c r="K31" s="47" t="s">
        <v>166</v>
      </c>
      <c r="M31" s="70">
        <v>107215000</v>
      </c>
      <c r="N31" s="71" t="s">
        <v>183</v>
      </c>
      <c r="Q31" s="68">
        <f>Q29+Q24+Q18</f>
        <v>42939024.529999971</v>
      </c>
      <c r="R31" s="65" t="s">
        <v>124</v>
      </c>
    </row>
    <row r="32" spans="1:18" ht="13.5" thickBot="1" x14ac:dyDescent="0.25">
      <c r="C32" s="162" t="s">
        <v>168</v>
      </c>
      <c r="D32" s="163">
        <v>97725.37</v>
      </c>
      <c r="E32" s="6"/>
      <c r="F32" s="30"/>
      <c r="I32" s="202" t="s">
        <v>95</v>
      </c>
      <c r="J32" s="203">
        <v>500</v>
      </c>
      <c r="K32" s="1" t="s">
        <v>169</v>
      </c>
      <c r="M32" s="38">
        <v>-408635000</v>
      </c>
      <c r="N32" s="115" t="s">
        <v>185</v>
      </c>
      <c r="Q32" s="69">
        <f>Q31+Q12</f>
        <v>52331445.679999948</v>
      </c>
      <c r="R32" s="64" t="s">
        <v>125</v>
      </c>
    </row>
    <row r="33" spans="3:18" ht="13.5" thickBot="1" x14ac:dyDescent="0.25">
      <c r="C33" s="158" t="s">
        <v>170</v>
      </c>
      <c r="D33" s="159">
        <v>84008</v>
      </c>
      <c r="E33" s="6"/>
      <c r="F33" s="1" t="s">
        <v>123</v>
      </c>
      <c r="I33" s="28"/>
      <c r="J33" s="113">
        <f>SUM(J26:J32)</f>
        <v>769298.57</v>
      </c>
      <c r="M33" s="118">
        <f>M30+M31+M32</f>
        <v>118957423</v>
      </c>
      <c r="N33" s="119" t="s">
        <v>186</v>
      </c>
      <c r="Q33" s="116">
        <f>Q32+Q6</f>
        <v>72523721.269999981</v>
      </c>
      <c r="R33" s="117" t="s">
        <v>184</v>
      </c>
    </row>
    <row r="34" spans="3:18" ht="13.5" thickBot="1" x14ac:dyDescent="0.25">
      <c r="C34" s="158" t="s">
        <v>170</v>
      </c>
      <c r="D34" s="159">
        <v>834862.83000000007</v>
      </c>
      <c r="E34" s="6"/>
      <c r="F34" s="1" t="s">
        <v>181</v>
      </c>
      <c r="I34" s="9"/>
      <c r="J34" s="10"/>
    </row>
    <row r="35" spans="3:18" s="36" customFormat="1" ht="13.5" thickBot="1" x14ac:dyDescent="0.25">
      <c r="C35" s="154" t="s">
        <v>172</v>
      </c>
      <c r="D35" s="155">
        <f>9500+11900+9199</f>
        <v>30599</v>
      </c>
      <c r="E35" s="6"/>
      <c r="H35" s="1"/>
      <c r="I35" s="4" t="s">
        <v>150</v>
      </c>
      <c r="J35" s="5" t="s">
        <v>25</v>
      </c>
      <c r="K35" s="1"/>
      <c r="L35" s="1"/>
      <c r="M35" s="1"/>
      <c r="N35" s="1"/>
    </row>
    <row r="36" spans="3:18" s="36" customFormat="1" x14ac:dyDescent="0.2">
      <c r="C36" s="177" t="s">
        <v>20</v>
      </c>
      <c r="D36" s="178">
        <f>834+3000+8427+39345+2029+27328</f>
        <v>80963</v>
      </c>
      <c r="E36" s="1"/>
      <c r="F36" s="2"/>
      <c r="G36" s="1"/>
      <c r="H36" s="1"/>
      <c r="I36" s="25" t="s">
        <v>28</v>
      </c>
      <c r="J36" s="8">
        <v>83103.7</v>
      </c>
      <c r="K36" s="1">
        <v>5331</v>
      </c>
      <c r="L36" s="1"/>
      <c r="M36" s="271" t="s">
        <v>187</v>
      </c>
      <c r="N36" s="272"/>
    </row>
    <row r="37" spans="3:18" s="36" customFormat="1" x14ac:dyDescent="0.2">
      <c r="C37" s="177" t="s">
        <v>174</v>
      </c>
      <c r="D37" s="178">
        <v>820.48</v>
      </c>
      <c r="E37" s="1"/>
      <c r="F37" s="2"/>
      <c r="G37" s="1"/>
      <c r="H37" s="1"/>
      <c r="I37" s="27" t="s">
        <v>27</v>
      </c>
      <c r="J37" s="8">
        <f>11488.92+28099.16</f>
        <v>39588.080000000002</v>
      </c>
      <c r="K37" s="1">
        <v>5331</v>
      </c>
      <c r="L37" s="1"/>
      <c r="M37" s="38">
        <v>-418655000</v>
      </c>
      <c r="N37" s="1" t="s">
        <v>188</v>
      </c>
    </row>
    <row r="38" spans="3:18" s="36" customFormat="1" x14ac:dyDescent="0.2">
      <c r="C38" s="182" t="s">
        <v>22</v>
      </c>
      <c r="D38" s="183">
        <f>30000+30000+4000+15000+10000+15000+2415+4100</f>
        <v>110515</v>
      </c>
      <c r="E38" s="1"/>
      <c r="F38" s="2"/>
      <c r="G38" s="1"/>
      <c r="H38" s="1"/>
      <c r="I38" s="25" t="s">
        <v>175</v>
      </c>
      <c r="J38" s="8">
        <v>368538</v>
      </c>
      <c r="K38" s="1">
        <v>5331</v>
      </c>
      <c r="L38" s="1"/>
      <c r="M38" s="38">
        <v>-25000000</v>
      </c>
      <c r="N38" s="1" t="s">
        <v>188</v>
      </c>
    </row>
    <row r="39" spans="3:18" s="36" customFormat="1" x14ac:dyDescent="0.2">
      <c r="C39" s="187" t="s">
        <v>24</v>
      </c>
      <c r="D39" s="188">
        <f>1100+8050+20000+3074+5000+9563+3204+4481+5703+7870+6349.5</f>
        <v>74394.5</v>
      </c>
      <c r="E39" s="1"/>
      <c r="F39" s="2"/>
      <c r="G39" s="1"/>
      <c r="H39" s="1"/>
      <c r="I39" s="25" t="s">
        <v>30</v>
      </c>
      <c r="J39" s="8">
        <f>101167.1+140975+21068.87</f>
        <v>263210.97000000003</v>
      </c>
      <c r="K39" s="1">
        <v>5331</v>
      </c>
      <c r="L39" s="1"/>
      <c r="M39" s="38">
        <v>-56404000</v>
      </c>
      <c r="N39" s="1" t="s">
        <v>189</v>
      </c>
    </row>
    <row r="40" spans="3:18" s="36" customFormat="1" ht="13.5" thickBot="1" x14ac:dyDescent="0.25">
      <c r="C40" s="192" t="s">
        <v>121</v>
      </c>
      <c r="D40" s="193">
        <f>11120+22071</f>
        <v>33191</v>
      </c>
      <c r="E40" s="1"/>
      <c r="F40" s="2"/>
      <c r="G40" s="1"/>
      <c r="H40" s="1"/>
      <c r="I40" s="25" t="s">
        <v>122</v>
      </c>
      <c r="J40" s="8">
        <f>7524+4068</f>
        <v>11592</v>
      </c>
      <c r="K40" s="1">
        <v>5331</v>
      </c>
      <c r="L40" s="1"/>
      <c r="M40" s="38">
        <v>-94399000</v>
      </c>
      <c r="N40" s="1" t="s">
        <v>190</v>
      </c>
    </row>
    <row r="41" spans="3:18" s="36" customFormat="1" ht="13.5" thickBot="1" x14ac:dyDescent="0.25">
      <c r="C41" s="27" t="s">
        <v>177</v>
      </c>
      <c r="D41" s="8">
        <v>850034.91</v>
      </c>
      <c r="E41" s="1"/>
      <c r="F41" s="2"/>
      <c r="G41" s="1"/>
      <c r="H41" s="1"/>
      <c r="I41" s="28"/>
      <c r="J41" s="113">
        <f>SUM(J36:J40)</f>
        <v>766032.75</v>
      </c>
      <c r="K41" s="1"/>
      <c r="L41" s="1"/>
      <c r="M41" s="38"/>
      <c r="N41" s="1"/>
    </row>
    <row r="42" spans="3:18" s="36" customFormat="1" ht="13.5" thickBot="1" x14ac:dyDescent="0.25">
      <c r="C42" s="12"/>
      <c r="D42" s="13">
        <f>SUM(D26:D41)</f>
        <v>3202111.7</v>
      </c>
      <c r="E42" s="1"/>
      <c r="F42" s="1"/>
      <c r="G42" s="1"/>
      <c r="H42" s="1"/>
      <c r="I42" s="1"/>
      <c r="J42" s="1"/>
      <c r="K42" s="1"/>
      <c r="L42" s="1"/>
      <c r="M42" s="38"/>
      <c r="N42" s="1"/>
    </row>
    <row r="43" spans="3:18" s="36" customFormat="1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271" t="s">
        <v>191</v>
      </c>
      <c r="N43" s="272"/>
    </row>
    <row r="44" spans="3:18" s="36" customFormat="1" x14ac:dyDescent="0.2">
      <c r="C44" s="1" t="s">
        <v>385</v>
      </c>
      <c r="D44" s="195">
        <f>D42-D41</f>
        <v>2352076.79</v>
      </c>
      <c r="E44" s="1"/>
      <c r="F44" s="1"/>
      <c r="G44" s="1"/>
      <c r="H44" s="1"/>
      <c r="I44" s="1"/>
      <c r="J44" s="1"/>
      <c r="K44" s="1"/>
      <c r="L44" s="1"/>
      <c r="M44" s="38"/>
      <c r="N44" s="1" t="s">
        <v>192</v>
      </c>
    </row>
    <row r="45" spans="3:18" s="36" customFormat="1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38"/>
      <c r="N45" s="1"/>
    </row>
    <row r="46" spans="3:18" s="36" customFormat="1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38"/>
      <c r="N46" s="1"/>
    </row>
    <row r="47" spans="3:18" s="36" customFormat="1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38"/>
      <c r="N47" s="1"/>
    </row>
    <row r="48" spans="3:18" s="36" customFormat="1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s="36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s="36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mergeCells count="2">
    <mergeCell ref="M36:N36"/>
    <mergeCell ref="M43:N43"/>
  </mergeCells>
  <printOptions horizontalCentered="1"/>
  <pageMargins left="0.77" right="0.6" top="0.98425196850393704" bottom="0.98425196850393704" header="0.51181102362204722" footer="0.51181102362204722"/>
  <pageSetup paperSize="9" scale="9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3"/>
  <sheetViews>
    <sheetView workbookViewId="0">
      <pane xSplit="15" ySplit="1" topLeftCell="P105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50.28515625" style="1" customWidth="1"/>
    <col min="10" max="10" width="4" style="1" bestFit="1" customWidth="1"/>
    <col min="11" max="11" width="5" style="1" bestFit="1" customWidth="1"/>
    <col min="12" max="12" width="7" style="1" bestFit="1" customWidth="1"/>
    <col min="13" max="13" width="5" style="1" bestFit="1" customWidth="1"/>
    <col min="14" max="14" width="4" style="1" bestFit="1" customWidth="1"/>
    <col min="15" max="15" width="10" style="1" bestFit="1" customWidth="1"/>
    <col min="16" max="16" width="11" style="1" bestFit="1" customWidth="1"/>
    <col min="17" max="17" width="14.140625" style="1" bestFit="1" customWidth="1"/>
    <col min="18" max="18" width="14.5703125" style="1" customWidth="1"/>
    <col min="19" max="19" width="14" style="1" customWidth="1"/>
    <col min="20" max="20" width="15.140625" style="1" customWidth="1"/>
    <col min="21" max="21" width="36.85546875" style="1" bestFit="1" customWidth="1"/>
    <col min="22" max="22" width="7.5703125" style="1" bestFit="1" customWidth="1"/>
    <col min="23" max="23" width="7.28515625" style="1" bestFit="1" customWidth="1"/>
    <col min="24" max="24" width="3" style="1" bestFit="1" customWidth="1"/>
    <col min="25" max="26" width="15" style="1" bestFit="1" customWidth="1"/>
    <col min="27" max="27" width="11.85546875" style="1" bestFit="1" customWidth="1"/>
    <col min="28" max="28" width="6.85546875" style="1" bestFit="1" customWidth="1"/>
    <col min="29" max="29" width="9" style="1" bestFit="1" customWidth="1"/>
    <col min="30" max="30" width="6.28515625" style="1" bestFit="1" customWidth="1"/>
    <col min="31" max="16384" width="9.140625" style="1"/>
  </cols>
  <sheetData>
    <row r="1" spans="1:30" x14ac:dyDescent="0.2">
      <c r="A1" s="124" t="s">
        <v>43</v>
      </c>
      <c r="B1" s="124" t="s">
        <v>44</v>
      </c>
      <c r="C1" s="124" t="s">
        <v>45</v>
      </c>
      <c r="D1" s="124" t="s">
        <v>46</v>
      </c>
      <c r="E1" s="124" t="s">
        <v>47</v>
      </c>
      <c r="F1" s="124" t="s">
        <v>48</v>
      </c>
      <c r="G1" s="124" t="s">
        <v>112</v>
      </c>
      <c r="H1" s="124" t="s">
        <v>49</v>
      </c>
      <c r="I1" s="124" t="s">
        <v>70</v>
      </c>
      <c r="J1" s="124" t="s">
        <v>50</v>
      </c>
      <c r="K1" s="124" t="s">
        <v>51</v>
      </c>
      <c r="L1" s="124" t="s">
        <v>52</v>
      </c>
      <c r="M1" s="124" t="s">
        <v>53</v>
      </c>
      <c r="N1" s="124" t="s">
        <v>54</v>
      </c>
      <c r="O1" s="124" t="s">
        <v>55</v>
      </c>
      <c r="P1" s="124" t="s">
        <v>56</v>
      </c>
      <c r="Q1" s="124" t="s">
        <v>57</v>
      </c>
      <c r="R1" s="124" t="s">
        <v>58</v>
      </c>
      <c r="S1" s="124" t="s">
        <v>59</v>
      </c>
      <c r="T1" s="124" t="s">
        <v>60</v>
      </c>
      <c r="U1" s="124" t="s">
        <v>61</v>
      </c>
      <c r="V1" s="124" t="s">
        <v>62</v>
      </c>
      <c r="W1" s="124" t="s">
        <v>63</v>
      </c>
      <c r="X1" s="124" t="s">
        <v>64</v>
      </c>
      <c r="Y1" s="124" t="s">
        <v>65</v>
      </c>
      <c r="Z1" s="124" t="s">
        <v>193</v>
      </c>
      <c r="AA1" s="124" t="s">
        <v>66</v>
      </c>
      <c r="AB1" s="124" t="s">
        <v>67</v>
      </c>
      <c r="AC1" s="124" t="s">
        <v>68</v>
      </c>
      <c r="AD1" s="124" t="s">
        <v>69</v>
      </c>
    </row>
    <row r="2" spans="1:30" x14ac:dyDescent="0.2">
      <c r="A2" s="123" t="s">
        <v>71</v>
      </c>
      <c r="B2" s="123" t="s">
        <v>72</v>
      </c>
      <c r="C2" s="123" t="s">
        <v>73</v>
      </c>
      <c r="D2" s="121">
        <v>1</v>
      </c>
      <c r="E2" s="121">
        <v>1</v>
      </c>
      <c r="F2" s="121">
        <v>1</v>
      </c>
      <c r="G2" s="123" t="s">
        <v>113</v>
      </c>
      <c r="H2" s="123" t="s">
        <v>194</v>
      </c>
      <c r="I2" s="123" t="s">
        <v>195</v>
      </c>
      <c r="J2" s="123" t="s">
        <v>75</v>
      </c>
      <c r="K2" s="123" t="s">
        <v>76</v>
      </c>
      <c r="L2" s="123" t="s">
        <v>100</v>
      </c>
      <c r="M2" s="123" t="s">
        <v>106</v>
      </c>
      <c r="N2" s="123" t="s">
        <v>79</v>
      </c>
      <c r="O2" s="123" t="s">
        <v>114</v>
      </c>
      <c r="P2" s="123" t="s">
        <v>115</v>
      </c>
      <c r="Q2" s="123" t="s">
        <v>80</v>
      </c>
      <c r="R2" s="120">
        <v>12995000</v>
      </c>
      <c r="S2" s="120">
        <v>0</v>
      </c>
      <c r="T2" s="120">
        <v>12995000</v>
      </c>
      <c r="U2" s="121"/>
      <c r="V2" s="121"/>
      <c r="W2" s="121"/>
      <c r="X2" s="121">
        <v>0</v>
      </c>
      <c r="Y2" s="121"/>
      <c r="Z2" s="123" t="s">
        <v>196</v>
      </c>
      <c r="AA2" s="122">
        <v>42066</v>
      </c>
      <c r="AB2" s="121" t="s">
        <v>107</v>
      </c>
      <c r="AC2" s="121"/>
      <c r="AD2" s="121"/>
    </row>
    <row r="3" spans="1:30" x14ac:dyDescent="0.2">
      <c r="A3" s="123" t="s">
        <v>71</v>
      </c>
      <c r="B3" s="123" t="s">
        <v>72</v>
      </c>
      <c r="C3" s="123" t="s">
        <v>73</v>
      </c>
      <c r="D3" s="121">
        <v>0</v>
      </c>
      <c r="E3" s="121">
        <v>1</v>
      </c>
      <c r="F3" s="121">
        <v>8</v>
      </c>
      <c r="G3" s="123" t="s">
        <v>113</v>
      </c>
      <c r="H3" s="123" t="s">
        <v>74</v>
      </c>
      <c r="I3" s="123" t="s">
        <v>197</v>
      </c>
      <c r="J3" s="123" t="s">
        <v>75</v>
      </c>
      <c r="K3" s="123" t="s">
        <v>76</v>
      </c>
      <c r="L3" s="123" t="s">
        <v>77</v>
      </c>
      <c r="M3" s="123" t="s">
        <v>78</v>
      </c>
      <c r="N3" s="123" t="s">
        <v>79</v>
      </c>
      <c r="O3" s="123" t="s">
        <v>198</v>
      </c>
      <c r="P3" s="123" t="s">
        <v>116</v>
      </c>
      <c r="Q3" s="123" t="s">
        <v>80</v>
      </c>
      <c r="R3" s="181">
        <v>30000</v>
      </c>
      <c r="S3" s="181">
        <v>0</v>
      </c>
      <c r="T3" s="181">
        <v>30000</v>
      </c>
      <c r="U3" s="184" t="s">
        <v>199</v>
      </c>
      <c r="V3" s="121"/>
      <c r="W3" s="121"/>
      <c r="X3" s="121">
        <v>0</v>
      </c>
      <c r="Y3" s="123" t="s">
        <v>200</v>
      </c>
      <c r="Z3" s="123" t="s">
        <v>200</v>
      </c>
      <c r="AA3" s="122">
        <v>42031</v>
      </c>
      <c r="AB3" s="121" t="s">
        <v>81</v>
      </c>
      <c r="AC3" s="121"/>
      <c r="AD3" s="121"/>
    </row>
    <row r="4" spans="1:30" x14ac:dyDescent="0.2">
      <c r="A4" s="123" t="s">
        <v>71</v>
      </c>
      <c r="B4" s="123" t="s">
        <v>72</v>
      </c>
      <c r="C4" s="123" t="s">
        <v>73</v>
      </c>
      <c r="D4" s="121">
        <v>0</v>
      </c>
      <c r="E4" s="121">
        <v>1</v>
      </c>
      <c r="F4" s="121">
        <v>12</v>
      </c>
      <c r="G4" s="123" t="s">
        <v>113</v>
      </c>
      <c r="H4" s="123" t="s">
        <v>82</v>
      </c>
      <c r="I4" s="123" t="s">
        <v>201</v>
      </c>
      <c r="J4" s="123" t="s">
        <v>75</v>
      </c>
      <c r="K4" s="123" t="s">
        <v>76</v>
      </c>
      <c r="L4" s="123" t="s">
        <v>77</v>
      </c>
      <c r="M4" s="123" t="s">
        <v>78</v>
      </c>
      <c r="N4" s="123" t="s">
        <v>79</v>
      </c>
      <c r="O4" s="123" t="s">
        <v>114</v>
      </c>
      <c r="P4" s="123" t="s">
        <v>116</v>
      </c>
      <c r="Q4" s="123" t="s">
        <v>80</v>
      </c>
      <c r="R4" s="181">
        <v>4000</v>
      </c>
      <c r="S4" s="181">
        <v>0</v>
      </c>
      <c r="T4" s="181">
        <v>4000</v>
      </c>
      <c r="U4" s="184" t="s">
        <v>202</v>
      </c>
      <c r="V4" s="121"/>
      <c r="W4" s="121"/>
      <c r="X4" s="121">
        <v>0</v>
      </c>
      <c r="Y4" s="123" t="s">
        <v>203</v>
      </c>
      <c r="Z4" s="123" t="s">
        <v>203</v>
      </c>
      <c r="AA4" s="122">
        <v>42031</v>
      </c>
      <c r="AB4" s="121" t="s">
        <v>81</v>
      </c>
      <c r="AC4" s="121"/>
      <c r="AD4" s="121"/>
    </row>
    <row r="5" spans="1:30" x14ac:dyDescent="0.2">
      <c r="A5" s="123" t="s">
        <v>71</v>
      </c>
      <c r="B5" s="123" t="s">
        <v>72</v>
      </c>
      <c r="C5" s="123" t="s">
        <v>73</v>
      </c>
      <c r="D5" s="121">
        <v>0</v>
      </c>
      <c r="E5" s="121">
        <v>1</v>
      </c>
      <c r="F5" s="121">
        <v>12</v>
      </c>
      <c r="G5" s="123" t="s">
        <v>113</v>
      </c>
      <c r="H5" s="123" t="s">
        <v>83</v>
      </c>
      <c r="I5" s="123" t="s">
        <v>204</v>
      </c>
      <c r="J5" s="123" t="s">
        <v>75</v>
      </c>
      <c r="K5" s="123" t="s">
        <v>76</v>
      </c>
      <c r="L5" s="123" t="s">
        <v>77</v>
      </c>
      <c r="M5" s="123" t="s">
        <v>78</v>
      </c>
      <c r="N5" s="123" t="s">
        <v>79</v>
      </c>
      <c r="O5" s="123" t="s">
        <v>198</v>
      </c>
      <c r="P5" s="123" t="s">
        <v>116</v>
      </c>
      <c r="Q5" s="123" t="s">
        <v>80</v>
      </c>
      <c r="R5" s="181">
        <v>4100</v>
      </c>
      <c r="S5" s="181">
        <v>0</v>
      </c>
      <c r="T5" s="181">
        <v>4100</v>
      </c>
      <c r="U5" s="184" t="s">
        <v>205</v>
      </c>
      <c r="V5" s="121"/>
      <c r="W5" s="121"/>
      <c r="X5" s="121">
        <v>0</v>
      </c>
      <c r="Y5" s="123" t="s">
        <v>206</v>
      </c>
      <c r="Z5" s="123" t="s">
        <v>206</v>
      </c>
      <c r="AA5" s="122">
        <v>42031</v>
      </c>
      <c r="AB5" s="121" t="s">
        <v>81</v>
      </c>
      <c r="AC5" s="121"/>
      <c r="AD5" s="121"/>
    </row>
    <row r="6" spans="1:30" x14ac:dyDescent="0.2">
      <c r="A6" s="123" t="s">
        <v>71</v>
      </c>
      <c r="B6" s="123" t="s">
        <v>72</v>
      </c>
      <c r="C6" s="123" t="s">
        <v>73</v>
      </c>
      <c r="D6" s="121">
        <v>0</v>
      </c>
      <c r="E6" s="121">
        <v>1</v>
      </c>
      <c r="F6" s="121">
        <v>12</v>
      </c>
      <c r="G6" s="123" t="s">
        <v>113</v>
      </c>
      <c r="H6" s="123" t="s">
        <v>84</v>
      </c>
      <c r="I6" s="123" t="s">
        <v>207</v>
      </c>
      <c r="J6" s="123" t="s">
        <v>75</v>
      </c>
      <c r="K6" s="123" t="s">
        <v>76</v>
      </c>
      <c r="L6" s="123" t="s">
        <v>77</v>
      </c>
      <c r="M6" s="123" t="s">
        <v>78</v>
      </c>
      <c r="N6" s="123" t="s">
        <v>79</v>
      </c>
      <c r="O6" s="123" t="s">
        <v>114</v>
      </c>
      <c r="P6" s="123" t="s">
        <v>116</v>
      </c>
      <c r="Q6" s="123" t="s">
        <v>80</v>
      </c>
      <c r="R6" s="181">
        <v>-4000</v>
      </c>
      <c r="S6" s="181">
        <v>0</v>
      </c>
      <c r="T6" s="181">
        <v>-4000</v>
      </c>
      <c r="U6" s="185"/>
      <c r="V6" s="121"/>
      <c r="W6" s="121"/>
      <c r="X6" s="121">
        <v>0</v>
      </c>
      <c r="Y6" s="123" t="s">
        <v>208</v>
      </c>
      <c r="Z6" s="123" t="s">
        <v>203</v>
      </c>
      <c r="AA6" s="122">
        <v>42031</v>
      </c>
      <c r="AB6" s="121" t="s">
        <v>81</v>
      </c>
      <c r="AC6" s="121"/>
      <c r="AD6" s="121"/>
    </row>
    <row r="7" spans="1:30" x14ac:dyDescent="0.2">
      <c r="A7" s="123" t="s">
        <v>71</v>
      </c>
      <c r="B7" s="123" t="s">
        <v>72</v>
      </c>
      <c r="C7" s="123" t="s">
        <v>73</v>
      </c>
      <c r="D7" s="121">
        <v>0</v>
      </c>
      <c r="E7" s="121">
        <v>1</v>
      </c>
      <c r="F7" s="121">
        <v>12</v>
      </c>
      <c r="G7" s="123" t="s">
        <v>113</v>
      </c>
      <c r="H7" s="123" t="s">
        <v>84</v>
      </c>
      <c r="I7" s="123" t="s">
        <v>207</v>
      </c>
      <c r="J7" s="123" t="s">
        <v>75</v>
      </c>
      <c r="K7" s="123" t="s">
        <v>76</v>
      </c>
      <c r="L7" s="123" t="s">
        <v>77</v>
      </c>
      <c r="M7" s="123" t="s">
        <v>78</v>
      </c>
      <c r="N7" s="123" t="s">
        <v>79</v>
      </c>
      <c r="O7" s="123" t="s">
        <v>198</v>
      </c>
      <c r="P7" s="123" t="s">
        <v>116</v>
      </c>
      <c r="Q7" s="123" t="s">
        <v>80</v>
      </c>
      <c r="R7" s="181">
        <v>4000</v>
      </c>
      <c r="S7" s="181">
        <v>0</v>
      </c>
      <c r="T7" s="181">
        <v>4000</v>
      </c>
      <c r="U7" s="184" t="s">
        <v>202</v>
      </c>
      <c r="V7" s="121"/>
      <c r="W7" s="121"/>
      <c r="X7" s="121">
        <v>0</v>
      </c>
      <c r="Y7" s="123" t="s">
        <v>208</v>
      </c>
      <c r="Z7" s="123" t="s">
        <v>203</v>
      </c>
      <c r="AA7" s="122">
        <v>42031</v>
      </c>
      <c r="AB7" s="121" t="s">
        <v>81</v>
      </c>
      <c r="AC7" s="121"/>
      <c r="AD7" s="121"/>
    </row>
    <row r="8" spans="1:30" x14ac:dyDescent="0.2">
      <c r="A8" s="123" t="s">
        <v>71</v>
      </c>
      <c r="B8" s="123" t="s">
        <v>72</v>
      </c>
      <c r="C8" s="123" t="s">
        <v>73</v>
      </c>
      <c r="D8" s="121">
        <v>0</v>
      </c>
      <c r="E8" s="121">
        <v>1</v>
      </c>
      <c r="F8" s="121">
        <v>14</v>
      </c>
      <c r="G8" s="123" t="s">
        <v>113</v>
      </c>
      <c r="H8" s="123" t="s">
        <v>85</v>
      </c>
      <c r="I8" s="123" t="s">
        <v>209</v>
      </c>
      <c r="J8" s="123" t="s">
        <v>75</v>
      </c>
      <c r="K8" s="123" t="s">
        <v>76</v>
      </c>
      <c r="L8" s="123" t="s">
        <v>77</v>
      </c>
      <c r="M8" s="123" t="s">
        <v>78</v>
      </c>
      <c r="N8" s="123" t="s">
        <v>79</v>
      </c>
      <c r="O8" s="123" t="s">
        <v>198</v>
      </c>
      <c r="P8" s="123" t="s">
        <v>116</v>
      </c>
      <c r="Q8" s="123" t="s">
        <v>80</v>
      </c>
      <c r="R8" s="179">
        <v>834</v>
      </c>
      <c r="S8" s="179">
        <v>0</v>
      </c>
      <c r="T8" s="179">
        <v>834</v>
      </c>
      <c r="U8" s="180" t="s">
        <v>210</v>
      </c>
      <c r="V8" s="121"/>
      <c r="W8" s="121"/>
      <c r="X8" s="121">
        <v>0</v>
      </c>
      <c r="Y8" s="123" t="s">
        <v>211</v>
      </c>
      <c r="Z8" s="123" t="s">
        <v>211</v>
      </c>
      <c r="AA8" s="122">
        <v>42031</v>
      </c>
      <c r="AB8" s="121" t="s">
        <v>81</v>
      </c>
      <c r="AC8" s="121"/>
      <c r="AD8" s="121"/>
    </row>
    <row r="9" spans="1:30" x14ac:dyDescent="0.2">
      <c r="A9" s="123" t="s">
        <v>71</v>
      </c>
      <c r="B9" s="123" t="s">
        <v>72</v>
      </c>
      <c r="C9" s="123" t="s">
        <v>73</v>
      </c>
      <c r="D9" s="121">
        <v>0</v>
      </c>
      <c r="E9" s="121">
        <v>1</v>
      </c>
      <c r="F9" s="121">
        <v>14</v>
      </c>
      <c r="G9" s="123" t="s">
        <v>113</v>
      </c>
      <c r="H9" s="123" t="s">
        <v>86</v>
      </c>
      <c r="I9" s="123" t="s">
        <v>212</v>
      </c>
      <c r="J9" s="123" t="s">
        <v>75</v>
      </c>
      <c r="K9" s="123" t="s">
        <v>76</v>
      </c>
      <c r="L9" s="123" t="s">
        <v>77</v>
      </c>
      <c r="M9" s="123" t="s">
        <v>78</v>
      </c>
      <c r="N9" s="123" t="s">
        <v>79</v>
      </c>
      <c r="O9" s="123" t="s">
        <v>198</v>
      </c>
      <c r="P9" s="123" t="s">
        <v>116</v>
      </c>
      <c r="Q9" s="123" t="s">
        <v>80</v>
      </c>
      <c r="R9" s="164">
        <v>6132</v>
      </c>
      <c r="S9" s="164">
        <v>0</v>
      </c>
      <c r="T9" s="164">
        <v>6132</v>
      </c>
      <c r="U9" s="165" t="s">
        <v>213</v>
      </c>
      <c r="V9" s="121"/>
      <c r="W9" s="121"/>
      <c r="X9" s="121">
        <v>0</v>
      </c>
      <c r="Y9" s="123" t="s">
        <v>214</v>
      </c>
      <c r="Z9" s="123" t="s">
        <v>214</v>
      </c>
      <c r="AA9" s="122">
        <v>42031</v>
      </c>
      <c r="AB9" s="121" t="s">
        <v>81</v>
      </c>
      <c r="AC9" s="121"/>
      <c r="AD9" s="121"/>
    </row>
    <row r="10" spans="1:30" x14ac:dyDescent="0.2">
      <c r="A10" s="123" t="s">
        <v>71</v>
      </c>
      <c r="B10" s="123" t="s">
        <v>72</v>
      </c>
      <c r="C10" s="123" t="s">
        <v>73</v>
      </c>
      <c r="D10" s="121">
        <v>0</v>
      </c>
      <c r="E10" s="121">
        <v>1</v>
      </c>
      <c r="F10" s="121">
        <v>14</v>
      </c>
      <c r="G10" s="123" t="s">
        <v>113</v>
      </c>
      <c r="H10" s="123" t="s">
        <v>87</v>
      </c>
      <c r="I10" s="123" t="s">
        <v>215</v>
      </c>
      <c r="J10" s="123" t="s">
        <v>75</v>
      </c>
      <c r="K10" s="123" t="s">
        <v>76</v>
      </c>
      <c r="L10" s="123" t="s">
        <v>77</v>
      </c>
      <c r="M10" s="123" t="s">
        <v>78</v>
      </c>
      <c r="N10" s="123" t="s">
        <v>79</v>
      </c>
      <c r="O10" s="123" t="s">
        <v>198</v>
      </c>
      <c r="P10" s="123" t="s">
        <v>116</v>
      </c>
      <c r="Q10" s="123" t="s">
        <v>80</v>
      </c>
      <c r="R10" s="179">
        <v>39345</v>
      </c>
      <c r="S10" s="179">
        <v>0</v>
      </c>
      <c r="T10" s="179">
        <v>39345</v>
      </c>
      <c r="U10" s="180" t="s">
        <v>210</v>
      </c>
      <c r="V10" s="121"/>
      <c r="W10" s="121"/>
      <c r="X10" s="121">
        <v>0</v>
      </c>
      <c r="Y10" s="123" t="s">
        <v>216</v>
      </c>
      <c r="Z10" s="123" t="s">
        <v>216</v>
      </c>
      <c r="AA10" s="122">
        <v>42031</v>
      </c>
      <c r="AB10" s="121" t="s">
        <v>81</v>
      </c>
      <c r="AC10" s="121"/>
      <c r="AD10" s="121"/>
    </row>
    <row r="11" spans="1:30" x14ac:dyDescent="0.2">
      <c r="A11" s="123" t="s">
        <v>71</v>
      </c>
      <c r="B11" s="123" t="s">
        <v>72</v>
      </c>
      <c r="C11" s="123" t="s">
        <v>73</v>
      </c>
      <c r="D11" s="121">
        <v>0</v>
      </c>
      <c r="E11" s="121">
        <v>1</v>
      </c>
      <c r="F11" s="121">
        <v>15</v>
      </c>
      <c r="G11" s="123" t="s">
        <v>113</v>
      </c>
      <c r="H11" s="123" t="s">
        <v>88</v>
      </c>
      <c r="I11" s="123" t="s">
        <v>217</v>
      </c>
      <c r="J11" s="123" t="s">
        <v>75</v>
      </c>
      <c r="K11" s="123" t="s">
        <v>76</v>
      </c>
      <c r="L11" s="123" t="s">
        <v>77</v>
      </c>
      <c r="M11" s="123" t="s">
        <v>78</v>
      </c>
      <c r="N11" s="123" t="s">
        <v>79</v>
      </c>
      <c r="O11" s="123" t="s">
        <v>198</v>
      </c>
      <c r="P11" s="123" t="s">
        <v>116</v>
      </c>
      <c r="Q11" s="123" t="s">
        <v>80</v>
      </c>
      <c r="R11" s="179">
        <v>3000</v>
      </c>
      <c r="S11" s="179">
        <v>0</v>
      </c>
      <c r="T11" s="179">
        <v>3000</v>
      </c>
      <c r="U11" s="180" t="s">
        <v>218</v>
      </c>
      <c r="V11" s="121"/>
      <c r="W11" s="121"/>
      <c r="X11" s="121">
        <v>0</v>
      </c>
      <c r="Y11" s="123" t="s">
        <v>219</v>
      </c>
      <c r="Z11" s="123" t="s">
        <v>219</v>
      </c>
      <c r="AA11" s="122">
        <v>42031</v>
      </c>
      <c r="AB11" s="121" t="s">
        <v>81</v>
      </c>
      <c r="AC11" s="121"/>
      <c r="AD11" s="121"/>
    </row>
    <row r="12" spans="1:30" x14ac:dyDescent="0.2">
      <c r="A12" s="123" t="s">
        <v>71</v>
      </c>
      <c r="B12" s="123" t="s">
        <v>72</v>
      </c>
      <c r="C12" s="123" t="s">
        <v>73</v>
      </c>
      <c r="D12" s="121">
        <v>0</v>
      </c>
      <c r="E12" s="121">
        <v>1</v>
      </c>
      <c r="F12" s="121">
        <v>15</v>
      </c>
      <c r="G12" s="123" t="s">
        <v>113</v>
      </c>
      <c r="H12" s="123" t="s">
        <v>90</v>
      </c>
      <c r="I12" s="123" t="s">
        <v>220</v>
      </c>
      <c r="J12" s="123" t="s">
        <v>75</v>
      </c>
      <c r="K12" s="123" t="s">
        <v>76</v>
      </c>
      <c r="L12" s="123" t="s">
        <v>77</v>
      </c>
      <c r="M12" s="123" t="s">
        <v>78</v>
      </c>
      <c r="N12" s="123" t="s">
        <v>79</v>
      </c>
      <c r="O12" s="123" t="s">
        <v>198</v>
      </c>
      <c r="P12" s="123" t="s">
        <v>116</v>
      </c>
      <c r="Q12" s="123" t="s">
        <v>80</v>
      </c>
      <c r="R12" s="186">
        <v>6349.5</v>
      </c>
      <c r="S12" s="186">
        <v>0</v>
      </c>
      <c r="T12" s="186">
        <v>6349.5</v>
      </c>
      <c r="U12" s="194" t="s">
        <v>221</v>
      </c>
      <c r="V12" s="121"/>
      <c r="W12" s="121"/>
      <c r="X12" s="121">
        <v>0</v>
      </c>
      <c r="Y12" s="123" t="s">
        <v>222</v>
      </c>
      <c r="Z12" s="123" t="s">
        <v>222</v>
      </c>
      <c r="AA12" s="122">
        <v>42031</v>
      </c>
      <c r="AB12" s="121" t="s">
        <v>81</v>
      </c>
      <c r="AC12" s="121"/>
      <c r="AD12" s="121"/>
    </row>
    <row r="13" spans="1:30" x14ac:dyDescent="0.2">
      <c r="A13" s="123" t="s">
        <v>71</v>
      </c>
      <c r="B13" s="123" t="s">
        <v>72</v>
      </c>
      <c r="C13" s="123" t="s">
        <v>73</v>
      </c>
      <c r="D13" s="121">
        <v>0</v>
      </c>
      <c r="E13" s="121">
        <v>1</v>
      </c>
      <c r="F13" s="121">
        <v>16</v>
      </c>
      <c r="G13" s="123" t="s">
        <v>113</v>
      </c>
      <c r="H13" s="123" t="s">
        <v>91</v>
      </c>
      <c r="I13" s="123" t="s">
        <v>223</v>
      </c>
      <c r="J13" s="123" t="s">
        <v>75</v>
      </c>
      <c r="K13" s="123" t="s">
        <v>76</v>
      </c>
      <c r="L13" s="123" t="s">
        <v>77</v>
      </c>
      <c r="M13" s="123" t="s">
        <v>78</v>
      </c>
      <c r="N13" s="123" t="s">
        <v>79</v>
      </c>
      <c r="O13" s="123" t="s">
        <v>198</v>
      </c>
      <c r="P13" s="123" t="s">
        <v>116</v>
      </c>
      <c r="Q13" s="123" t="s">
        <v>80</v>
      </c>
      <c r="R13" s="190">
        <v>5020</v>
      </c>
      <c r="S13" s="190">
        <v>0</v>
      </c>
      <c r="T13" s="190">
        <v>5020</v>
      </c>
      <c r="U13" s="191" t="s">
        <v>224</v>
      </c>
      <c r="V13" s="121"/>
      <c r="W13" s="121"/>
      <c r="X13" s="121">
        <v>0</v>
      </c>
      <c r="Y13" s="123" t="s">
        <v>225</v>
      </c>
      <c r="Z13" s="123" t="s">
        <v>225</v>
      </c>
      <c r="AA13" s="122">
        <v>42031</v>
      </c>
      <c r="AB13" s="121" t="s">
        <v>81</v>
      </c>
      <c r="AC13" s="121"/>
      <c r="AD13" s="121"/>
    </row>
    <row r="14" spans="1:30" x14ac:dyDescent="0.2">
      <c r="A14" s="123" t="s">
        <v>71</v>
      </c>
      <c r="B14" s="123" t="s">
        <v>72</v>
      </c>
      <c r="C14" s="123" t="s">
        <v>73</v>
      </c>
      <c r="D14" s="121">
        <v>0</v>
      </c>
      <c r="E14" s="121">
        <v>1</v>
      </c>
      <c r="F14" s="121">
        <v>20</v>
      </c>
      <c r="G14" s="123" t="s">
        <v>113</v>
      </c>
      <c r="H14" s="123" t="s">
        <v>101</v>
      </c>
      <c r="I14" s="123" t="s">
        <v>226</v>
      </c>
      <c r="J14" s="123" t="s">
        <v>75</v>
      </c>
      <c r="K14" s="123" t="s">
        <v>76</v>
      </c>
      <c r="L14" s="123" t="s">
        <v>77</v>
      </c>
      <c r="M14" s="123" t="s">
        <v>78</v>
      </c>
      <c r="N14" s="123" t="s">
        <v>79</v>
      </c>
      <c r="O14" s="123" t="s">
        <v>198</v>
      </c>
      <c r="P14" s="123" t="s">
        <v>116</v>
      </c>
      <c r="Q14" s="123" t="s">
        <v>80</v>
      </c>
      <c r="R14" s="186">
        <v>8050</v>
      </c>
      <c r="S14" s="186">
        <v>0</v>
      </c>
      <c r="T14" s="186">
        <v>8050</v>
      </c>
      <c r="U14" s="194" t="s">
        <v>227</v>
      </c>
      <c r="V14" s="121"/>
      <c r="W14" s="121"/>
      <c r="X14" s="121">
        <v>0</v>
      </c>
      <c r="Y14" s="123" t="s">
        <v>228</v>
      </c>
      <c r="Z14" s="123" t="s">
        <v>228</v>
      </c>
      <c r="AA14" s="122">
        <v>42031</v>
      </c>
      <c r="AB14" s="121" t="s">
        <v>81</v>
      </c>
      <c r="AC14" s="121"/>
      <c r="AD14" s="121"/>
    </row>
    <row r="15" spans="1:30" x14ac:dyDescent="0.2">
      <c r="A15" s="123" t="s">
        <v>71</v>
      </c>
      <c r="B15" s="123" t="s">
        <v>72</v>
      </c>
      <c r="C15" s="123" t="s">
        <v>73</v>
      </c>
      <c r="D15" s="121">
        <v>0</v>
      </c>
      <c r="E15" s="121">
        <v>1</v>
      </c>
      <c r="F15" s="121">
        <v>21</v>
      </c>
      <c r="G15" s="123" t="s">
        <v>113</v>
      </c>
      <c r="H15" s="123" t="s">
        <v>102</v>
      </c>
      <c r="I15" s="123" t="s">
        <v>229</v>
      </c>
      <c r="J15" s="123" t="s">
        <v>75</v>
      </c>
      <c r="K15" s="123" t="s">
        <v>76</v>
      </c>
      <c r="L15" s="123" t="s">
        <v>77</v>
      </c>
      <c r="M15" s="123" t="s">
        <v>78</v>
      </c>
      <c r="N15" s="123" t="s">
        <v>79</v>
      </c>
      <c r="O15" s="123" t="s">
        <v>198</v>
      </c>
      <c r="P15" s="123" t="s">
        <v>116</v>
      </c>
      <c r="Q15" s="123" t="s">
        <v>80</v>
      </c>
      <c r="R15" s="190">
        <v>6100</v>
      </c>
      <c r="S15" s="190">
        <v>0</v>
      </c>
      <c r="T15" s="190">
        <v>6100</v>
      </c>
      <c r="U15" s="191" t="s">
        <v>230</v>
      </c>
      <c r="V15" s="121"/>
      <c r="W15" s="121"/>
      <c r="X15" s="121">
        <v>0</v>
      </c>
      <c r="Y15" s="123" t="s">
        <v>231</v>
      </c>
      <c r="Z15" s="123" t="s">
        <v>231</v>
      </c>
      <c r="AA15" s="122">
        <v>42031</v>
      </c>
      <c r="AB15" s="121" t="s">
        <v>81</v>
      </c>
      <c r="AC15" s="121"/>
      <c r="AD15" s="121"/>
    </row>
    <row r="16" spans="1:30" x14ac:dyDescent="0.2">
      <c r="A16" s="123" t="s">
        <v>71</v>
      </c>
      <c r="B16" s="123" t="s">
        <v>72</v>
      </c>
      <c r="C16" s="123" t="s">
        <v>73</v>
      </c>
      <c r="D16" s="121">
        <v>0</v>
      </c>
      <c r="E16" s="121">
        <v>1</v>
      </c>
      <c r="F16" s="121">
        <v>21</v>
      </c>
      <c r="G16" s="123" t="s">
        <v>113</v>
      </c>
      <c r="H16" s="123" t="s">
        <v>103</v>
      </c>
      <c r="I16" s="123" t="s">
        <v>232</v>
      </c>
      <c r="J16" s="123" t="s">
        <v>75</v>
      </c>
      <c r="K16" s="123" t="s">
        <v>76</v>
      </c>
      <c r="L16" s="123" t="s">
        <v>77</v>
      </c>
      <c r="M16" s="123" t="s">
        <v>78</v>
      </c>
      <c r="N16" s="123" t="s">
        <v>79</v>
      </c>
      <c r="O16" s="123" t="s">
        <v>198</v>
      </c>
      <c r="P16" s="123" t="s">
        <v>116</v>
      </c>
      <c r="Q16" s="123" t="s">
        <v>80</v>
      </c>
      <c r="R16" s="141">
        <v>20100</v>
      </c>
      <c r="S16" s="141">
        <v>0</v>
      </c>
      <c r="T16" s="141">
        <v>20100</v>
      </c>
      <c r="U16" s="142" t="s">
        <v>233</v>
      </c>
      <c r="V16" s="121"/>
      <c r="W16" s="121"/>
      <c r="X16" s="121">
        <v>0</v>
      </c>
      <c r="Y16" s="123" t="s">
        <v>234</v>
      </c>
      <c r="Z16" s="123" t="s">
        <v>234</v>
      </c>
      <c r="AA16" s="122">
        <v>42031</v>
      </c>
      <c r="AB16" s="121" t="s">
        <v>81</v>
      </c>
      <c r="AC16" s="121"/>
      <c r="AD16" s="121"/>
    </row>
    <row r="17" spans="1:29" x14ac:dyDescent="0.2">
      <c r="A17" s="123" t="s">
        <v>71</v>
      </c>
      <c r="B17" s="123" t="s">
        <v>72</v>
      </c>
      <c r="C17" s="123" t="s">
        <v>73</v>
      </c>
      <c r="D17" s="121">
        <v>0</v>
      </c>
      <c r="E17" s="121">
        <v>1</v>
      </c>
      <c r="F17" s="121">
        <v>22</v>
      </c>
      <c r="G17" s="123" t="s">
        <v>113</v>
      </c>
      <c r="H17" s="123" t="s">
        <v>109</v>
      </c>
      <c r="I17" s="123" t="s">
        <v>235</v>
      </c>
      <c r="J17" s="123" t="s">
        <v>75</v>
      </c>
      <c r="K17" s="123" t="s">
        <v>76</v>
      </c>
      <c r="L17" s="123" t="s">
        <v>77</v>
      </c>
      <c r="M17" s="123" t="s">
        <v>78</v>
      </c>
      <c r="N17" s="123" t="s">
        <v>79</v>
      </c>
      <c r="O17" s="123" t="s">
        <v>198</v>
      </c>
      <c r="P17" s="123" t="s">
        <v>116</v>
      </c>
      <c r="Q17" s="123" t="s">
        <v>80</v>
      </c>
      <c r="R17" s="151">
        <v>11900</v>
      </c>
      <c r="S17" s="151">
        <v>0</v>
      </c>
      <c r="T17" s="151">
        <v>11900</v>
      </c>
      <c r="U17" s="176" t="s">
        <v>236</v>
      </c>
      <c r="V17" s="121"/>
      <c r="W17" s="121"/>
      <c r="X17" s="121">
        <v>0</v>
      </c>
      <c r="Y17" s="123" t="s">
        <v>237</v>
      </c>
      <c r="Z17" s="123" t="s">
        <v>237</v>
      </c>
      <c r="AA17" s="122">
        <v>42031</v>
      </c>
      <c r="AB17" s="121" t="s">
        <v>81</v>
      </c>
    </row>
    <row r="18" spans="1:29" x14ac:dyDescent="0.2">
      <c r="A18" s="123" t="s">
        <v>71</v>
      </c>
      <c r="B18" s="123" t="s">
        <v>72</v>
      </c>
      <c r="C18" s="123" t="s">
        <v>73</v>
      </c>
      <c r="D18" s="121">
        <v>0</v>
      </c>
      <c r="E18" s="121">
        <v>1</v>
      </c>
      <c r="F18" s="121">
        <v>22</v>
      </c>
      <c r="G18" s="123" t="s">
        <v>113</v>
      </c>
      <c r="H18" s="123" t="s">
        <v>104</v>
      </c>
      <c r="I18" s="123" t="s">
        <v>238</v>
      </c>
      <c r="J18" s="123" t="s">
        <v>75</v>
      </c>
      <c r="K18" s="123" t="s">
        <v>76</v>
      </c>
      <c r="L18" s="123" t="s">
        <v>77</v>
      </c>
      <c r="M18" s="123" t="s">
        <v>78</v>
      </c>
      <c r="N18" s="123" t="s">
        <v>79</v>
      </c>
      <c r="O18" s="123" t="s">
        <v>198</v>
      </c>
      <c r="P18" s="123" t="s">
        <v>116</v>
      </c>
      <c r="Q18" s="123" t="s">
        <v>80</v>
      </c>
      <c r="R18" s="190">
        <v>22071</v>
      </c>
      <c r="S18" s="190">
        <v>0</v>
      </c>
      <c r="T18" s="190">
        <v>22071</v>
      </c>
      <c r="U18" s="191" t="s">
        <v>239</v>
      </c>
      <c r="V18" s="121"/>
      <c r="W18" s="121"/>
      <c r="X18" s="121">
        <v>0</v>
      </c>
      <c r="Y18" s="123" t="s">
        <v>240</v>
      </c>
      <c r="Z18" s="123" t="s">
        <v>240</v>
      </c>
      <c r="AA18" s="122">
        <v>42031</v>
      </c>
      <c r="AB18" s="121" t="s">
        <v>81</v>
      </c>
    </row>
    <row r="19" spans="1:29" x14ac:dyDescent="0.2">
      <c r="A19" s="123" t="s">
        <v>71</v>
      </c>
      <c r="B19" s="123" t="s">
        <v>72</v>
      </c>
      <c r="C19" s="123" t="s">
        <v>73</v>
      </c>
      <c r="D19" s="121">
        <v>0</v>
      </c>
      <c r="E19" s="121">
        <v>1</v>
      </c>
      <c r="F19" s="121">
        <v>26</v>
      </c>
      <c r="G19" s="123" t="s">
        <v>113</v>
      </c>
      <c r="H19" s="123" t="s">
        <v>110</v>
      </c>
      <c r="I19" s="123" t="s">
        <v>241</v>
      </c>
      <c r="J19" s="123" t="s">
        <v>75</v>
      </c>
      <c r="K19" s="123" t="s">
        <v>76</v>
      </c>
      <c r="L19" s="123" t="s">
        <v>77</v>
      </c>
      <c r="M19" s="123" t="s">
        <v>78</v>
      </c>
      <c r="N19" s="123" t="s">
        <v>79</v>
      </c>
      <c r="O19" s="123" t="s">
        <v>198</v>
      </c>
      <c r="P19" s="123" t="s">
        <v>116</v>
      </c>
      <c r="Q19" s="123" t="s">
        <v>80</v>
      </c>
      <c r="R19" s="186">
        <v>5703</v>
      </c>
      <c r="S19" s="186">
        <v>0</v>
      </c>
      <c r="T19" s="186">
        <v>5703</v>
      </c>
      <c r="U19" s="194" t="s">
        <v>242</v>
      </c>
      <c r="V19" s="121"/>
      <c r="W19" s="121"/>
      <c r="X19" s="121">
        <v>0</v>
      </c>
      <c r="Y19" s="123" t="s">
        <v>243</v>
      </c>
      <c r="Z19" s="123" t="s">
        <v>243</v>
      </c>
      <c r="AA19" s="122">
        <v>42031</v>
      </c>
      <c r="AB19" s="121" t="s">
        <v>81</v>
      </c>
    </row>
    <row r="20" spans="1:29" x14ac:dyDescent="0.2">
      <c r="A20" s="123" t="s">
        <v>71</v>
      </c>
      <c r="B20" s="123" t="s">
        <v>72</v>
      </c>
      <c r="C20" s="123" t="s">
        <v>73</v>
      </c>
      <c r="D20" s="121">
        <v>0</v>
      </c>
      <c r="E20" s="121">
        <v>1</v>
      </c>
      <c r="F20" s="121">
        <v>27</v>
      </c>
      <c r="G20" s="123" t="s">
        <v>113</v>
      </c>
      <c r="H20" s="123" t="s">
        <v>133</v>
      </c>
      <c r="I20" s="123" t="s">
        <v>244</v>
      </c>
      <c r="J20" s="123" t="s">
        <v>75</v>
      </c>
      <c r="K20" s="123" t="s">
        <v>76</v>
      </c>
      <c r="L20" s="123" t="s">
        <v>77</v>
      </c>
      <c r="M20" s="123" t="s">
        <v>78</v>
      </c>
      <c r="N20" s="123" t="s">
        <v>79</v>
      </c>
      <c r="O20" s="123" t="s">
        <v>198</v>
      </c>
      <c r="P20" s="123" t="s">
        <v>116</v>
      </c>
      <c r="Q20" s="123" t="s">
        <v>80</v>
      </c>
      <c r="R20" s="186">
        <v>1100</v>
      </c>
      <c r="S20" s="186">
        <v>0</v>
      </c>
      <c r="T20" s="186">
        <v>1100</v>
      </c>
      <c r="U20" s="194" t="s">
        <v>245</v>
      </c>
      <c r="V20" s="121"/>
      <c r="W20" s="121"/>
      <c r="X20" s="121">
        <v>0</v>
      </c>
      <c r="Y20" s="123" t="s">
        <v>246</v>
      </c>
      <c r="Z20" s="123" t="s">
        <v>246</v>
      </c>
      <c r="AA20" s="122">
        <v>42037</v>
      </c>
      <c r="AB20" s="121" t="s">
        <v>81</v>
      </c>
    </row>
    <row r="21" spans="1:29" x14ac:dyDescent="0.2">
      <c r="A21" s="123" t="s">
        <v>71</v>
      </c>
      <c r="B21" s="123" t="s">
        <v>72</v>
      </c>
      <c r="C21" s="123" t="s">
        <v>73</v>
      </c>
      <c r="D21" s="121">
        <v>0</v>
      </c>
      <c r="E21" s="121">
        <v>1</v>
      </c>
      <c r="F21" s="121">
        <v>28</v>
      </c>
      <c r="G21" s="123" t="s">
        <v>113</v>
      </c>
      <c r="H21" s="123" t="s">
        <v>138</v>
      </c>
      <c r="I21" s="123" t="s">
        <v>247</v>
      </c>
      <c r="J21" s="123" t="s">
        <v>75</v>
      </c>
      <c r="K21" s="123" t="s">
        <v>76</v>
      </c>
      <c r="L21" s="123" t="s">
        <v>77</v>
      </c>
      <c r="M21" s="123" t="s">
        <v>78</v>
      </c>
      <c r="N21" s="123" t="s">
        <v>79</v>
      </c>
      <c r="O21" s="123" t="s">
        <v>198</v>
      </c>
      <c r="P21" s="123" t="s">
        <v>116</v>
      </c>
      <c r="Q21" s="123" t="s">
        <v>80</v>
      </c>
      <c r="R21" s="181">
        <v>2415</v>
      </c>
      <c r="S21" s="181">
        <v>0</v>
      </c>
      <c r="T21" s="181">
        <v>2415</v>
      </c>
      <c r="U21" s="184" t="s">
        <v>248</v>
      </c>
      <c r="V21" s="121"/>
      <c r="W21" s="121"/>
      <c r="X21" s="121">
        <v>0</v>
      </c>
      <c r="Y21" s="123" t="s">
        <v>249</v>
      </c>
      <c r="Z21" s="123" t="s">
        <v>249</v>
      </c>
      <c r="AA21" s="122">
        <v>42037</v>
      </c>
      <c r="AB21" s="121" t="s">
        <v>81</v>
      </c>
    </row>
    <row r="22" spans="1:29" x14ac:dyDescent="0.2">
      <c r="A22" s="123" t="s">
        <v>71</v>
      </c>
      <c r="B22" s="123" t="s">
        <v>72</v>
      </c>
      <c r="C22" s="123" t="s">
        <v>73</v>
      </c>
      <c r="D22" s="121">
        <v>0</v>
      </c>
      <c r="E22" s="121">
        <v>1</v>
      </c>
      <c r="F22" s="121">
        <v>29</v>
      </c>
      <c r="G22" s="123" t="s">
        <v>113</v>
      </c>
      <c r="H22" s="123" t="s">
        <v>134</v>
      </c>
      <c r="I22" s="123" t="s">
        <v>250</v>
      </c>
      <c r="J22" s="123" t="s">
        <v>75</v>
      </c>
      <c r="K22" s="123" t="s">
        <v>76</v>
      </c>
      <c r="L22" s="123" t="s">
        <v>77</v>
      </c>
      <c r="M22" s="123" t="s">
        <v>78</v>
      </c>
      <c r="N22" s="123" t="s">
        <v>79</v>
      </c>
      <c r="O22" s="123" t="s">
        <v>198</v>
      </c>
      <c r="P22" s="123" t="s">
        <v>116</v>
      </c>
      <c r="Q22" s="123" t="s">
        <v>80</v>
      </c>
      <c r="R22" s="179">
        <v>2029</v>
      </c>
      <c r="S22" s="179">
        <v>0</v>
      </c>
      <c r="T22" s="179">
        <v>2029</v>
      </c>
      <c r="U22" s="180" t="s">
        <v>251</v>
      </c>
      <c r="V22" s="121"/>
      <c r="W22" s="121"/>
      <c r="X22" s="121">
        <v>0</v>
      </c>
      <c r="Y22" s="123" t="s">
        <v>252</v>
      </c>
      <c r="Z22" s="123" t="s">
        <v>252</v>
      </c>
      <c r="AA22" s="122">
        <v>42037</v>
      </c>
      <c r="AB22" s="121" t="s">
        <v>81</v>
      </c>
    </row>
    <row r="23" spans="1:29" x14ac:dyDescent="0.2">
      <c r="A23" s="123" t="s">
        <v>71</v>
      </c>
      <c r="B23" s="123" t="s">
        <v>72</v>
      </c>
      <c r="C23" s="123" t="s">
        <v>73</v>
      </c>
      <c r="D23" s="121">
        <v>0</v>
      </c>
      <c r="E23" s="121">
        <v>1</v>
      </c>
      <c r="F23" s="121">
        <v>29</v>
      </c>
      <c r="G23" s="123" t="s">
        <v>113</v>
      </c>
      <c r="H23" s="123" t="s">
        <v>139</v>
      </c>
      <c r="I23" s="123" t="s">
        <v>253</v>
      </c>
      <c r="J23" s="123" t="s">
        <v>75</v>
      </c>
      <c r="K23" s="123" t="s">
        <v>76</v>
      </c>
      <c r="L23" s="123" t="s">
        <v>77</v>
      </c>
      <c r="M23" s="123" t="s">
        <v>78</v>
      </c>
      <c r="N23" s="123" t="s">
        <v>79</v>
      </c>
      <c r="O23" s="123" t="s">
        <v>198</v>
      </c>
      <c r="P23" s="123" t="s">
        <v>116</v>
      </c>
      <c r="Q23" s="123" t="s">
        <v>80</v>
      </c>
      <c r="R23" s="170">
        <v>4290</v>
      </c>
      <c r="S23" s="170">
        <v>0</v>
      </c>
      <c r="T23" s="170">
        <v>4290</v>
      </c>
      <c r="U23" s="171" t="s">
        <v>254</v>
      </c>
      <c r="V23" s="121"/>
      <c r="W23" s="121"/>
      <c r="X23" s="121">
        <v>0</v>
      </c>
      <c r="Y23" s="123" t="s">
        <v>255</v>
      </c>
      <c r="Z23" s="123" t="s">
        <v>255</v>
      </c>
      <c r="AA23" s="122">
        <v>42037</v>
      </c>
      <c r="AB23" s="121" t="s">
        <v>81</v>
      </c>
    </row>
    <row r="24" spans="1:29" x14ac:dyDescent="0.2">
      <c r="A24" s="123" t="s">
        <v>71</v>
      </c>
      <c r="B24" s="123" t="s">
        <v>72</v>
      </c>
      <c r="C24" s="123" t="s">
        <v>73</v>
      </c>
      <c r="D24" s="121">
        <v>0</v>
      </c>
      <c r="E24" s="121">
        <v>1</v>
      </c>
      <c r="F24" s="121">
        <v>29</v>
      </c>
      <c r="G24" s="123" t="s">
        <v>113</v>
      </c>
      <c r="H24" s="123" t="s">
        <v>135</v>
      </c>
      <c r="I24" s="123" t="s">
        <v>256</v>
      </c>
      <c r="J24" s="123" t="s">
        <v>75</v>
      </c>
      <c r="K24" s="123" t="s">
        <v>76</v>
      </c>
      <c r="L24" s="123" t="s">
        <v>77</v>
      </c>
      <c r="M24" s="123" t="s">
        <v>78</v>
      </c>
      <c r="N24" s="123" t="s">
        <v>79</v>
      </c>
      <c r="O24" s="123" t="s">
        <v>198</v>
      </c>
      <c r="P24" s="123" t="s">
        <v>116</v>
      </c>
      <c r="Q24" s="123" t="s">
        <v>80</v>
      </c>
      <c r="R24" s="179">
        <v>27328</v>
      </c>
      <c r="S24" s="179">
        <v>0</v>
      </c>
      <c r="T24" s="179">
        <v>27328</v>
      </c>
      <c r="U24" s="180" t="s">
        <v>257</v>
      </c>
      <c r="V24" s="121"/>
      <c r="W24" s="121"/>
      <c r="X24" s="121">
        <v>0</v>
      </c>
      <c r="Y24" s="123" t="s">
        <v>258</v>
      </c>
      <c r="Z24" s="123" t="s">
        <v>258</v>
      </c>
      <c r="AA24" s="122">
        <v>42037</v>
      </c>
      <c r="AB24" s="121" t="s">
        <v>81</v>
      </c>
    </row>
    <row r="25" spans="1:29" x14ac:dyDescent="0.2">
      <c r="A25" s="123" t="s">
        <v>71</v>
      </c>
      <c r="B25" s="123" t="s">
        <v>72</v>
      </c>
      <c r="C25" s="123" t="s">
        <v>73</v>
      </c>
      <c r="D25" s="121">
        <v>0</v>
      </c>
      <c r="E25" s="121">
        <v>1</v>
      </c>
      <c r="F25" s="121">
        <v>30</v>
      </c>
      <c r="G25" s="123" t="s">
        <v>113</v>
      </c>
      <c r="H25" s="123" t="s">
        <v>140</v>
      </c>
      <c r="I25" s="123" t="s">
        <v>259</v>
      </c>
      <c r="J25" s="123" t="s">
        <v>75</v>
      </c>
      <c r="K25" s="123" t="s">
        <v>76</v>
      </c>
      <c r="L25" s="123" t="s">
        <v>77</v>
      </c>
      <c r="M25" s="123" t="s">
        <v>78</v>
      </c>
      <c r="N25" s="123" t="s">
        <v>79</v>
      </c>
      <c r="O25" s="123" t="s">
        <v>198</v>
      </c>
      <c r="P25" s="123" t="s">
        <v>116</v>
      </c>
      <c r="Q25" s="123" t="s">
        <v>80</v>
      </c>
      <c r="R25" s="186">
        <v>3074</v>
      </c>
      <c r="S25" s="186">
        <v>0</v>
      </c>
      <c r="T25" s="186">
        <v>3074</v>
      </c>
      <c r="U25" s="194" t="s">
        <v>260</v>
      </c>
      <c r="V25" s="121"/>
      <c r="W25" s="121"/>
      <c r="X25" s="121">
        <v>0</v>
      </c>
      <c r="Y25" s="123" t="s">
        <v>261</v>
      </c>
      <c r="Z25" s="123" t="s">
        <v>261</v>
      </c>
      <c r="AA25" s="122">
        <v>42040</v>
      </c>
      <c r="AB25" s="121" t="s">
        <v>81</v>
      </c>
    </row>
    <row r="26" spans="1:29" x14ac:dyDescent="0.2">
      <c r="A26" s="123" t="s">
        <v>71</v>
      </c>
      <c r="B26" s="123" t="s">
        <v>72</v>
      </c>
      <c r="C26" s="123" t="s">
        <v>73</v>
      </c>
      <c r="D26" s="121">
        <v>0</v>
      </c>
      <c r="E26" s="121">
        <v>1</v>
      </c>
      <c r="F26" s="121">
        <v>30</v>
      </c>
      <c r="G26" s="123" t="s">
        <v>113</v>
      </c>
      <c r="H26" s="123" t="s">
        <v>136</v>
      </c>
      <c r="I26" s="123" t="s">
        <v>262</v>
      </c>
      <c r="J26" s="123" t="s">
        <v>75</v>
      </c>
      <c r="K26" s="123" t="s">
        <v>76</v>
      </c>
      <c r="L26" s="123" t="s">
        <v>77</v>
      </c>
      <c r="M26" s="123" t="s">
        <v>78</v>
      </c>
      <c r="N26" s="123" t="s">
        <v>79</v>
      </c>
      <c r="O26" s="123" t="s">
        <v>198</v>
      </c>
      <c r="P26" s="123" t="s">
        <v>116</v>
      </c>
      <c r="Q26" s="123" t="s">
        <v>80</v>
      </c>
      <c r="R26" s="186">
        <v>9563</v>
      </c>
      <c r="S26" s="186">
        <v>0</v>
      </c>
      <c r="T26" s="186">
        <v>9563</v>
      </c>
      <c r="U26" s="194" t="s">
        <v>263</v>
      </c>
      <c r="V26" s="121"/>
      <c r="W26" s="121"/>
      <c r="X26" s="121">
        <v>0</v>
      </c>
      <c r="Y26" s="123" t="s">
        <v>264</v>
      </c>
      <c r="Z26" s="123" t="s">
        <v>264</v>
      </c>
      <c r="AA26" s="122">
        <v>42040</v>
      </c>
      <c r="AB26" s="121" t="s">
        <v>81</v>
      </c>
    </row>
    <row r="27" spans="1:29" x14ac:dyDescent="0.2">
      <c r="A27" s="123" t="s">
        <v>71</v>
      </c>
      <c r="B27" s="123" t="s">
        <v>72</v>
      </c>
      <c r="C27" s="123" t="s">
        <v>73</v>
      </c>
      <c r="D27" s="121">
        <v>0</v>
      </c>
      <c r="E27" s="121">
        <v>2</v>
      </c>
      <c r="F27" s="121">
        <v>2</v>
      </c>
      <c r="G27" s="123" t="s">
        <v>113</v>
      </c>
      <c r="H27" s="123" t="s">
        <v>74</v>
      </c>
      <c r="I27" s="123" t="s">
        <v>265</v>
      </c>
      <c r="J27" s="123" t="s">
        <v>75</v>
      </c>
      <c r="K27" s="123" t="s">
        <v>76</v>
      </c>
      <c r="L27" s="123" t="s">
        <v>77</v>
      </c>
      <c r="M27" s="123" t="s">
        <v>78</v>
      </c>
      <c r="N27" s="123" t="s">
        <v>79</v>
      </c>
      <c r="O27" s="123" t="s">
        <v>198</v>
      </c>
      <c r="P27" s="123" t="s">
        <v>116</v>
      </c>
      <c r="Q27" s="123" t="s">
        <v>80</v>
      </c>
      <c r="R27" s="186">
        <v>3204</v>
      </c>
      <c r="S27" s="186">
        <v>0</v>
      </c>
      <c r="T27" s="186">
        <v>3204</v>
      </c>
      <c r="U27" s="194" t="s">
        <v>266</v>
      </c>
      <c r="V27" s="121"/>
      <c r="W27" s="121"/>
      <c r="X27" s="121">
        <v>0</v>
      </c>
      <c r="Y27" s="123" t="s">
        <v>267</v>
      </c>
      <c r="Z27" s="123" t="s">
        <v>267</v>
      </c>
      <c r="AA27" s="122">
        <v>42041</v>
      </c>
      <c r="AB27" s="121" t="s">
        <v>81</v>
      </c>
    </row>
    <row r="28" spans="1:29" x14ac:dyDescent="0.2">
      <c r="A28" s="123" t="s">
        <v>71</v>
      </c>
      <c r="B28" s="123" t="s">
        <v>72</v>
      </c>
      <c r="C28" s="123" t="s">
        <v>73</v>
      </c>
      <c r="D28" s="121">
        <v>0</v>
      </c>
      <c r="E28" s="121">
        <v>2</v>
      </c>
      <c r="F28" s="121">
        <v>2</v>
      </c>
      <c r="G28" s="123" t="s">
        <v>113</v>
      </c>
      <c r="H28" s="123" t="s">
        <v>82</v>
      </c>
      <c r="I28" s="123" t="s">
        <v>268</v>
      </c>
      <c r="J28" s="123" t="s">
        <v>75</v>
      </c>
      <c r="K28" s="123" t="s">
        <v>76</v>
      </c>
      <c r="L28" s="123" t="s">
        <v>77</v>
      </c>
      <c r="M28" s="123" t="s">
        <v>78</v>
      </c>
      <c r="N28" s="123" t="s">
        <v>79</v>
      </c>
      <c r="O28" s="123" t="s">
        <v>198</v>
      </c>
      <c r="P28" s="123" t="s">
        <v>116</v>
      </c>
      <c r="Q28" s="123" t="s">
        <v>80</v>
      </c>
      <c r="R28" s="179">
        <v>8427</v>
      </c>
      <c r="S28" s="179">
        <v>0</v>
      </c>
      <c r="T28" s="179">
        <v>8427</v>
      </c>
      <c r="U28" s="180" t="s">
        <v>269</v>
      </c>
      <c r="V28" s="121"/>
      <c r="W28" s="121"/>
      <c r="X28" s="121">
        <v>0</v>
      </c>
      <c r="Y28" s="123" t="s">
        <v>270</v>
      </c>
      <c r="Z28" s="123" t="s">
        <v>270</v>
      </c>
      <c r="AA28" s="122">
        <v>42041</v>
      </c>
      <c r="AB28" s="121" t="s">
        <v>81</v>
      </c>
    </row>
    <row r="29" spans="1:29" x14ac:dyDescent="0.2">
      <c r="A29" s="123" t="s">
        <v>71</v>
      </c>
      <c r="B29" s="123" t="s">
        <v>72</v>
      </c>
      <c r="C29" s="123" t="s">
        <v>73</v>
      </c>
      <c r="D29" s="121">
        <v>0</v>
      </c>
      <c r="E29" s="121">
        <v>2</v>
      </c>
      <c r="F29" s="121">
        <v>5</v>
      </c>
      <c r="G29" s="123" t="s">
        <v>113</v>
      </c>
      <c r="H29" s="123" t="s">
        <v>83</v>
      </c>
      <c r="I29" s="123" t="s">
        <v>271</v>
      </c>
      <c r="J29" s="123" t="s">
        <v>75</v>
      </c>
      <c r="K29" s="123" t="s">
        <v>76</v>
      </c>
      <c r="L29" s="123" t="s">
        <v>77</v>
      </c>
      <c r="M29" s="123" t="s">
        <v>78</v>
      </c>
      <c r="N29" s="123" t="s">
        <v>79</v>
      </c>
      <c r="O29" s="123" t="s">
        <v>198</v>
      </c>
      <c r="P29" s="123" t="s">
        <v>116</v>
      </c>
      <c r="Q29" s="123" t="s">
        <v>80</v>
      </c>
      <c r="R29" s="179">
        <v>820.48</v>
      </c>
      <c r="S29" s="179">
        <v>0</v>
      </c>
      <c r="T29" s="179">
        <v>820.48</v>
      </c>
      <c r="U29" s="180" t="s">
        <v>272</v>
      </c>
      <c r="V29" s="121"/>
      <c r="W29" s="121"/>
      <c r="X29" s="121">
        <v>0</v>
      </c>
      <c r="Y29" s="123" t="s">
        <v>273</v>
      </c>
      <c r="Z29" s="123" t="s">
        <v>273</v>
      </c>
      <c r="AA29" s="122">
        <v>42044</v>
      </c>
      <c r="AB29" s="121" t="s">
        <v>81</v>
      </c>
      <c r="AC29" s="63"/>
    </row>
    <row r="30" spans="1:29" x14ac:dyDescent="0.2">
      <c r="A30" s="123" t="s">
        <v>71</v>
      </c>
      <c r="B30" s="123" t="s">
        <v>72</v>
      </c>
      <c r="C30" s="123" t="s">
        <v>73</v>
      </c>
      <c r="D30" s="121">
        <v>0</v>
      </c>
      <c r="E30" s="121">
        <v>2</v>
      </c>
      <c r="F30" s="121">
        <v>5</v>
      </c>
      <c r="G30" s="123" t="s">
        <v>113</v>
      </c>
      <c r="H30" s="123" t="s">
        <v>84</v>
      </c>
      <c r="I30" s="123" t="s">
        <v>274</v>
      </c>
      <c r="J30" s="123" t="s">
        <v>75</v>
      </c>
      <c r="K30" s="123" t="s">
        <v>76</v>
      </c>
      <c r="L30" s="123" t="s">
        <v>77</v>
      </c>
      <c r="M30" s="123" t="s">
        <v>78</v>
      </c>
      <c r="N30" s="123" t="s">
        <v>79</v>
      </c>
      <c r="O30" s="123" t="s">
        <v>198</v>
      </c>
      <c r="P30" s="123" t="s">
        <v>116</v>
      </c>
      <c r="Q30" s="123" t="s">
        <v>80</v>
      </c>
      <c r="R30" s="147">
        <v>7000</v>
      </c>
      <c r="S30" s="147">
        <v>0</v>
      </c>
      <c r="T30" s="147">
        <v>7000</v>
      </c>
      <c r="U30" s="148" t="s">
        <v>275</v>
      </c>
      <c r="V30" s="121"/>
      <c r="W30" s="121"/>
      <c r="X30" s="121">
        <v>0</v>
      </c>
      <c r="Y30" s="123" t="s">
        <v>276</v>
      </c>
      <c r="Z30" s="123" t="s">
        <v>276</v>
      </c>
      <c r="AA30" s="122">
        <v>42044</v>
      </c>
      <c r="AB30" s="121" t="s">
        <v>81</v>
      </c>
      <c r="AC30" s="104"/>
    </row>
    <row r="31" spans="1:29" x14ac:dyDescent="0.2">
      <c r="A31" s="123" t="s">
        <v>71</v>
      </c>
      <c r="B31" s="123" t="s">
        <v>72</v>
      </c>
      <c r="C31" s="123" t="s">
        <v>73</v>
      </c>
      <c r="D31" s="121">
        <v>0</v>
      </c>
      <c r="E31" s="121">
        <v>2</v>
      </c>
      <c r="F31" s="121">
        <v>9</v>
      </c>
      <c r="G31" s="123" t="s">
        <v>113</v>
      </c>
      <c r="H31" s="123" t="s">
        <v>85</v>
      </c>
      <c r="I31" s="123" t="s">
        <v>277</v>
      </c>
      <c r="J31" s="123" t="s">
        <v>75</v>
      </c>
      <c r="K31" s="123" t="s">
        <v>76</v>
      </c>
      <c r="L31" s="123" t="s">
        <v>77</v>
      </c>
      <c r="M31" s="123" t="s">
        <v>78</v>
      </c>
      <c r="N31" s="123" t="s">
        <v>79</v>
      </c>
      <c r="O31" s="123" t="s">
        <v>198</v>
      </c>
      <c r="P31" s="123" t="s">
        <v>116</v>
      </c>
      <c r="Q31" s="123" t="s">
        <v>80</v>
      </c>
      <c r="R31" s="186">
        <v>5000</v>
      </c>
      <c r="S31" s="186">
        <v>0</v>
      </c>
      <c r="T31" s="186">
        <v>5000</v>
      </c>
      <c r="U31" s="194" t="s">
        <v>118</v>
      </c>
      <c r="V31" s="121"/>
      <c r="W31" s="121"/>
      <c r="X31" s="121">
        <v>0</v>
      </c>
      <c r="Y31" s="123" t="s">
        <v>278</v>
      </c>
      <c r="Z31" s="123" t="s">
        <v>278</v>
      </c>
      <c r="AA31" s="122">
        <v>42045</v>
      </c>
      <c r="AB31" s="121" t="s">
        <v>81</v>
      </c>
      <c r="AC31" s="104"/>
    </row>
    <row r="32" spans="1:29" x14ac:dyDescent="0.2">
      <c r="A32" s="123" t="s">
        <v>71</v>
      </c>
      <c r="B32" s="123" t="s">
        <v>72</v>
      </c>
      <c r="C32" s="123" t="s">
        <v>73</v>
      </c>
      <c r="D32" s="121">
        <v>0</v>
      </c>
      <c r="E32" s="121">
        <v>2</v>
      </c>
      <c r="F32" s="121">
        <v>9</v>
      </c>
      <c r="G32" s="123" t="s">
        <v>113</v>
      </c>
      <c r="H32" s="123" t="s">
        <v>86</v>
      </c>
      <c r="I32" s="123" t="s">
        <v>279</v>
      </c>
      <c r="J32" s="123" t="s">
        <v>75</v>
      </c>
      <c r="K32" s="123" t="s">
        <v>76</v>
      </c>
      <c r="L32" s="123" t="s">
        <v>77</v>
      </c>
      <c r="M32" s="123" t="s">
        <v>78</v>
      </c>
      <c r="N32" s="123" t="s">
        <v>79</v>
      </c>
      <c r="O32" s="123" t="s">
        <v>198</v>
      </c>
      <c r="P32" s="123" t="s">
        <v>116</v>
      </c>
      <c r="Q32" s="123" t="s">
        <v>80</v>
      </c>
      <c r="R32" s="181">
        <v>10000</v>
      </c>
      <c r="S32" s="181">
        <v>0</v>
      </c>
      <c r="T32" s="181">
        <v>10000</v>
      </c>
      <c r="U32" s="184" t="s">
        <v>280</v>
      </c>
      <c r="V32" s="121"/>
      <c r="W32" s="121"/>
      <c r="X32" s="121">
        <v>0</v>
      </c>
      <c r="Y32" s="123" t="s">
        <v>281</v>
      </c>
      <c r="Z32" s="123" t="s">
        <v>281</v>
      </c>
      <c r="AA32" s="122">
        <v>42045</v>
      </c>
      <c r="AB32" s="121" t="s">
        <v>81</v>
      </c>
      <c r="AC32" s="104"/>
    </row>
    <row r="33" spans="1:29" x14ac:dyDescent="0.2">
      <c r="A33" s="123" t="s">
        <v>71</v>
      </c>
      <c r="B33" s="123" t="s">
        <v>72</v>
      </c>
      <c r="C33" s="123" t="s">
        <v>73</v>
      </c>
      <c r="D33" s="121">
        <v>0</v>
      </c>
      <c r="E33" s="121">
        <v>2</v>
      </c>
      <c r="F33" s="121">
        <v>11</v>
      </c>
      <c r="G33" s="123" t="s">
        <v>113</v>
      </c>
      <c r="H33" s="123" t="s">
        <v>87</v>
      </c>
      <c r="I33" s="123" t="s">
        <v>282</v>
      </c>
      <c r="J33" s="123" t="s">
        <v>75</v>
      </c>
      <c r="K33" s="123" t="s">
        <v>76</v>
      </c>
      <c r="L33" s="123" t="s">
        <v>77</v>
      </c>
      <c r="M33" s="123" t="s">
        <v>78</v>
      </c>
      <c r="N33" s="123" t="s">
        <v>79</v>
      </c>
      <c r="O33" s="123" t="s">
        <v>198</v>
      </c>
      <c r="P33" s="123" t="s">
        <v>116</v>
      </c>
      <c r="Q33" s="123" t="s">
        <v>80</v>
      </c>
      <c r="R33" s="181">
        <v>30000</v>
      </c>
      <c r="S33" s="181">
        <v>0</v>
      </c>
      <c r="T33" s="181">
        <v>30000</v>
      </c>
      <c r="U33" s="184" t="s">
        <v>283</v>
      </c>
      <c r="V33" s="121"/>
      <c r="W33" s="121"/>
      <c r="X33" s="121">
        <v>0</v>
      </c>
      <c r="Y33" s="123" t="s">
        <v>284</v>
      </c>
      <c r="Z33" s="123" t="s">
        <v>284</v>
      </c>
      <c r="AA33" s="122">
        <v>42047</v>
      </c>
      <c r="AB33" s="121" t="s">
        <v>81</v>
      </c>
      <c r="AC33" s="104"/>
    </row>
    <row r="34" spans="1:29" x14ac:dyDescent="0.2">
      <c r="A34" s="123" t="s">
        <v>71</v>
      </c>
      <c r="B34" s="123" t="s">
        <v>72</v>
      </c>
      <c r="C34" s="123" t="s">
        <v>73</v>
      </c>
      <c r="D34" s="121">
        <v>0</v>
      </c>
      <c r="E34" s="121">
        <v>2</v>
      </c>
      <c r="F34" s="121">
        <v>12</v>
      </c>
      <c r="G34" s="123" t="s">
        <v>113</v>
      </c>
      <c r="H34" s="123" t="s">
        <v>88</v>
      </c>
      <c r="I34" s="123" t="s">
        <v>285</v>
      </c>
      <c r="J34" s="123" t="s">
        <v>75</v>
      </c>
      <c r="K34" s="123" t="s">
        <v>76</v>
      </c>
      <c r="L34" s="123" t="s">
        <v>77</v>
      </c>
      <c r="M34" s="123" t="s">
        <v>78</v>
      </c>
      <c r="N34" s="123" t="s">
        <v>79</v>
      </c>
      <c r="O34" s="123" t="s">
        <v>198</v>
      </c>
      <c r="P34" s="123" t="s">
        <v>116</v>
      </c>
      <c r="Q34" s="123" t="s">
        <v>80</v>
      </c>
      <c r="R34" s="186">
        <v>4481</v>
      </c>
      <c r="S34" s="186">
        <v>0</v>
      </c>
      <c r="T34" s="186">
        <v>4481</v>
      </c>
      <c r="U34" s="194" t="s">
        <v>286</v>
      </c>
      <c r="V34" s="121"/>
      <c r="W34" s="121"/>
      <c r="X34" s="121">
        <v>0</v>
      </c>
      <c r="Y34" s="123" t="s">
        <v>287</v>
      </c>
      <c r="Z34" s="123" t="s">
        <v>287</v>
      </c>
      <c r="AA34" s="122">
        <v>42051</v>
      </c>
      <c r="AB34" s="121" t="s">
        <v>81</v>
      </c>
      <c r="AC34" s="104"/>
    </row>
    <row r="35" spans="1:29" x14ac:dyDescent="0.2">
      <c r="A35" s="123" t="s">
        <v>71</v>
      </c>
      <c r="B35" s="123" t="s">
        <v>72</v>
      </c>
      <c r="C35" s="123" t="s">
        <v>73</v>
      </c>
      <c r="D35" s="121">
        <v>0</v>
      </c>
      <c r="E35" s="121">
        <v>2</v>
      </c>
      <c r="F35" s="121">
        <v>12</v>
      </c>
      <c r="G35" s="123" t="s">
        <v>113</v>
      </c>
      <c r="H35" s="123" t="s">
        <v>90</v>
      </c>
      <c r="I35" s="123" t="s">
        <v>288</v>
      </c>
      <c r="J35" s="123" t="s">
        <v>75</v>
      </c>
      <c r="K35" s="123" t="s">
        <v>76</v>
      </c>
      <c r="L35" s="123" t="s">
        <v>77</v>
      </c>
      <c r="M35" s="123" t="s">
        <v>78</v>
      </c>
      <c r="N35" s="123" t="s">
        <v>79</v>
      </c>
      <c r="O35" s="123" t="s">
        <v>198</v>
      </c>
      <c r="P35" s="123" t="s">
        <v>116</v>
      </c>
      <c r="Q35" s="123" t="s">
        <v>80</v>
      </c>
      <c r="R35" s="174">
        <v>32519</v>
      </c>
      <c r="S35" s="174">
        <v>0</v>
      </c>
      <c r="T35" s="174">
        <v>32519</v>
      </c>
      <c r="U35" s="175" t="s">
        <v>289</v>
      </c>
      <c r="V35" s="121"/>
      <c r="W35" s="121"/>
      <c r="X35" s="121">
        <v>0</v>
      </c>
      <c r="Y35" s="123" t="s">
        <v>290</v>
      </c>
      <c r="Z35" s="123" t="s">
        <v>290</v>
      </c>
      <c r="AA35" s="122">
        <v>42051</v>
      </c>
      <c r="AB35" s="121" t="s">
        <v>81</v>
      </c>
      <c r="AC35" s="104"/>
    </row>
    <row r="36" spans="1:29" x14ac:dyDescent="0.2">
      <c r="A36" s="123" t="s">
        <v>71</v>
      </c>
      <c r="B36" s="123" t="s">
        <v>72</v>
      </c>
      <c r="C36" s="123" t="s">
        <v>73</v>
      </c>
      <c r="D36" s="121">
        <v>0</v>
      </c>
      <c r="E36" s="121">
        <v>2</v>
      </c>
      <c r="F36" s="121">
        <v>13</v>
      </c>
      <c r="G36" s="123" t="s">
        <v>113</v>
      </c>
      <c r="H36" s="123" t="s">
        <v>91</v>
      </c>
      <c r="I36" s="123" t="s">
        <v>291</v>
      </c>
      <c r="J36" s="123" t="s">
        <v>75</v>
      </c>
      <c r="K36" s="123" t="s">
        <v>76</v>
      </c>
      <c r="L36" s="123" t="s">
        <v>77</v>
      </c>
      <c r="M36" s="123" t="s">
        <v>78</v>
      </c>
      <c r="N36" s="123" t="s">
        <v>79</v>
      </c>
      <c r="O36" s="123" t="s">
        <v>198</v>
      </c>
      <c r="P36" s="123" t="s">
        <v>116</v>
      </c>
      <c r="Q36" s="123" t="s">
        <v>80</v>
      </c>
      <c r="R36" s="186">
        <v>7870</v>
      </c>
      <c r="S36" s="186">
        <v>0</v>
      </c>
      <c r="T36" s="186">
        <v>7870</v>
      </c>
      <c r="U36" s="194" t="s">
        <v>292</v>
      </c>
      <c r="V36" s="121"/>
      <c r="W36" s="121"/>
      <c r="X36" s="121">
        <v>0</v>
      </c>
      <c r="Y36" s="123" t="s">
        <v>293</v>
      </c>
      <c r="Z36" s="123" t="s">
        <v>293</v>
      </c>
      <c r="AA36" s="122">
        <v>42051</v>
      </c>
      <c r="AB36" s="121" t="s">
        <v>81</v>
      </c>
      <c r="AC36" s="104"/>
    </row>
    <row r="37" spans="1:29" x14ac:dyDescent="0.2">
      <c r="A37" s="123" t="s">
        <v>71</v>
      </c>
      <c r="B37" s="123" t="s">
        <v>72</v>
      </c>
      <c r="C37" s="123" t="s">
        <v>73</v>
      </c>
      <c r="D37" s="121">
        <v>0</v>
      </c>
      <c r="E37" s="121">
        <v>2</v>
      </c>
      <c r="F37" s="121">
        <v>13</v>
      </c>
      <c r="G37" s="123" t="s">
        <v>113</v>
      </c>
      <c r="H37" s="123" t="s">
        <v>101</v>
      </c>
      <c r="I37" s="123" t="s">
        <v>294</v>
      </c>
      <c r="J37" s="123" t="s">
        <v>75</v>
      </c>
      <c r="K37" s="123" t="s">
        <v>76</v>
      </c>
      <c r="L37" s="123" t="s">
        <v>77</v>
      </c>
      <c r="M37" s="123" t="s">
        <v>78</v>
      </c>
      <c r="N37" s="123" t="s">
        <v>79</v>
      </c>
      <c r="O37" s="123" t="s">
        <v>198</v>
      </c>
      <c r="P37" s="123" t="s">
        <v>116</v>
      </c>
      <c r="Q37" s="123" t="s">
        <v>80</v>
      </c>
      <c r="R37" s="181">
        <v>30000</v>
      </c>
      <c r="S37" s="181">
        <v>0</v>
      </c>
      <c r="T37" s="181">
        <v>30000</v>
      </c>
      <c r="U37" s="184" t="s">
        <v>295</v>
      </c>
      <c r="V37" s="121"/>
      <c r="W37" s="121"/>
      <c r="X37" s="121">
        <v>0</v>
      </c>
      <c r="Y37" s="123" t="s">
        <v>296</v>
      </c>
      <c r="Z37" s="123" t="s">
        <v>296</v>
      </c>
      <c r="AA37" s="122">
        <v>42051</v>
      </c>
      <c r="AB37" s="121" t="s">
        <v>81</v>
      </c>
      <c r="AC37" s="104"/>
    </row>
    <row r="38" spans="1:29" x14ac:dyDescent="0.2">
      <c r="A38" s="123" t="s">
        <v>71</v>
      </c>
      <c r="B38" s="123" t="s">
        <v>72</v>
      </c>
      <c r="C38" s="123" t="s">
        <v>73</v>
      </c>
      <c r="D38" s="121">
        <v>0</v>
      </c>
      <c r="E38" s="121">
        <v>2</v>
      </c>
      <c r="F38" s="121">
        <v>13</v>
      </c>
      <c r="G38" s="123" t="s">
        <v>113</v>
      </c>
      <c r="H38" s="123" t="s">
        <v>102</v>
      </c>
      <c r="I38" s="123" t="s">
        <v>297</v>
      </c>
      <c r="J38" s="123" t="s">
        <v>75</v>
      </c>
      <c r="K38" s="123" t="s">
        <v>76</v>
      </c>
      <c r="L38" s="123" t="s">
        <v>77</v>
      </c>
      <c r="M38" s="123" t="s">
        <v>78</v>
      </c>
      <c r="N38" s="123" t="s">
        <v>79</v>
      </c>
      <c r="O38" s="123" t="s">
        <v>198</v>
      </c>
      <c r="P38" s="123" t="s">
        <v>116</v>
      </c>
      <c r="Q38" s="123" t="s">
        <v>80</v>
      </c>
      <c r="R38" s="143">
        <v>84008</v>
      </c>
      <c r="S38" s="143">
        <v>0</v>
      </c>
      <c r="T38" s="143">
        <v>84008</v>
      </c>
      <c r="U38" s="144" t="s">
        <v>89</v>
      </c>
      <c r="V38" s="121"/>
      <c r="W38" s="121"/>
      <c r="X38" s="121">
        <v>0</v>
      </c>
      <c r="Y38" s="123" t="s">
        <v>298</v>
      </c>
      <c r="Z38" s="123" t="s">
        <v>298</v>
      </c>
      <c r="AA38" s="122">
        <v>42051</v>
      </c>
      <c r="AB38" s="121" t="s">
        <v>81</v>
      </c>
      <c r="AC38" s="104"/>
    </row>
    <row r="39" spans="1:29" x14ac:dyDescent="0.2">
      <c r="A39" s="123" t="s">
        <v>71</v>
      </c>
      <c r="B39" s="123" t="s">
        <v>72</v>
      </c>
      <c r="C39" s="123" t="s">
        <v>73</v>
      </c>
      <c r="D39" s="121">
        <v>0</v>
      </c>
      <c r="E39" s="121">
        <v>2</v>
      </c>
      <c r="F39" s="121">
        <v>17</v>
      </c>
      <c r="G39" s="123" t="s">
        <v>113</v>
      </c>
      <c r="H39" s="123" t="s">
        <v>103</v>
      </c>
      <c r="I39" s="123" t="s">
        <v>299</v>
      </c>
      <c r="J39" s="123" t="s">
        <v>75</v>
      </c>
      <c r="K39" s="123" t="s">
        <v>76</v>
      </c>
      <c r="L39" s="123" t="s">
        <v>77</v>
      </c>
      <c r="M39" s="123" t="s">
        <v>78</v>
      </c>
      <c r="N39" s="123" t="s">
        <v>79</v>
      </c>
      <c r="O39" s="123" t="s">
        <v>198</v>
      </c>
      <c r="P39" s="123" t="s">
        <v>116</v>
      </c>
      <c r="Q39" s="123" t="s">
        <v>80</v>
      </c>
      <c r="R39" s="174">
        <v>7257.5</v>
      </c>
      <c r="S39" s="174">
        <v>0</v>
      </c>
      <c r="T39" s="174">
        <v>7257.5</v>
      </c>
      <c r="U39" s="175" t="s">
        <v>117</v>
      </c>
      <c r="V39" s="121"/>
      <c r="W39" s="121"/>
      <c r="X39" s="121">
        <v>0</v>
      </c>
      <c r="Y39" s="123" t="s">
        <v>300</v>
      </c>
      <c r="Z39" s="123" t="s">
        <v>300</v>
      </c>
      <c r="AA39" s="122">
        <v>42055</v>
      </c>
      <c r="AB39" s="121" t="s">
        <v>81</v>
      </c>
      <c r="AC39" s="104"/>
    </row>
    <row r="40" spans="1:29" x14ac:dyDescent="0.2">
      <c r="A40" s="123" t="s">
        <v>71</v>
      </c>
      <c r="B40" s="123" t="s">
        <v>72</v>
      </c>
      <c r="C40" s="123" t="s">
        <v>73</v>
      </c>
      <c r="D40" s="121">
        <v>0</v>
      </c>
      <c r="E40" s="121">
        <v>2</v>
      </c>
      <c r="F40" s="121">
        <v>17</v>
      </c>
      <c r="G40" s="123" t="s">
        <v>113</v>
      </c>
      <c r="H40" s="123" t="s">
        <v>109</v>
      </c>
      <c r="I40" s="123" t="s">
        <v>301</v>
      </c>
      <c r="J40" s="123" t="s">
        <v>75</v>
      </c>
      <c r="K40" s="123" t="s">
        <v>76</v>
      </c>
      <c r="L40" s="123" t="s">
        <v>77</v>
      </c>
      <c r="M40" s="123" t="s">
        <v>78</v>
      </c>
      <c r="N40" s="123" t="s">
        <v>79</v>
      </c>
      <c r="O40" s="123" t="s">
        <v>198</v>
      </c>
      <c r="P40" s="123" t="s">
        <v>116</v>
      </c>
      <c r="Q40" s="123" t="s">
        <v>80</v>
      </c>
      <c r="R40" s="145">
        <v>683661.11</v>
      </c>
      <c r="S40" s="145">
        <v>0</v>
      </c>
      <c r="T40" s="145">
        <v>683661.11</v>
      </c>
      <c r="U40" s="146" t="s">
        <v>302</v>
      </c>
      <c r="V40" s="121"/>
      <c r="W40" s="121"/>
      <c r="X40" s="121">
        <v>0</v>
      </c>
      <c r="Y40" s="123" t="s">
        <v>303</v>
      </c>
      <c r="Z40" s="123" t="s">
        <v>303</v>
      </c>
      <c r="AA40" s="122">
        <v>42055</v>
      </c>
      <c r="AB40" s="121" t="s">
        <v>81</v>
      </c>
      <c r="AC40" s="104"/>
    </row>
    <row r="41" spans="1:29" x14ac:dyDescent="0.2">
      <c r="A41" s="123" t="s">
        <v>71</v>
      </c>
      <c r="B41" s="123" t="s">
        <v>72</v>
      </c>
      <c r="C41" s="123" t="s">
        <v>73</v>
      </c>
      <c r="D41" s="121">
        <v>0</v>
      </c>
      <c r="E41" s="121">
        <v>2</v>
      </c>
      <c r="F41" s="121">
        <v>18</v>
      </c>
      <c r="G41" s="123" t="s">
        <v>113</v>
      </c>
      <c r="H41" s="123" t="s">
        <v>104</v>
      </c>
      <c r="I41" s="123" t="s">
        <v>304</v>
      </c>
      <c r="J41" s="123" t="s">
        <v>75</v>
      </c>
      <c r="K41" s="123" t="s">
        <v>76</v>
      </c>
      <c r="L41" s="123" t="s">
        <v>77</v>
      </c>
      <c r="M41" s="123" t="s">
        <v>78</v>
      </c>
      <c r="N41" s="123" t="s">
        <v>79</v>
      </c>
      <c r="O41" s="123" t="s">
        <v>198</v>
      </c>
      <c r="P41" s="123" t="s">
        <v>116</v>
      </c>
      <c r="Q41" s="123" t="s">
        <v>80</v>
      </c>
      <c r="R41" s="151">
        <v>9500</v>
      </c>
      <c r="S41" s="151">
        <v>0</v>
      </c>
      <c r="T41" s="151">
        <v>9500</v>
      </c>
      <c r="U41" s="176" t="s">
        <v>305</v>
      </c>
      <c r="V41" s="121"/>
      <c r="W41" s="121"/>
      <c r="X41" s="121">
        <v>0</v>
      </c>
      <c r="Y41" s="123" t="s">
        <v>306</v>
      </c>
      <c r="Z41" s="123" t="s">
        <v>306</v>
      </c>
      <c r="AA41" s="122">
        <v>42055</v>
      </c>
      <c r="AB41" s="121" t="s">
        <v>81</v>
      </c>
      <c r="AC41" s="106"/>
    </row>
    <row r="42" spans="1:29" x14ac:dyDescent="0.2">
      <c r="A42" s="123" t="s">
        <v>71</v>
      </c>
      <c r="B42" s="123" t="s">
        <v>72</v>
      </c>
      <c r="C42" s="123" t="s">
        <v>73</v>
      </c>
      <c r="D42" s="121">
        <v>0</v>
      </c>
      <c r="E42" s="121">
        <v>2</v>
      </c>
      <c r="F42" s="121">
        <v>19</v>
      </c>
      <c r="G42" s="123" t="s">
        <v>113</v>
      </c>
      <c r="H42" s="123" t="s">
        <v>110</v>
      </c>
      <c r="I42" s="123" t="s">
        <v>307</v>
      </c>
      <c r="J42" s="123" t="s">
        <v>75</v>
      </c>
      <c r="K42" s="123" t="s">
        <v>76</v>
      </c>
      <c r="L42" s="123" t="s">
        <v>77</v>
      </c>
      <c r="M42" s="123" t="s">
        <v>78</v>
      </c>
      <c r="N42" s="123" t="s">
        <v>79</v>
      </c>
      <c r="O42" s="123" t="s">
        <v>198</v>
      </c>
      <c r="P42" s="123" t="s">
        <v>116</v>
      </c>
      <c r="Q42" s="123" t="s">
        <v>80</v>
      </c>
      <c r="R42" s="160">
        <v>97725.37</v>
      </c>
      <c r="S42" s="160">
        <v>0</v>
      </c>
      <c r="T42" s="160">
        <v>97725.37</v>
      </c>
      <c r="U42" s="161" t="s">
        <v>308</v>
      </c>
      <c r="V42" s="121"/>
      <c r="W42" s="121"/>
      <c r="X42" s="121">
        <v>0</v>
      </c>
      <c r="Y42" s="123" t="s">
        <v>309</v>
      </c>
      <c r="Z42" s="123" t="s">
        <v>309</v>
      </c>
      <c r="AA42" s="122">
        <v>42058</v>
      </c>
      <c r="AB42" s="121" t="s">
        <v>81</v>
      </c>
      <c r="AC42" s="106"/>
    </row>
    <row r="43" spans="1:29" x14ac:dyDescent="0.2">
      <c r="A43" s="123" t="s">
        <v>71</v>
      </c>
      <c r="B43" s="123" t="s">
        <v>72</v>
      </c>
      <c r="C43" s="123" t="s">
        <v>73</v>
      </c>
      <c r="D43" s="121">
        <v>0</v>
      </c>
      <c r="E43" s="121">
        <v>3</v>
      </c>
      <c r="F43" s="121">
        <v>4</v>
      </c>
      <c r="G43" s="123" t="s">
        <v>113</v>
      </c>
      <c r="H43" s="123" t="s">
        <v>74</v>
      </c>
      <c r="I43" s="123" t="s">
        <v>310</v>
      </c>
      <c r="J43" s="123" t="s">
        <v>75</v>
      </c>
      <c r="K43" s="123" t="s">
        <v>76</v>
      </c>
      <c r="L43" s="123" t="s">
        <v>77</v>
      </c>
      <c r="M43" s="123" t="s">
        <v>78</v>
      </c>
      <c r="N43" s="123" t="s">
        <v>79</v>
      </c>
      <c r="O43" s="123" t="s">
        <v>198</v>
      </c>
      <c r="P43" s="123" t="s">
        <v>116</v>
      </c>
      <c r="Q43" s="123" t="s">
        <v>80</v>
      </c>
      <c r="R43" s="151">
        <v>9199</v>
      </c>
      <c r="S43" s="151">
        <v>0</v>
      </c>
      <c r="T43" s="151">
        <v>9199</v>
      </c>
      <c r="U43" s="176" t="s">
        <v>311</v>
      </c>
      <c r="V43" s="121"/>
      <c r="W43" s="121"/>
      <c r="X43" s="121">
        <v>0</v>
      </c>
      <c r="Y43" s="123" t="s">
        <v>312</v>
      </c>
      <c r="Z43" s="123" t="s">
        <v>312</v>
      </c>
      <c r="AA43" s="122">
        <v>42072</v>
      </c>
      <c r="AB43" s="121" t="s">
        <v>81</v>
      </c>
      <c r="AC43" s="106"/>
    </row>
    <row r="44" spans="1:29" x14ac:dyDescent="0.2">
      <c r="A44" s="123" t="s">
        <v>71</v>
      </c>
      <c r="B44" s="123" t="s">
        <v>72</v>
      </c>
      <c r="C44" s="123" t="s">
        <v>73</v>
      </c>
      <c r="D44" s="121">
        <v>0</v>
      </c>
      <c r="E44" s="121">
        <v>3</v>
      </c>
      <c r="F44" s="121">
        <v>6</v>
      </c>
      <c r="G44" s="123" t="s">
        <v>113</v>
      </c>
      <c r="H44" s="123" t="s">
        <v>82</v>
      </c>
      <c r="I44" s="123" t="s">
        <v>313</v>
      </c>
      <c r="J44" s="123" t="s">
        <v>75</v>
      </c>
      <c r="K44" s="123" t="s">
        <v>76</v>
      </c>
      <c r="L44" s="123" t="s">
        <v>77</v>
      </c>
      <c r="M44" s="123" t="s">
        <v>78</v>
      </c>
      <c r="N44" s="123" t="s">
        <v>79</v>
      </c>
      <c r="O44" s="123" t="s">
        <v>198</v>
      </c>
      <c r="P44" s="123" t="s">
        <v>116</v>
      </c>
      <c r="Q44" s="123" t="s">
        <v>80</v>
      </c>
      <c r="R44" s="141">
        <v>244038</v>
      </c>
      <c r="S44" s="141">
        <v>0</v>
      </c>
      <c r="T44" s="141">
        <v>244038</v>
      </c>
      <c r="U44" s="142" t="s">
        <v>314</v>
      </c>
      <c r="V44" s="121"/>
      <c r="W44" s="121"/>
      <c r="X44" s="121">
        <v>0</v>
      </c>
      <c r="Y44" s="123" t="s">
        <v>315</v>
      </c>
      <c r="Z44" s="123" t="s">
        <v>315</v>
      </c>
      <c r="AA44" s="122">
        <v>42072</v>
      </c>
      <c r="AB44" s="121" t="s">
        <v>81</v>
      </c>
      <c r="AC44" s="106"/>
    </row>
    <row r="45" spans="1:29" x14ac:dyDescent="0.2">
      <c r="A45" s="123" t="s">
        <v>71</v>
      </c>
      <c r="B45" s="123" t="s">
        <v>72</v>
      </c>
      <c r="C45" s="123" t="s">
        <v>73</v>
      </c>
      <c r="D45" s="121">
        <v>0</v>
      </c>
      <c r="E45" s="121">
        <v>3</v>
      </c>
      <c r="F45" s="121">
        <v>11</v>
      </c>
      <c r="G45" s="123" t="s">
        <v>113</v>
      </c>
      <c r="H45" s="123" t="s">
        <v>83</v>
      </c>
      <c r="I45" s="123" t="s">
        <v>316</v>
      </c>
      <c r="J45" s="123" t="s">
        <v>75</v>
      </c>
      <c r="K45" s="123" t="s">
        <v>76</v>
      </c>
      <c r="L45" s="123" t="s">
        <v>77</v>
      </c>
      <c r="M45" s="123" t="s">
        <v>78</v>
      </c>
      <c r="N45" s="123" t="s">
        <v>79</v>
      </c>
      <c r="O45" s="123" t="s">
        <v>198</v>
      </c>
      <c r="P45" s="123" t="s">
        <v>116</v>
      </c>
      <c r="Q45" s="123" t="s">
        <v>80</v>
      </c>
      <c r="R45" s="186">
        <v>20000</v>
      </c>
      <c r="S45" s="186">
        <v>0</v>
      </c>
      <c r="T45" s="186">
        <v>20000</v>
      </c>
      <c r="U45" s="194" t="s">
        <v>317</v>
      </c>
      <c r="V45" s="121"/>
      <c r="W45" s="121"/>
      <c r="X45" s="121">
        <v>0</v>
      </c>
      <c r="Y45" s="123" t="s">
        <v>318</v>
      </c>
      <c r="Z45" s="123" t="s">
        <v>318</v>
      </c>
      <c r="AA45" s="122">
        <v>42075</v>
      </c>
      <c r="AB45" s="121" t="s">
        <v>81</v>
      </c>
      <c r="AC45" s="108"/>
    </row>
    <row r="46" spans="1:29" x14ac:dyDescent="0.2">
      <c r="A46" s="123" t="s">
        <v>71</v>
      </c>
      <c r="B46" s="123" t="s">
        <v>72</v>
      </c>
      <c r="C46" s="123" t="s">
        <v>73</v>
      </c>
      <c r="D46" s="121">
        <v>0</v>
      </c>
      <c r="E46" s="121">
        <v>3</v>
      </c>
      <c r="F46" s="121">
        <v>19</v>
      </c>
      <c r="G46" s="123" t="s">
        <v>113</v>
      </c>
      <c r="H46" s="123" t="s">
        <v>84</v>
      </c>
      <c r="I46" s="123" t="s">
        <v>319</v>
      </c>
      <c r="J46" s="123" t="s">
        <v>75</v>
      </c>
      <c r="K46" s="123" t="s">
        <v>76</v>
      </c>
      <c r="L46" s="123" t="s">
        <v>77</v>
      </c>
      <c r="M46" s="123" t="s">
        <v>78</v>
      </c>
      <c r="N46" s="123" t="s">
        <v>79</v>
      </c>
      <c r="O46" s="123" t="s">
        <v>198</v>
      </c>
      <c r="P46" s="123" t="s">
        <v>116</v>
      </c>
      <c r="Q46" s="123" t="s">
        <v>80</v>
      </c>
      <c r="R46" s="143">
        <v>834862.83</v>
      </c>
      <c r="S46" s="143">
        <v>0</v>
      </c>
      <c r="T46" s="143">
        <v>834862.83</v>
      </c>
      <c r="U46" s="144" t="s">
        <v>89</v>
      </c>
      <c r="V46" s="121"/>
      <c r="W46" s="121"/>
      <c r="X46" s="121">
        <v>0</v>
      </c>
      <c r="Y46" s="123" t="s">
        <v>320</v>
      </c>
      <c r="Z46" s="123" t="s">
        <v>320</v>
      </c>
      <c r="AA46" s="122">
        <v>42086</v>
      </c>
      <c r="AB46" s="121" t="s">
        <v>81</v>
      </c>
      <c r="AC46" s="108"/>
    </row>
    <row r="47" spans="1:29" x14ac:dyDescent="0.2">
      <c r="A47" s="123" t="s">
        <v>71</v>
      </c>
      <c r="B47" s="123" t="s">
        <v>72</v>
      </c>
      <c r="C47" s="123" t="s">
        <v>73</v>
      </c>
      <c r="D47" s="121">
        <v>0</v>
      </c>
      <c r="E47" s="121">
        <v>3</v>
      </c>
      <c r="F47" s="121">
        <v>26</v>
      </c>
      <c r="G47" s="123" t="s">
        <v>113</v>
      </c>
      <c r="H47" s="123" t="s">
        <v>85</v>
      </c>
      <c r="I47" s="123" t="s">
        <v>321</v>
      </c>
      <c r="J47" s="123" t="s">
        <v>75</v>
      </c>
      <c r="K47" s="123" t="s">
        <v>76</v>
      </c>
      <c r="L47" s="123" t="s">
        <v>131</v>
      </c>
      <c r="M47" s="123" t="s">
        <v>322</v>
      </c>
      <c r="N47" s="123" t="s">
        <v>79</v>
      </c>
      <c r="O47" s="123" t="s">
        <v>198</v>
      </c>
      <c r="P47" s="123" t="s">
        <v>116</v>
      </c>
      <c r="Q47" s="123" t="s">
        <v>80</v>
      </c>
      <c r="R47" s="196">
        <v>112518</v>
      </c>
      <c r="S47" s="196">
        <v>0</v>
      </c>
      <c r="T47" s="196">
        <v>112518</v>
      </c>
      <c r="U47" s="198" t="s">
        <v>323</v>
      </c>
      <c r="V47" s="121"/>
      <c r="W47" s="121"/>
      <c r="X47" s="121">
        <v>0</v>
      </c>
      <c r="Y47" s="123" t="s">
        <v>324</v>
      </c>
      <c r="Z47" s="123" t="s">
        <v>324</v>
      </c>
      <c r="AA47" s="122">
        <v>42093</v>
      </c>
      <c r="AB47" s="121" t="s">
        <v>81</v>
      </c>
      <c r="AC47" s="108"/>
    </row>
    <row r="48" spans="1:29" x14ac:dyDescent="0.2">
      <c r="A48" s="123" t="s">
        <v>71</v>
      </c>
      <c r="B48" s="123" t="s">
        <v>72</v>
      </c>
      <c r="C48" s="123" t="s">
        <v>73</v>
      </c>
      <c r="D48" s="121">
        <v>0</v>
      </c>
      <c r="E48" s="121">
        <v>3</v>
      </c>
      <c r="F48" s="121">
        <v>26</v>
      </c>
      <c r="G48" s="123" t="s">
        <v>113</v>
      </c>
      <c r="H48" s="123" t="s">
        <v>87</v>
      </c>
      <c r="I48" s="123" t="s">
        <v>325</v>
      </c>
      <c r="J48" s="123" t="s">
        <v>75</v>
      </c>
      <c r="K48" s="123" t="s">
        <v>76</v>
      </c>
      <c r="L48" s="123" t="s">
        <v>131</v>
      </c>
      <c r="M48" s="123" t="s">
        <v>322</v>
      </c>
      <c r="N48" s="123" t="s">
        <v>79</v>
      </c>
      <c r="O48" s="123" t="s">
        <v>198</v>
      </c>
      <c r="P48" s="123" t="s">
        <v>116</v>
      </c>
      <c r="Q48" s="123" t="s">
        <v>80</v>
      </c>
      <c r="R48" s="196">
        <v>-112518</v>
      </c>
      <c r="S48" s="196">
        <v>0</v>
      </c>
      <c r="T48" s="196">
        <v>-112518</v>
      </c>
      <c r="U48" s="197"/>
      <c r="V48" s="121"/>
      <c r="W48" s="121"/>
      <c r="X48" s="121">
        <v>0</v>
      </c>
      <c r="Y48" s="123" t="s">
        <v>326</v>
      </c>
      <c r="Z48" s="123" t="s">
        <v>324</v>
      </c>
      <c r="AA48" s="122">
        <v>42097</v>
      </c>
      <c r="AB48" s="121" t="s">
        <v>81</v>
      </c>
      <c r="AC48" s="108"/>
    </row>
    <row r="49" spans="1:29" x14ac:dyDescent="0.2">
      <c r="A49" s="123" t="s">
        <v>71</v>
      </c>
      <c r="B49" s="123" t="s">
        <v>72</v>
      </c>
      <c r="C49" s="123" t="s">
        <v>73</v>
      </c>
      <c r="D49" s="121">
        <v>0</v>
      </c>
      <c r="E49" s="121">
        <v>3</v>
      </c>
      <c r="F49" s="121">
        <v>26</v>
      </c>
      <c r="G49" s="123" t="s">
        <v>113</v>
      </c>
      <c r="H49" s="123" t="s">
        <v>87</v>
      </c>
      <c r="I49" s="123" t="s">
        <v>325</v>
      </c>
      <c r="J49" s="123" t="s">
        <v>75</v>
      </c>
      <c r="K49" s="123" t="s">
        <v>76</v>
      </c>
      <c r="L49" s="123" t="s">
        <v>327</v>
      </c>
      <c r="M49" s="123" t="s">
        <v>328</v>
      </c>
      <c r="N49" s="123" t="s">
        <v>79</v>
      </c>
      <c r="O49" s="123" t="s">
        <v>198</v>
      </c>
      <c r="P49" s="123" t="s">
        <v>116</v>
      </c>
      <c r="Q49" s="123" t="s">
        <v>80</v>
      </c>
      <c r="R49" s="196">
        <v>112518</v>
      </c>
      <c r="S49" s="196">
        <v>0</v>
      </c>
      <c r="T49" s="196">
        <v>112518</v>
      </c>
      <c r="U49" s="197"/>
      <c r="V49" s="121"/>
      <c r="W49" s="121"/>
      <c r="X49" s="121">
        <v>0</v>
      </c>
      <c r="Y49" s="123" t="s">
        <v>326</v>
      </c>
      <c r="Z49" s="123" t="s">
        <v>324</v>
      </c>
      <c r="AA49" s="122">
        <v>42097</v>
      </c>
      <c r="AB49" s="121" t="s">
        <v>81</v>
      </c>
      <c r="AC49" s="121"/>
    </row>
    <row r="50" spans="1:29" x14ac:dyDescent="0.2">
      <c r="A50" s="123" t="s">
        <v>71</v>
      </c>
      <c r="B50" s="123" t="s">
        <v>72</v>
      </c>
      <c r="C50" s="123" t="s">
        <v>73</v>
      </c>
      <c r="D50" s="121">
        <v>0</v>
      </c>
      <c r="E50" s="121">
        <v>3</v>
      </c>
      <c r="F50" s="121">
        <v>27</v>
      </c>
      <c r="G50" s="123" t="s">
        <v>113</v>
      </c>
      <c r="H50" s="123" t="s">
        <v>86</v>
      </c>
      <c r="I50" s="123" t="s">
        <v>329</v>
      </c>
      <c r="J50" s="123" t="s">
        <v>75</v>
      </c>
      <c r="K50" s="123" t="s">
        <v>76</v>
      </c>
      <c r="L50" s="123" t="s">
        <v>77</v>
      </c>
      <c r="M50" s="123" t="s">
        <v>78</v>
      </c>
      <c r="N50" s="123" t="s">
        <v>79</v>
      </c>
      <c r="O50" s="123" t="s">
        <v>198</v>
      </c>
      <c r="P50" s="123" t="s">
        <v>116</v>
      </c>
      <c r="Q50" s="123" t="s">
        <v>80</v>
      </c>
      <c r="R50" s="189">
        <v>0</v>
      </c>
      <c r="S50" s="189">
        <v>6132</v>
      </c>
      <c r="T50" s="189">
        <v>-6132</v>
      </c>
      <c r="U50" s="208"/>
      <c r="V50" s="121"/>
      <c r="W50" s="121"/>
      <c r="X50" s="121">
        <v>0</v>
      </c>
      <c r="Y50" s="123" t="s">
        <v>330</v>
      </c>
      <c r="Z50" s="123" t="s">
        <v>330</v>
      </c>
      <c r="AA50" s="122">
        <v>42093</v>
      </c>
      <c r="AB50" s="121" t="s">
        <v>97</v>
      </c>
      <c r="AC50" s="123" t="s">
        <v>98</v>
      </c>
    </row>
    <row r="51" spans="1:29" x14ac:dyDescent="0.2">
      <c r="A51" s="123" t="s">
        <v>71</v>
      </c>
      <c r="B51" s="123" t="s">
        <v>72</v>
      </c>
      <c r="C51" s="123" t="s">
        <v>73</v>
      </c>
      <c r="D51" s="121">
        <v>0</v>
      </c>
      <c r="E51" s="121">
        <v>4</v>
      </c>
      <c r="F51" s="121">
        <v>1</v>
      </c>
      <c r="G51" s="123" t="s">
        <v>113</v>
      </c>
      <c r="H51" s="123" t="s">
        <v>74</v>
      </c>
      <c r="I51" s="123" t="s">
        <v>331</v>
      </c>
      <c r="J51" s="123" t="s">
        <v>75</v>
      </c>
      <c r="K51" s="123" t="s">
        <v>76</v>
      </c>
      <c r="L51" s="123" t="s">
        <v>131</v>
      </c>
      <c r="M51" s="123" t="s">
        <v>322</v>
      </c>
      <c r="N51" s="123" t="s">
        <v>79</v>
      </c>
      <c r="O51" s="123" t="s">
        <v>198</v>
      </c>
      <c r="P51" s="123" t="s">
        <v>116</v>
      </c>
      <c r="Q51" s="123" t="s">
        <v>80</v>
      </c>
      <c r="R51" s="196">
        <v>112518</v>
      </c>
      <c r="S51" s="196">
        <v>0</v>
      </c>
      <c r="T51" s="196">
        <v>112518</v>
      </c>
      <c r="U51" s="197"/>
      <c r="V51" s="121"/>
      <c r="W51" s="121"/>
      <c r="X51" s="121">
        <v>0</v>
      </c>
      <c r="Y51" s="123" t="s">
        <v>332</v>
      </c>
      <c r="Z51" s="123" t="s">
        <v>324</v>
      </c>
      <c r="AA51" s="122">
        <v>42101</v>
      </c>
      <c r="AB51" s="121" t="s">
        <v>81</v>
      </c>
      <c r="AC51" s="121"/>
    </row>
    <row r="52" spans="1:29" x14ac:dyDescent="0.2">
      <c r="A52" s="123" t="s">
        <v>71</v>
      </c>
      <c r="B52" s="123" t="s">
        <v>72</v>
      </c>
      <c r="C52" s="123" t="s">
        <v>73</v>
      </c>
      <c r="D52" s="121">
        <v>0</v>
      </c>
      <c r="E52" s="121">
        <v>4</v>
      </c>
      <c r="F52" s="121">
        <v>1</v>
      </c>
      <c r="G52" s="123" t="s">
        <v>113</v>
      </c>
      <c r="H52" s="123" t="s">
        <v>74</v>
      </c>
      <c r="I52" s="123" t="s">
        <v>331</v>
      </c>
      <c r="J52" s="123" t="s">
        <v>75</v>
      </c>
      <c r="K52" s="123" t="s">
        <v>76</v>
      </c>
      <c r="L52" s="123" t="s">
        <v>327</v>
      </c>
      <c r="M52" s="123" t="s">
        <v>328</v>
      </c>
      <c r="N52" s="123" t="s">
        <v>79</v>
      </c>
      <c r="O52" s="123" t="s">
        <v>198</v>
      </c>
      <c r="P52" s="123" t="s">
        <v>116</v>
      </c>
      <c r="Q52" s="123" t="s">
        <v>80</v>
      </c>
      <c r="R52" s="196">
        <v>-112518</v>
      </c>
      <c r="S52" s="196">
        <v>0</v>
      </c>
      <c r="T52" s="196">
        <v>-112518</v>
      </c>
      <c r="U52" s="197"/>
      <c r="V52" s="121"/>
      <c r="W52" s="121"/>
      <c r="X52" s="121">
        <v>0</v>
      </c>
      <c r="Y52" s="123" t="s">
        <v>332</v>
      </c>
      <c r="Z52" s="123" t="s">
        <v>324</v>
      </c>
      <c r="AA52" s="122">
        <v>42101</v>
      </c>
      <c r="AB52" s="121" t="s">
        <v>81</v>
      </c>
      <c r="AC52" s="121"/>
    </row>
    <row r="53" spans="1:29" x14ac:dyDescent="0.2">
      <c r="A53" s="123" t="s">
        <v>71</v>
      </c>
      <c r="B53" s="123" t="s">
        <v>72</v>
      </c>
      <c r="C53" s="123" t="s">
        <v>73</v>
      </c>
      <c r="D53" s="121">
        <v>0</v>
      </c>
      <c r="E53" s="121">
        <v>4</v>
      </c>
      <c r="F53" s="121">
        <v>24</v>
      </c>
      <c r="G53" s="123" t="s">
        <v>113</v>
      </c>
      <c r="H53" s="123" t="s">
        <v>82</v>
      </c>
      <c r="I53" s="123" t="s">
        <v>333</v>
      </c>
      <c r="J53" s="123" t="s">
        <v>75</v>
      </c>
      <c r="K53" s="123" t="s">
        <v>76</v>
      </c>
      <c r="L53" s="123" t="s">
        <v>77</v>
      </c>
      <c r="M53" s="123" t="s">
        <v>78</v>
      </c>
      <c r="N53" s="123" t="s">
        <v>79</v>
      </c>
      <c r="O53" s="123" t="s">
        <v>198</v>
      </c>
      <c r="P53" s="123" t="s">
        <v>116</v>
      </c>
      <c r="Q53" s="123" t="s">
        <v>80</v>
      </c>
      <c r="R53" s="199">
        <v>5000</v>
      </c>
      <c r="S53" s="199">
        <v>0</v>
      </c>
      <c r="T53" s="199">
        <v>5000</v>
      </c>
      <c r="U53" s="200" t="s">
        <v>334</v>
      </c>
      <c r="V53" s="121"/>
      <c r="W53" s="121"/>
      <c r="X53" s="121">
        <v>0</v>
      </c>
      <c r="Y53" s="123" t="s">
        <v>335</v>
      </c>
      <c r="Z53" s="123" t="s">
        <v>335</v>
      </c>
      <c r="AA53" s="122">
        <v>42122</v>
      </c>
      <c r="AB53" s="121" t="s">
        <v>81</v>
      </c>
      <c r="AC53" s="121"/>
    </row>
    <row r="54" spans="1:29" x14ac:dyDescent="0.2">
      <c r="A54" s="123" t="s">
        <v>71</v>
      </c>
      <c r="B54" s="123" t="s">
        <v>72</v>
      </c>
      <c r="C54" s="123" t="s">
        <v>73</v>
      </c>
      <c r="D54" s="121">
        <v>0</v>
      </c>
      <c r="E54" s="121">
        <v>4</v>
      </c>
      <c r="F54" s="121">
        <v>30</v>
      </c>
      <c r="G54" s="123" t="s">
        <v>113</v>
      </c>
      <c r="H54" s="123" t="s">
        <v>83</v>
      </c>
      <c r="I54" s="123" t="s">
        <v>336</v>
      </c>
      <c r="J54" s="123" t="s">
        <v>75</v>
      </c>
      <c r="K54" s="123" t="s">
        <v>76</v>
      </c>
      <c r="L54" s="123" t="s">
        <v>131</v>
      </c>
      <c r="M54" s="123" t="s">
        <v>322</v>
      </c>
      <c r="N54" s="123" t="s">
        <v>79</v>
      </c>
      <c r="O54" s="123" t="s">
        <v>198</v>
      </c>
      <c r="P54" s="123" t="s">
        <v>116</v>
      </c>
      <c r="Q54" s="123" t="s">
        <v>80</v>
      </c>
      <c r="R54" s="196">
        <v>-112518</v>
      </c>
      <c r="S54" s="196">
        <v>0</v>
      </c>
      <c r="T54" s="196">
        <v>-112518</v>
      </c>
      <c r="U54" s="197"/>
      <c r="V54" s="121"/>
      <c r="W54" s="121"/>
      <c r="X54" s="121">
        <v>0</v>
      </c>
      <c r="Y54" s="123" t="s">
        <v>337</v>
      </c>
      <c r="Z54" s="123" t="s">
        <v>324</v>
      </c>
      <c r="AA54" s="122">
        <v>42130</v>
      </c>
      <c r="AB54" s="121" t="s">
        <v>81</v>
      </c>
      <c r="AC54" s="121"/>
    </row>
    <row r="55" spans="1:29" x14ac:dyDescent="0.2">
      <c r="A55" s="123" t="s">
        <v>71</v>
      </c>
      <c r="B55" s="123" t="s">
        <v>72</v>
      </c>
      <c r="C55" s="123" t="s">
        <v>73</v>
      </c>
      <c r="D55" s="121">
        <v>0</v>
      </c>
      <c r="E55" s="121">
        <v>4</v>
      </c>
      <c r="F55" s="121">
        <v>30</v>
      </c>
      <c r="G55" s="123" t="s">
        <v>113</v>
      </c>
      <c r="H55" s="123" t="s">
        <v>83</v>
      </c>
      <c r="I55" s="123" t="s">
        <v>336</v>
      </c>
      <c r="J55" s="123" t="s">
        <v>75</v>
      </c>
      <c r="K55" s="123" t="s">
        <v>76</v>
      </c>
      <c r="L55" s="123" t="s">
        <v>327</v>
      </c>
      <c r="M55" s="123" t="s">
        <v>328</v>
      </c>
      <c r="N55" s="123" t="s">
        <v>79</v>
      </c>
      <c r="O55" s="123" t="s">
        <v>198</v>
      </c>
      <c r="P55" s="123" t="s">
        <v>116</v>
      </c>
      <c r="Q55" s="123" t="s">
        <v>80</v>
      </c>
      <c r="R55" s="196">
        <v>112518</v>
      </c>
      <c r="S55" s="196">
        <v>0</v>
      </c>
      <c r="T55" s="196">
        <v>112518</v>
      </c>
      <c r="U55" s="197"/>
      <c r="V55" s="121"/>
      <c r="W55" s="121"/>
      <c r="X55" s="121">
        <v>0</v>
      </c>
      <c r="Y55" s="123" t="s">
        <v>337</v>
      </c>
      <c r="Z55" s="123" t="s">
        <v>324</v>
      </c>
      <c r="AA55" s="122">
        <v>42130</v>
      </c>
      <c r="AB55" s="121" t="s">
        <v>81</v>
      </c>
      <c r="AC55" s="121"/>
    </row>
    <row r="56" spans="1:29" x14ac:dyDescent="0.2">
      <c r="A56" s="123" t="s">
        <v>71</v>
      </c>
      <c r="B56" s="123" t="s">
        <v>72</v>
      </c>
      <c r="C56" s="123" t="s">
        <v>73</v>
      </c>
      <c r="D56" s="121">
        <v>0</v>
      </c>
      <c r="E56" s="121">
        <v>5</v>
      </c>
      <c r="F56" s="121">
        <v>4</v>
      </c>
      <c r="G56" s="123" t="s">
        <v>113</v>
      </c>
      <c r="H56" s="123" t="s">
        <v>74</v>
      </c>
      <c r="I56" s="123" t="s">
        <v>338</v>
      </c>
      <c r="J56" s="123" t="s">
        <v>75</v>
      </c>
      <c r="K56" s="123" t="s">
        <v>76</v>
      </c>
      <c r="L56" s="123" t="s">
        <v>131</v>
      </c>
      <c r="M56" s="123" t="s">
        <v>322</v>
      </c>
      <c r="N56" s="123" t="s">
        <v>79</v>
      </c>
      <c r="O56" s="123" t="s">
        <v>198</v>
      </c>
      <c r="P56" s="123" t="s">
        <v>116</v>
      </c>
      <c r="Q56" s="123" t="s">
        <v>80</v>
      </c>
      <c r="R56" s="196">
        <v>112518</v>
      </c>
      <c r="S56" s="196">
        <v>0</v>
      </c>
      <c r="T56" s="196">
        <v>112518</v>
      </c>
      <c r="U56" s="197"/>
      <c r="V56" s="121"/>
      <c r="W56" s="121"/>
      <c r="X56" s="121">
        <v>0</v>
      </c>
      <c r="Y56" s="123" t="s">
        <v>339</v>
      </c>
      <c r="Z56" s="123" t="s">
        <v>324</v>
      </c>
      <c r="AA56" s="122">
        <v>42130</v>
      </c>
      <c r="AB56" s="121" t="s">
        <v>81</v>
      </c>
      <c r="AC56" s="121"/>
    </row>
    <row r="57" spans="1:29" x14ac:dyDescent="0.2">
      <c r="A57" s="123" t="s">
        <v>71</v>
      </c>
      <c r="B57" s="123" t="s">
        <v>72</v>
      </c>
      <c r="C57" s="123" t="s">
        <v>73</v>
      </c>
      <c r="D57" s="121">
        <v>0</v>
      </c>
      <c r="E57" s="121">
        <v>5</v>
      </c>
      <c r="F57" s="121">
        <v>4</v>
      </c>
      <c r="G57" s="123" t="s">
        <v>113</v>
      </c>
      <c r="H57" s="123" t="s">
        <v>74</v>
      </c>
      <c r="I57" s="123" t="s">
        <v>338</v>
      </c>
      <c r="J57" s="123" t="s">
        <v>75</v>
      </c>
      <c r="K57" s="123" t="s">
        <v>76</v>
      </c>
      <c r="L57" s="123" t="s">
        <v>327</v>
      </c>
      <c r="M57" s="123" t="s">
        <v>328</v>
      </c>
      <c r="N57" s="123" t="s">
        <v>79</v>
      </c>
      <c r="O57" s="123" t="s">
        <v>198</v>
      </c>
      <c r="P57" s="123" t="s">
        <v>116</v>
      </c>
      <c r="Q57" s="123" t="s">
        <v>80</v>
      </c>
      <c r="R57" s="196">
        <v>-112518</v>
      </c>
      <c r="S57" s="196">
        <v>0</v>
      </c>
      <c r="T57" s="196">
        <v>-112518</v>
      </c>
      <c r="U57" s="197"/>
      <c r="V57" s="121"/>
      <c r="W57" s="121"/>
      <c r="X57" s="121">
        <v>0</v>
      </c>
      <c r="Y57" s="123" t="s">
        <v>339</v>
      </c>
      <c r="Z57" s="123" t="s">
        <v>324</v>
      </c>
      <c r="AA57" s="122">
        <v>42130</v>
      </c>
      <c r="AB57" s="121" t="s">
        <v>81</v>
      </c>
      <c r="AC57" s="121"/>
    </row>
    <row r="58" spans="1:29" x14ac:dyDescent="0.2">
      <c r="A58" s="123" t="s">
        <v>71</v>
      </c>
      <c r="B58" s="123" t="s">
        <v>72</v>
      </c>
      <c r="C58" s="123" t="s">
        <v>73</v>
      </c>
      <c r="D58" s="121">
        <v>0</v>
      </c>
      <c r="E58" s="121">
        <v>5</v>
      </c>
      <c r="F58" s="121">
        <v>29</v>
      </c>
      <c r="G58" s="123" t="s">
        <v>113</v>
      </c>
      <c r="H58" s="123" t="s">
        <v>82</v>
      </c>
      <c r="I58" s="123" t="s">
        <v>325</v>
      </c>
      <c r="J58" s="123" t="s">
        <v>75</v>
      </c>
      <c r="K58" s="123" t="s">
        <v>76</v>
      </c>
      <c r="L58" s="123" t="s">
        <v>131</v>
      </c>
      <c r="M58" s="123" t="s">
        <v>322</v>
      </c>
      <c r="N58" s="123" t="s">
        <v>79</v>
      </c>
      <c r="O58" s="123" t="s">
        <v>198</v>
      </c>
      <c r="P58" s="123" t="s">
        <v>116</v>
      </c>
      <c r="Q58" s="123" t="s">
        <v>80</v>
      </c>
      <c r="R58" s="196">
        <v>-112518</v>
      </c>
      <c r="S58" s="196">
        <v>0</v>
      </c>
      <c r="T58" s="196">
        <v>-112518</v>
      </c>
      <c r="U58" s="197"/>
      <c r="V58" s="121"/>
      <c r="W58" s="121"/>
      <c r="X58" s="121">
        <v>0</v>
      </c>
      <c r="Y58" s="123" t="s">
        <v>340</v>
      </c>
      <c r="Z58" s="123" t="s">
        <v>324</v>
      </c>
      <c r="AA58" s="122">
        <v>42159</v>
      </c>
      <c r="AB58" s="121" t="s">
        <v>81</v>
      </c>
      <c r="AC58" s="121"/>
    </row>
    <row r="59" spans="1:29" x14ac:dyDescent="0.2">
      <c r="A59" s="123" t="s">
        <v>71</v>
      </c>
      <c r="B59" s="123" t="s">
        <v>72</v>
      </c>
      <c r="C59" s="123" t="s">
        <v>73</v>
      </c>
      <c r="D59" s="121">
        <v>0</v>
      </c>
      <c r="E59" s="121">
        <v>5</v>
      </c>
      <c r="F59" s="121">
        <v>29</v>
      </c>
      <c r="G59" s="123" t="s">
        <v>113</v>
      </c>
      <c r="H59" s="123" t="s">
        <v>82</v>
      </c>
      <c r="I59" s="123" t="s">
        <v>325</v>
      </c>
      <c r="J59" s="123" t="s">
        <v>75</v>
      </c>
      <c r="K59" s="123" t="s">
        <v>76</v>
      </c>
      <c r="L59" s="123" t="s">
        <v>327</v>
      </c>
      <c r="M59" s="123" t="s">
        <v>328</v>
      </c>
      <c r="N59" s="123" t="s">
        <v>79</v>
      </c>
      <c r="O59" s="123" t="s">
        <v>198</v>
      </c>
      <c r="P59" s="123" t="s">
        <v>116</v>
      </c>
      <c r="Q59" s="123" t="s">
        <v>80</v>
      </c>
      <c r="R59" s="196">
        <v>112518</v>
      </c>
      <c r="S59" s="196">
        <v>0</v>
      </c>
      <c r="T59" s="196">
        <v>112518</v>
      </c>
      <c r="U59" s="197"/>
      <c r="V59" s="121"/>
      <c r="W59" s="121"/>
      <c r="X59" s="121">
        <v>0</v>
      </c>
      <c r="Y59" s="123" t="s">
        <v>340</v>
      </c>
      <c r="Z59" s="123" t="s">
        <v>324</v>
      </c>
      <c r="AA59" s="122">
        <v>42159</v>
      </c>
      <c r="AB59" s="121" t="s">
        <v>81</v>
      </c>
      <c r="AC59" s="121"/>
    </row>
    <row r="60" spans="1:29" x14ac:dyDescent="0.2">
      <c r="A60" s="123" t="s">
        <v>71</v>
      </c>
      <c r="B60" s="123" t="s">
        <v>72</v>
      </c>
      <c r="C60" s="123" t="s">
        <v>73</v>
      </c>
      <c r="D60" s="121">
        <v>0</v>
      </c>
      <c r="E60" s="121">
        <v>6</v>
      </c>
      <c r="F60" s="121">
        <v>1</v>
      </c>
      <c r="G60" s="123" t="s">
        <v>113</v>
      </c>
      <c r="H60" s="123" t="s">
        <v>74</v>
      </c>
      <c r="I60" s="123" t="s">
        <v>341</v>
      </c>
      <c r="J60" s="123" t="s">
        <v>75</v>
      </c>
      <c r="K60" s="123" t="s">
        <v>76</v>
      </c>
      <c r="L60" s="123" t="s">
        <v>131</v>
      </c>
      <c r="M60" s="123" t="s">
        <v>322</v>
      </c>
      <c r="N60" s="123" t="s">
        <v>79</v>
      </c>
      <c r="O60" s="123" t="s">
        <v>198</v>
      </c>
      <c r="P60" s="123" t="s">
        <v>116</v>
      </c>
      <c r="Q60" s="123" t="s">
        <v>80</v>
      </c>
      <c r="R60" s="196">
        <v>112518</v>
      </c>
      <c r="S60" s="196">
        <v>0</v>
      </c>
      <c r="T60" s="196">
        <v>112518</v>
      </c>
      <c r="U60" s="197"/>
      <c r="V60" s="121"/>
      <c r="W60" s="121"/>
      <c r="X60" s="121">
        <v>0</v>
      </c>
      <c r="Y60" s="123" t="s">
        <v>342</v>
      </c>
      <c r="Z60" s="123" t="s">
        <v>324</v>
      </c>
      <c r="AA60" s="122">
        <v>42160</v>
      </c>
      <c r="AB60" s="121" t="s">
        <v>81</v>
      </c>
      <c r="AC60" s="121"/>
    </row>
    <row r="61" spans="1:29" x14ac:dyDescent="0.2">
      <c r="A61" s="123" t="s">
        <v>71</v>
      </c>
      <c r="B61" s="123" t="s">
        <v>72</v>
      </c>
      <c r="C61" s="123" t="s">
        <v>73</v>
      </c>
      <c r="D61" s="121">
        <v>0</v>
      </c>
      <c r="E61" s="121">
        <v>6</v>
      </c>
      <c r="F61" s="121">
        <v>1</v>
      </c>
      <c r="G61" s="123" t="s">
        <v>113</v>
      </c>
      <c r="H61" s="123" t="s">
        <v>74</v>
      </c>
      <c r="I61" s="123" t="s">
        <v>341</v>
      </c>
      <c r="J61" s="123" t="s">
        <v>75</v>
      </c>
      <c r="K61" s="123" t="s">
        <v>76</v>
      </c>
      <c r="L61" s="123" t="s">
        <v>327</v>
      </c>
      <c r="M61" s="123" t="s">
        <v>328</v>
      </c>
      <c r="N61" s="123" t="s">
        <v>79</v>
      </c>
      <c r="O61" s="123" t="s">
        <v>198</v>
      </c>
      <c r="P61" s="123" t="s">
        <v>116</v>
      </c>
      <c r="Q61" s="123" t="s">
        <v>80</v>
      </c>
      <c r="R61" s="196">
        <v>-112518</v>
      </c>
      <c r="S61" s="196">
        <v>0</v>
      </c>
      <c r="T61" s="196">
        <v>-112518</v>
      </c>
      <c r="U61" s="197"/>
      <c r="V61" s="121"/>
      <c r="W61" s="121"/>
      <c r="X61" s="121">
        <v>0</v>
      </c>
      <c r="Y61" s="123" t="s">
        <v>342</v>
      </c>
      <c r="Z61" s="123" t="s">
        <v>324</v>
      </c>
      <c r="AA61" s="122">
        <v>42160</v>
      </c>
      <c r="AB61" s="121" t="s">
        <v>81</v>
      </c>
      <c r="AC61" s="121"/>
    </row>
    <row r="62" spans="1:29" x14ac:dyDescent="0.2">
      <c r="A62" s="123" t="s">
        <v>71</v>
      </c>
      <c r="B62" s="123" t="s">
        <v>72</v>
      </c>
      <c r="C62" s="123" t="s">
        <v>73</v>
      </c>
      <c r="D62" s="121">
        <v>0</v>
      </c>
      <c r="E62" s="121">
        <v>6</v>
      </c>
      <c r="F62" s="121">
        <v>3</v>
      </c>
      <c r="G62" s="123" t="s">
        <v>113</v>
      </c>
      <c r="H62" s="123" t="s">
        <v>82</v>
      </c>
      <c r="I62" s="123" t="s">
        <v>343</v>
      </c>
      <c r="J62" s="123" t="s">
        <v>75</v>
      </c>
      <c r="K62" s="123" t="s">
        <v>76</v>
      </c>
      <c r="L62" s="123" t="s">
        <v>131</v>
      </c>
      <c r="M62" s="123" t="s">
        <v>322</v>
      </c>
      <c r="N62" s="123" t="s">
        <v>79</v>
      </c>
      <c r="O62" s="123" t="s">
        <v>198</v>
      </c>
      <c r="P62" s="123" t="s">
        <v>116</v>
      </c>
      <c r="Q62" s="123" t="s">
        <v>80</v>
      </c>
      <c r="R62" s="215">
        <v>443549.39</v>
      </c>
      <c r="S62" s="215">
        <v>0</v>
      </c>
      <c r="T62" s="215">
        <v>443549.39</v>
      </c>
      <c r="U62" s="216" t="s">
        <v>344</v>
      </c>
      <c r="V62" s="121"/>
      <c r="W62" s="121"/>
      <c r="X62" s="121">
        <v>0</v>
      </c>
      <c r="Y62" s="123" t="s">
        <v>345</v>
      </c>
      <c r="Z62" s="123" t="s">
        <v>345</v>
      </c>
      <c r="AA62" s="122">
        <v>42160</v>
      </c>
      <c r="AB62" s="121" t="s">
        <v>81</v>
      </c>
      <c r="AC62" s="121"/>
    </row>
    <row r="63" spans="1:29" x14ac:dyDescent="0.2">
      <c r="A63" s="123" t="s">
        <v>71</v>
      </c>
      <c r="B63" s="123" t="s">
        <v>72</v>
      </c>
      <c r="C63" s="123" t="s">
        <v>73</v>
      </c>
      <c r="D63" s="121">
        <v>0</v>
      </c>
      <c r="E63" s="121">
        <v>6</v>
      </c>
      <c r="F63" s="121">
        <v>10</v>
      </c>
      <c r="G63" s="123" t="s">
        <v>113</v>
      </c>
      <c r="H63" s="123" t="s">
        <v>83</v>
      </c>
      <c r="I63" s="123" t="s">
        <v>346</v>
      </c>
      <c r="J63" s="123" t="s">
        <v>75</v>
      </c>
      <c r="K63" s="123" t="s">
        <v>76</v>
      </c>
      <c r="L63" s="123" t="s">
        <v>131</v>
      </c>
      <c r="M63" s="123" t="s">
        <v>322</v>
      </c>
      <c r="N63" s="123" t="s">
        <v>79</v>
      </c>
      <c r="O63" s="123" t="s">
        <v>198</v>
      </c>
      <c r="P63" s="123" t="s">
        <v>116</v>
      </c>
      <c r="Q63" s="123" t="s">
        <v>80</v>
      </c>
      <c r="R63" s="196">
        <v>32029.25</v>
      </c>
      <c r="S63" s="196">
        <v>0</v>
      </c>
      <c r="T63" s="196">
        <v>32029.25</v>
      </c>
      <c r="U63" s="198" t="s">
        <v>137</v>
      </c>
      <c r="V63" s="121"/>
      <c r="W63" s="121"/>
      <c r="X63" s="121">
        <v>0</v>
      </c>
      <c r="Y63" s="123" t="s">
        <v>347</v>
      </c>
      <c r="Z63" s="123" t="s">
        <v>347</v>
      </c>
      <c r="AA63" s="122">
        <v>42167</v>
      </c>
      <c r="AB63" s="121" t="s">
        <v>81</v>
      </c>
      <c r="AC63" s="121"/>
    </row>
    <row r="64" spans="1:29" x14ac:dyDescent="0.2">
      <c r="A64" s="214" t="s">
        <v>71</v>
      </c>
      <c r="B64" s="214" t="s">
        <v>72</v>
      </c>
      <c r="C64" s="214" t="s">
        <v>73</v>
      </c>
      <c r="D64" s="212">
        <v>0</v>
      </c>
      <c r="E64" s="212">
        <v>6</v>
      </c>
      <c r="F64" s="212">
        <v>11</v>
      </c>
      <c r="G64" s="214" t="s">
        <v>113</v>
      </c>
      <c r="H64" s="214" t="s">
        <v>84</v>
      </c>
      <c r="I64" s="214" t="s">
        <v>388</v>
      </c>
      <c r="J64" s="214" t="s">
        <v>75</v>
      </c>
      <c r="K64" s="214" t="s">
        <v>76</v>
      </c>
      <c r="L64" s="214" t="s">
        <v>131</v>
      </c>
      <c r="M64" s="214" t="s">
        <v>322</v>
      </c>
      <c r="N64" s="214" t="s">
        <v>79</v>
      </c>
      <c r="O64" s="214" t="s">
        <v>198</v>
      </c>
      <c r="P64" s="214" t="s">
        <v>116</v>
      </c>
      <c r="Q64" s="214" t="s">
        <v>80</v>
      </c>
      <c r="R64" s="196">
        <v>415732.11</v>
      </c>
      <c r="S64" s="196">
        <v>0</v>
      </c>
      <c r="T64" s="196">
        <v>415732.11</v>
      </c>
      <c r="U64" s="219" t="s">
        <v>389</v>
      </c>
      <c r="V64" s="212"/>
      <c r="W64" s="212"/>
      <c r="X64" s="212">
        <v>0</v>
      </c>
      <c r="Y64" s="214" t="s">
        <v>390</v>
      </c>
      <c r="Z64" s="214" t="s">
        <v>390</v>
      </c>
      <c r="AA64" s="213">
        <v>42170</v>
      </c>
      <c r="AB64" s="212" t="s">
        <v>81</v>
      </c>
      <c r="AC64" s="212"/>
    </row>
    <row r="65" spans="1:29" x14ac:dyDescent="0.2">
      <c r="A65" s="214" t="s">
        <v>71</v>
      </c>
      <c r="B65" s="214" t="s">
        <v>72</v>
      </c>
      <c r="C65" s="214" t="s">
        <v>73</v>
      </c>
      <c r="D65" s="212">
        <v>0</v>
      </c>
      <c r="E65" s="212">
        <v>6</v>
      </c>
      <c r="F65" s="212">
        <v>12</v>
      </c>
      <c r="G65" s="214" t="s">
        <v>113</v>
      </c>
      <c r="H65" s="214" t="s">
        <v>85</v>
      </c>
      <c r="I65" s="214" t="s">
        <v>391</v>
      </c>
      <c r="J65" s="214" t="s">
        <v>75</v>
      </c>
      <c r="K65" s="214" t="s">
        <v>76</v>
      </c>
      <c r="L65" s="214" t="s">
        <v>131</v>
      </c>
      <c r="M65" s="214" t="s">
        <v>322</v>
      </c>
      <c r="N65" s="214" t="s">
        <v>79</v>
      </c>
      <c r="O65" s="214" t="s">
        <v>198</v>
      </c>
      <c r="P65" s="214" t="s">
        <v>116</v>
      </c>
      <c r="Q65" s="214" t="s">
        <v>80</v>
      </c>
      <c r="R65" s="196">
        <v>1208</v>
      </c>
      <c r="S65" s="196">
        <v>0</v>
      </c>
      <c r="T65" s="196">
        <v>1208</v>
      </c>
      <c r="U65" s="219" t="s">
        <v>392</v>
      </c>
      <c r="V65" s="212"/>
      <c r="W65" s="212"/>
      <c r="X65" s="212">
        <v>0</v>
      </c>
      <c r="Y65" s="214" t="s">
        <v>393</v>
      </c>
      <c r="Z65" s="214" t="s">
        <v>393</v>
      </c>
      <c r="AA65" s="213">
        <v>42170</v>
      </c>
      <c r="AB65" s="212" t="s">
        <v>81</v>
      </c>
      <c r="AC65" s="212"/>
    </row>
    <row r="66" spans="1:29" x14ac:dyDescent="0.2">
      <c r="A66" s="214" t="s">
        <v>71</v>
      </c>
      <c r="B66" s="214" t="s">
        <v>72</v>
      </c>
      <c r="C66" s="214" t="s">
        <v>73</v>
      </c>
      <c r="D66" s="212">
        <v>0</v>
      </c>
      <c r="E66" s="212">
        <v>6</v>
      </c>
      <c r="F66" s="212">
        <v>12</v>
      </c>
      <c r="G66" s="214" t="s">
        <v>113</v>
      </c>
      <c r="H66" s="214" t="s">
        <v>86</v>
      </c>
      <c r="I66" s="214" t="s">
        <v>394</v>
      </c>
      <c r="J66" s="214" t="s">
        <v>75</v>
      </c>
      <c r="K66" s="214" t="s">
        <v>76</v>
      </c>
      <c r="L66" s="214" t="s">
        <v>131</v>
      </c>
      <c r="M66" s="214" t="s">
        <v>322</v>
      </c>
      <c r="N66" s="214" t="s">
        <v>79</v>
      </c>
      <c r="O66" s="214" t="s">
        <v>198</v>
      </c>
      <c r="P66" s="214" t="s">
        <v>116</v>
      </c>
      <c r="Q66" s="214" t="s">
        <v>80</v>
      </c>
      <c r="R66" s="196">
        <v>3997</v>
      </c>
      <c r="S66" s="196">
        <v>0</v>
      </c>
      <c r="T66" s="196">
        <v>3997</v>
      </c>
      <c r="U66" s="219" t="s">
        <v>395</v>
      </c>
      <c r="V66" s="212"/>
      <c r="W66" s="212"/>
      <c r="X66" s="212">
        <v>0</v>
      </c>
      <c r="Y66" s="214" t="s">
        <v>396</v>
      </c>
      <c r="Z66" s="214" t="s">
        <v>396</v>
      </c>
      <c r="AA66" s="213">
        <v>42170</v>
      </c>
      <c r="AB66" s="212" t="s">
        <v>81</v>
      </c>
      <c r="AC66" s="212"/>
    </row>
    <row r="67" spans="1:29" x14ac:dyDescent="0.2">
      <c r="A67" s="214" t="s">
        <v>71</v>
      </c>
      <c r="B67" s="214" t="s">
        <v>72</v>
      </c>
      <c r="C67" s="214" t="s">
        <v>73</v>
      </c>
      <c r="D67" s="212">
        <v>0</v>
      </c>
      <c r="E67" s="212">
        <v>6</v>
      </c>
      <c r="F67" s="212">
        <v>12</v>
      </c>
      <c r="G67" s="214" t="s">
        <v>113</v>
      </c>
      <c r="H67" s="214" t="s">
        <v>86</v>
      </c>
      <c r="I67" s="214" t="s">
        <v>394</v>
      </c>
      <c r="J67" s="214" t="s">
        <v>75</v>
      </c>
      <c r="K67" s="214" t="s">
        <v>76</v>
      </c>
      <c r="L67" s="214" t="s">
        <v>397</v>
      </c>
      <c r="M67" s="214" t="s">
        <v>398</v>
      </c>
      <c r="N67" s="214" t="s">
        <v>79</v>
      </c>
      <c r="O67" s="214" t="s">
        <v>114</v>
      </c>
      <c r="P67" s="214" t="s">
        <v>116</v>
      </c>
      <c r="Q67" s="214" t="s">
        <v>80</v>
      </c>
      <c r="R67" s="217">
        <v>6400</v>
      </c>
      <c r="S67" s="217">
        <v>0</v>
      </c>
      <c r="T67" s="217">
        <v>6400</v>
      </c>
      <c r="U67" s="218" t="s">
        <v>428</v>
      </c>
      <c r="V67" s="212"/>
      <c r="W67" s="212"/>
      <c r="X67" s="212">
        <v>0</v>
      </c>
      <c r="Y67" s="214" t="s">
        <v>396</v>
      </c>
      <c r="Z67" s="214" t="s">
        <v>396</v>
      </c>
      <c r="AA67" s="213">
        <v>42170</v>
      </c>
      <c r="AB67" s="212" t="s">
        <v>81</v>
      </c>
      <c r="AC67" s="212"/>
    </row>
    <row r="68" spans="1:29" x14ac:dyDescent="0.2">
      <c r="A68" s="214" t="s">
        <v>71</v>
      </c>
      <c r="B68" s="214" t="s">
        <v>72</v>
      </c>
      <c r="C68" s="214" t="s">
        <v>73</v>
      </c>
      <c r="D68" s="212">
        <v>0</v>
      </c>
      <c r="E68" s="212">
        <v>6</v>
      </c>
      <c r="F68" s="212">
        <v>12</v>
      </c>
      <c r="G68" s="214" t="s">
        <v>113</v>
      </c>
      <c r="H68" s="214" t="s">
        <v>87</v>
      </c>
      <c r="I68" s="214" t="s">
        <v>399</v>
      </c>
      <c r="J68" s="214" t="s">
        <v>75</v>
      </c>
      <c r="K68" s="214" t="s">
        <v>76</v>
      </c>
      <c r="L68" s="214" t="s">
        <v>131</v>
      </c>
      <c r="M68" s="214" t="s">
        <v>322</v>
      </c>
      <c r="N68" s="214" t="s">
        <v>79</v>
      </c>
      <c r="O68" s="214" t="s">
        <v>198</v>
      </c>
      <c r="P68" s="214" t="s">
        <v>116</v>
      </c>
      <c r="Q68" s="214" t="s">
        <v>80</v>
      </c>
      <c r="R68" s="196">
        <v>3000000</v>
      </c>
      <c r="S68" s="196">
        <v>0</v>
      </c>
      <c r="T68" s="196">
        <v>3000000</v>
      </c>
      <c r="U68" s="219" t="s">
        <v>400</v>
      </c>
      <c r="V68" s="212"/>
      <c r="W68" s="212"/>
      <c r="X68" s="212">
        <v>0</v>
      </c>
      <c r="Y68" s="214" t="s">
        <v>401</v>
      </c>
      <c r="Z68" s="214" t="s">
        <v>401</v>
      </c>
      <c r="AA68" s="213">
        <v>42170</v>
      </c>
      <c r="AB68" s="212" t="s">
        <v>81</v>
      </c>
      <c r="AC68" s="212"/>
    </row>
    <row r="69" spans="1:29" x14ac:dyDescent="0.2">
      <c r="A69" s="214" t="s">
        <v>71</v>
      </c>
      <c r="B69" s="214" t="s">
        <v>72</v>
      </c>
      <c r="C69" s="214" t="s">
        <v>73</v>
      </c>
      <c r="D69" s="212">
        <v>0</v>
      </c>
      <c r="E69" s="212">
        <v>6</v>
      </c>
      <c r="F69" s="212">
        <v>15</v>
      </c>
      <c r="G69" s="214" t="s">
        <v>113</v>
      </c>
      <c r="H69" s="214" t="s">
        <v>90</v>
      </c>
      <c r="I69" s="214" t="s">
        <v>402</v>
      </c>
      <c r="J69" s="214" t="s">
        <v>75</v>
      </c>
      <c r="K69" s="214" t="s">
        <v>76</v>
      </c>
      <c r="L69" s="214" t="s">
        <v>131</v>
      </c>
      <c r="M69" s="214" t="s">
        <v>322</v>
      </c>
      <c r="N69" s="214" t="s">
        <v>79</v>
      </c>
      <c r="O69" s="214" t="s">
        <v>198</v>
      </c>
      <c r="P69" s="214" t="s">
        <v>116</v>
      </c>
      <c r="Q69" s="214" t="s">
        <v>80</v>
      </c>
      <c r="R69" s="196">
        <v>3381</v>
      </c>
      <c r="S69" s="196">
        <v>0</v>
      </c>
      <c r="T69" s="196">
        <v>3381</v>
      </c>
      <c r="U69" s="219" t="s">
        <v>403</v>
      </c>
      <c r="V69" s="212"/>
      <c r="W69" s="212"/>
      <c r="X69" s="212">
        <v>0</v>
      </c>
      <c r="Y69" s="214" t="s">
        <v>404</v>
      </c>
      <c r="Z69" s="214" t="s">
        <v>404</v>
      </c>
      <c r="AA69" s="213">
        <v>42171</v>
      </c>
      <c r="AB69" s="212" t="s">
        <v>81</v>
      </c>
      <c r="AC69" s="212"/>
    </row>
    <row r="70" spans="1:29" x14ac:dyDescent="0.2">
      <c r="A70" s="214" t="s">
        <v>71</v>
      </c>
      <c r="B70" s="214" t="s">
        <v>72</v>
      </c>
      <c r="C70" s="214" t="s">
        <v>73</v>
      </c>
      <c r="D70" s="212">
        <v>0</v>
      </c>
      <c r="E70" s="212">
        <v>6</v>
      </c>
      <c r="F70" s="212">
        <v>15</v>
      </c>
      <c r="G70" s="214" t="s">
        <v>113</v>
      </c>
      <c r="H70" s="214" t="s">
        <v>91</v>
      </c>
      <c r="I70" s="214" t="s">
        <v>405</v>
      </c>
      <c r="J70" s="214" t="s">
        <v>75</v>
      </c>
      <c r="K70" s="214" t="s">
        <v>76</v>
      </c>
      <c r="L70" s="214" t="s">
        <v>131</v>
      </c>
      <c r="M70" s="214" t="s">
        <v>322</v>
      </c>
      <c r="N70" s="214" t="s">
        <v>79</v>
      </c>
      <c r="O70" s="214" t="s">
        <v>198</v>
      </c>
      <c r="P70" s="214" t="s">
        <v>116</v>
      </c>
      <c r="Q70" s="214" t="s">
        <v>80</v>
      </c>
      <c r="R70" s="196">
        <v>33983.74</v>
      </c>
      <c r="S70" s="196">
        <v>0</v>
      </c>
      <c r="T70" s="196">
        <v>33983.74</v>
      </c>
      <c r="U70" s="219" t="s">
        <v>406</v>
      </c>
      <c r="V70" s="212"/>
      <c r="W70" s="212"/>
      <c r="X70" s="212">
        <v>0</v>
      </c>
      <c r="Y70" s="214" t="s">
        <v>407</v>
      </c>
      <c r="Z70" s="214" t="s">
        <v>407</v>
      </c>
      <c r="AA70" s="213">
        <v>42171</v>
      </c>
      <c r="AB70" s="212" t="s">
        <v>81</v>
      </c>
      <c r="AC70" s="212"/>
    </row>
    <row r="71" spans="1:29" x14ac:dyDescent="0.2">
      <c r="A71" s="214" t="s">
        <v>71</v>
      </c>
      <c r="B71" s="214" t="s">
        <v>72</v>
      </c>
      <c r="C71" s="214" t="s">
        <v>73</v>
      </c>
      <c r="D71" s="212">
        <v>0</v>
      </c>
      <c r="E71" s="212">
        <v>6</v>
      </c>
      <c r="F71" s="212">
        <v>15</v>
      </c>
      <c r="G71" s="214" t="s">
        <v>113</v>
      </c>
      <c r="H71" s="214" t="s">
        <v>101</v>
      </c>
      <c r="I71" s="214" t="s">
        <v>408</v>
      </c>
      <c r="J71" s="214" t="s">
        <v>75</v>
      </c>
      <c r="K71" s="214" t="s">
        <v>76</v>
      </c>
      <c r="L71" s="214" t="s">
        <v>131</v>
      </c>
      <c r="M71" s="214" t="s">
        <v>322</v>
      </c>
      <c r="N71" s="214" t="s">
        <v>79</v>
      </c>
      <c r="O71" s="214" t="s">
        <v>198</v>
      </c>
      <c r="P71" s="214" t="s">
        <v>116</v>
      </c>
      <c r="Q71" s="214" t="s">
        <v>80</v>
      </c>
      <c r="R71" s="196">
        <v>510000</v>
      </c>
      <c r="S71" s="196">
        <v>0</v>
      </c>
      <c r="T71" s="196">
        <v>510000</v>
      </c>
      <c r="U71" s="219" t="s">
        <v>406</v>
      </c>
      <c r="V71" s="212"/>
      <c r="W71" s="212"/>
      <c r="X71" s="212">
        <v>0</v>
      </c>
      <c r="Y71" s="214" t="s">
        <v>409</v>
      </c>
      <c r="Z71" s="214" t="s">
        <v>409</v>
      </c>
      <c r="AA71" s="213">
        <v>42171</v>
      </c>
      <c r="AB71" s="212" t="s">
        <v>81</v>
      </c>
      <c r="AC71" s="212"/>
    </row>
    <row r="72" spans="1:29" x14ac:dyDescent="0.2">
      <c r="A72" s="214" t="s">
        <v>71</v>
      </c>
      <c r="B72" s="214" t="s">
        <v>72</v>
      </c>
      <c r="C72" s="214" t="s">
        <v>73</v>
      </c>
      <c r="D72" s="212">
        <v>0</v>
      </c>
      <c r="E72" s="212">
        <v>6</v>
      </c>
      <c r="F72" s="212">
        <v>16</v>
      </c>
      <c r="G72" s="214" t="s">
        <v>113</v>
      </c>
      <c r="H72" s="214" t="s">
        <v>102</v>
      </c>
      <c r="I72" s="214" t="s">
        <v>410</v>
      </c>
      <c r="J72" s="214" t="s">
        <v>75</v>
      </c>
      <c r="K72" s="214" t="s">
        <v>76</v>
      </c>
      <c r="L72" s="214" t="s">
        <v>397</v>
      </c>
      <c r="M72" s="214" t="s">
        <v>398</v>
      </c>
      <c r="N72" s="214" t="s">
        <v>79</v>
      </c>
      <c r="O72" s="214" t="s">
        <v>114</v>
      </c>
      <c r="P72" s="214" t="s">
        <v>116</v>
      </c>
      <c r="Q72" s="214" t="s">
        <v>80</v>
      </c>
      <c r="R72" s="217">
        <v>0</v>
      </c>
      <c r="S72" s="217">
        <v>6400</v>
      </c>
      <c r="T72" s="217">
        <v>-6400</v>
      </c>
      <c r="U72" s="218" t="s">
        <v>395</v>
      </c>
      <c r="V72" s="212"/>
      <c r="W72" s="212"/>
      <c r="X72" s="212">
        <v>0</v>
      </c>
      <c r="Y72" s="214" t="s">
        <v>411</v>
      </c>
      <c r="Z72" s="214" t="s">
        <v>411</v>
      </c>
      <c r="AA72" s="213">
        <v>42172</v>
      </c>
      <c r="AB72" s="212" t="s">
        <v>97</v>
      </c>
      <c r="AC72" s="214" t="s">
        <v>98</v>
      </c>
    </row>
    <row r="73" spans="1:29" x14ac:dyDescent="0.2">
      <c r="A73" s="214" t="s">
        <v>71</v>
      </c>
      <c r="B73" s="214" t="s">
        <v>72</v>
      </c>
      <c r="C73" s="214" t="s">
        <v>73</v>
      </c>
      <c r="D73" s="212">
        <v>0</v>
      </c>
      <c r="E73" s="212">
        <v>6</v>
      </c>
      <c r="F73" s="212">
        <v>16</v>
      </c>
      <c r="G73" s="214" t="s">
        <v>113</v>
      </c>
      <c r="H73" s="214" t="s">
        <v>103</v>
      </c>
      <c r="I73" s="214" t="s">
        <v>412</v>
      </c>
      <c r="J73" s="214" t="s">
        <v>75</v>
      </c>
      <c r="K73" s="214" t="s">
        <v>76</v>
      </c>
      <c r="L73" s="214" t="s">
        <v>397</v>
      </c>
      <c r="M73" s="214" t="s">
        <v>398</v>
      </c>
      <c r="N73" s="214" t="s">
        <v>79</v>
      </c>
      <c r="O73" s="214" t="s">
        <v>114</v>
      </c>
      <c r="P73" s="214" t="s">
        <v>116</v>
      </c>
      <c r="Q73" s="214" t="s">
        <v>80</v>
      </c>
      <c r="R73" s="217">
        <v>0</v>
      </c>
      <c r="S73" s="217">
        <v>100</v>
      </c>
      <c r="T73" s="217">
        <v>-100</v>
      </c>
      <c r="U73" s="218" t="s">
        <v>426</v>
      </c>
      <c r="V73" s="212"/>
      <c r="W73" s="212"/>
      <c r="X73" s="212">
        <v>0</v>
      </c>
      <c r="Y73" s="214" t="s">
        <v>413</v>
      </c>
      <c r="Z73" s="214" t="s">
        <v>413</v>
      </c>
      <c r="AA73" s="213">
        <v>42172</v>
      </c>
      <c r="AB73" s="212" t="s">
        <v>97</v>
      </c>
      <c r="AC73" s="214" t="s">
        <v>98</v>
      </c>
    </row>
    <row r="74" spans="1:29" x14ac:dyDescent="0.2">
      <c r="A74" s="214" t="s">
        <v>71</v>
      </c>
      <c r="B74" s="214" t="s">
        <v>72</v>
      </c>
      <c r="C74" s="214" t="s">
        <v>73</v>
      </c>
      <c r="D74" s="212">
        <v>0</v>
      </c>
      <c r="E74" s="212">
        <v>6</v>
      </c>
      <c r="F74" s="212">
        <v>17</v>
      </c>
      <c r="G74" s="214" t="s">
        <v>113</v>
      </c>
      <c r="H74" s="214" t="s">
        <v>109</v>
      </c>
      <c r="I74" s="214" t="s">
        <v>414</v>
      </c>
      <c r="J74" s="214" t="s">
        <v>75</v>
      </c>
      <c r="K74" s="214" t="s">
        <v>76</v>
      </c>
      <c r="L74" s="214" t="s">
        <v>131</v>
      </c>
      <c r="M74" s="214" t="s">
        <v>322</v>
      </c>
      <c r="N74" s="214" t="s">
        <v>79</v>
      </c>
      <c r="O74" s="214" t="s">
        <v>198</v>
      </c>
      <c r="P74" s="214" t="s">
        <v>116</v>
      </c>
      <c r="Q74" s="214" t="s">
        <v>80</v>
      </c>
      <c r="R74" s="196">
        <v>320</v>
      </c>
      <c r="S74" s="196">
        <v>0</v>
      </c>
      <c r="T74" s="196">
        <v>320</v>
      </c>
      <c r="U74" s="219" t="s">
        <v>415</v>
      </c>
      <c r="V74" s="212"/>
      <c r="W74" s="212"/>
      <c r="X74" s="212">
        <v>0</v>
      </c>
      <c r="Y74" s="214" t="s">
        <v>416</v>
      </c>
      <c r="Z74" s="214" t="s">
        <v>416</v>
      </c>
      <c r="AA74" s="213">
        <v>42174</v>
      </c>
      <c r="AB74" s="212" t="s">
        <v>81</v>
      </c>
      <c r="AC74" s="212"/>
    </row>
    <row r="75" spans="1:29" x14ac:dyDescent="0.2">
      <c r="A75" s="214" t="s">
        <v>71</v>
      </c>
      <c r="B75" s="214" t="s">
        <v>72</v>
      </c>
      <c r="C75" s="214" t="s">
        <v>73</v>
      </c>
      <c r="D75" s="212">
        <v>0</v>
      </c>
      <c r="E75" s="212">
        <v>6</v>
      </c>
      <c r="F75" s="212">
        <v>18</v>
      </c>
      <c r="G75" s="214" t="s">
        <v>113</v>
      </c>
      <c r="H75" s="214" t="s">
        <v>110</v>
      </c>
      <c r="I75" s="214" t="s">
        <v>417</v>
      </c>
      <c r="J75" s="214" t="s">
        <v>75</v>
      </c>
      <c r="K75" s="214" t="s">
        <v>76</v>
      </c>
      <c r="L75" s="214" t="s">
        <v>77</v>
      </c>
      <c r="M75" s="214" t="s">
        <v>78</v>
      </c>
      <c r="N75" s="214" t="s">
        <v>79</v>
      </c>
      <c r="O75" s="214" t="s">
        <v>114</v>
      </c>
      <c r="P75" s="214" t="s">
        <v>116</v>
      </c>
      <c r="Q75" s="214" t="s">
        <v>80</v>
      </c>
      <c r="R75" s="199">
        <v>0</v>
      </c>
      <c r="S75" s="199">
        <v>5000</v>
      </c>
      <c r="T75" s="199">
        <v>-5000</v>
      </c>
      <c r="U75" s="211"/>
      <c r="V75" s="212"/>
      <c r="W75" s="212"/>
      <c r="X75" s="212">
        <v>0</v>
      </c>
      <c r="Y75" s="214" t="s">
        <v>418</v>
      </c>
      <c r="Z75" s="214" t="s">
        <v>418</v>
      </c>
      <c r="AA75" s="213">
        <v>42174</v>
      </c>
      <c r="AB75" s="212" t="s">
        <v>419</v>
      </c>
      <c r="AC75" s="214" t="s">
        <v>420</v>
      </c>
    </row>
    <row r="76" spans="1:29" x14ac:dyDescent="0.2">
      <c r="A76" s="214" t="s">
        <v>71</v>
      </c>
      <c r="B76" s="214" t="s">
        <v>72</v>
      </c>
      <c r="C76" s="214" t="s">
        <v>73</v>
      </c>
      <c r="D76" s="212">
        <v>0</v>
      </c>
      <c r="E76" s="212">
        <v>6</v>
      </c>
      <c r="F76" s="212">
        <v>18</v>
      </c>
      <c r="G76" s="214" t="s">
        <v>113</v>
      </c>
      <c r="H76" s="214" t="s">
        <v>133</v>
      </c>
      <c r="I76" s="214" t="s">
        <v>421</v>
      </c>
      <c r="J76" s="214" t="s">
        <v>75</v>
      </c>
      <c r="K76" s="214" t="s">
        <v>76</v>
      </c>
      <c r="L76" s="214" t="s">
        <v>77</v>
      </c>
      <c r="M76" s="214" t="s">
        <v>78</v>
      </c>
      <c r="N76" s="214" t="s">
        <v>79</v>
      </c>
      <c r="O76" s="214" t="s">
        <v>114</v>
      </c>
      <c r="P76" s="214" t="s">
        <v>116</v>
      </c>
      <c r="Q76" s="214" t="s">
        <v>80</v>
      </c>
      <c r="R76" s="199">
        <v>0</v>
      </c>
      <c r="S76" s="199">
        <v>-5000</v>
      </c>
      <c r="T76" s="199">
        <v>5000</v>
      </c>
      <c r="U76" s="211"/>
      <c r="V76" s="212"/>
      <c r="W76" s="212"/>
      <c r="X76" s="212">
        <v>0</v>
      </c>
      <c r="Y76" s="214" t="s">
        <v>422</v>
      </c>
      <c r="Z76" s="214" t="s">
        <v>418</v>
      </c>
      <c r="AA76" s="213">
        <v>42174</v>
      </c>
      <c r="AB76" s="212" t="s">
        <v>81</v>
      </c>
      <c r="AC76" s="212"/>
    </row>
    <row r="77" spans="1:29" x14ac:dyDescent="0.2">
      <c r="A77" s="214" t="s">
        <v>71</v>
      </c>
      <c r="B77" s="214" t="s">
        <v>72</v>
      </c>
      <c r="C77" s="214" t="s">
        <v>73</v>
      </c>
      <c r="D77" s="212">
        <v>0</v>
      </c>
      <c r="E77" s="212">
        <v>6</v>
      </c>
      <c r="F77" s="212">
        <v>18</v>
      </c>
      <c r="G77" s="214" t="s">
        <v>113</v>
      </c>
      <c r="H77" s="214" t="s">
        <v>133</v>
      </c>
      <c r="I77" s="214" t="s">
        <v>421</v>
      </c>
      <c r="J77" s="214" t="s">
        <v>75</v>
      </c>
      <c r="K77" s="214" t="s">
        <v>76</v>
      </c>
      <c r="L77" s="214" t="s">
        <v>77</v>
      </c>
      <c r="M77" s="214" t="s">
        <v>78</v>
      </c>
      <c r="N77" s="214" t="s">
        <v>79</v>
      </c>
      <c r="O77" s="214" t="s">
        <v>198</v>
      </c>
      <c r="P77" s="214" t="s">
        <v>116</v>
      </c>
      <c r="Q77" s="214" t="s">
        <v>80</v>
      </c>
      <c r="R77" s="199">
        <v>0</v>
      </c>
      <c r="S77" s="199">
        <v>5000</v>
      </c>
      <c r="T77" s="199">
        <v>-5000</v>
      </c>
      <c r="U77" s="200" t="s">
        <v>427</v>
      </c>
      <c r="V77" s="212"/>
      <c r="W77" s="212"/>
      <c r="X77" s="212">
        <v>0</v>
      </c>
      <c r="Y77" s="214" t="s">
        <v>422</v>
      </c>
      <c r="Z77" s="214" t="s">
        <v>418</v>
      </c>
      <c r="AA77" s="213">
        <v>42174</v>
      </c>
      <c r="AB77" s="212" t="s">
        <v>81</v>
      </c>
      <c r="AC77" s="212"/>
    </row>
    <row r="78" spans="1:29" x14ac:dyDescent="0.2">
      <c r="A78" s="214" t="s">
        <v>71</v>
      </c>
      <c r="B78" s="214" t="s">
        <v>72</v>
      </c>
      <c r="C78" s="214" t="s">
        <v>73</v>
      </c>
      <c r="D78" s="212">
        <v>0</v>
      </c>
      <c r="E78" s="212">
        <v>6</v>
      </c>
      <c r="F78" s="212">
        <v>18</v>
      </c>
      <c r="G78" s="214" t="s">
        <v>113</v>
      </c>
      <c r="H78" s="214" t="s">
        <v>138</v>
      </c>
      <c r="I78" s="214" t="s">
        <v>423</v>
      </c>
      <c r="J78" s="214" t="s">
        <v>75</v>
      </c>
      <c r="K78" s="214" t="s">
        <v>76</v>
      </c>
      <c r="L78" s="214" t="s">
        <v>131</v>
      </c>
      <c r="M78" s="214" t="s">
        <v>322</v>
      </c>
      <c r="N78" s="214" t="s">
        <v>79</v>
      </c>
      <c r="O78" s="214" t="s">
        <v>198</v>
      </c>
      <c r="P78" s="214" t="s">
        <v>116</v>
      </c>
      <c r="Q78" s="214" t="s">
        <v>80</v>
      </c>
      <c r="R78" s="196">
        <v>15135413.359999999</v>
      </c>
      <c r="S78" s="196">
        <v>0</v>
      </c>
      <c r="T78" s="196">
        <v>15135413.359999999</v>
      </c>
      <c r="U78" s="219" t="s">
        <v>424</v>
      </c>
      <c r="V78" s="212"/>
      <c r="W78" s="212"/>
      <c r="X78" s="212">
        <v>0</v>
      </c>
      <c r="Y78" s="214" t="s">
        <v>425</v>
      </c>
      <c r="Z78" s="214" t="s">
        <v>425</v>
      </c>
      <c r="AA78" s="213">
        <v>42174</v>
      </c>
      <c r="AB78" s="212" t="s">
        <v>81</v>
      </c>
      <c r="AC78" s="212"/>
    </row>
    <row r="79" spans="1:29" x14ac:dyDescent="0.2">
      <c r="A79" s="223" t="s">
        <v>71</v>
      </c>
      <c r="B79" s="223" t="s">
        <v>72</v>
      </c>
      <c r="C79" s="223" t="s">
        <v>73</v>
      </c>
      <c r="D79" s="222">
        <v>0</v>
      </c>
      <c r="E79" s="222">
        <v>6</v>
      </c>
      <c r="F79" s="222">
        <v>19</v>
      </c>
      <c r="G79" s="223" t="s">
        <v>113</v>
      </c>
      <c r="H79" s="223" t="s">
        <v>134</v>
      </c>
      <c r="I79" s="223" t="s">
        <v>430</v>
      </c>
      <c r="J79" s="223" t="s">
        <v>75</v>
      </c>
      <c r="K79" s="223" t="s">
        <v>76</v>
      </c>
      <c r="L79" s="223" t="s">
        <v>131</v>
      </c>
      <c r="M79" s="223" t="s">
        <v>431</v>
      </c>
      <c r="N79" s="223" t="s">
        <v>79</v>
      </c>
      <c r="O79" s="223" t="s">
        <v>114</v>
      </c>
      <c r="P79" s="223" t="s">
        <v>116</v>
      </c>
      <c r="Q79" s="223" t="s">
        <v>80</v>
      </c>
      <c r="R79" s="231">
        <v>850034.91</v>
      </c>
      <c r="S79" s="221">
        <v>0</v>
      </c>
      <c r="T79" s="231">
        <v>850034.91</v>
      </c>
      <c r="U79" s="223" t="s">
        <v>150</v>
      </c>
      <c r="V79" s="222"/>
      <c r="W79" s="222"/>
      <c r="X79" s="222">
        <v>0</v>
      </c>
      <c r="Y79" s="223" t="s">
        <v>432</v>
      </c>
      <c r="Z79" s="223" t="s">
        <v>432</v>
      </c>
      <c r="AA79" s="224">
        <v>42184</v>
      </c>
      <c r="AB79" s="222" t="s">
        <v>81</v>
      </c>
      <c r="AC79" s="222"/>
    </row>
    <row r="80" spans="1:29" x14ac:dyDescent="0.2">
      <c r="A80" s="223" t="s">
        <v>71</v>
      </c>
      <c r="B80" s="223" t="s">
        <v>72</v>
      </c>
      <c r="C80" s="223" t="s">
        <v>73</v>
      </c>
      <c r="D80" s="222">
        <v>0</v>
      </c>
      <c r="E80" s="222">
        <v>6</v>
      </c>
      <c r="F80" s="222">
        <v>19</v>
      </c>
      <c r="G80" s="223" t="s">
        <v>113</v>
      </c>
      <c r="H80" s="223" t="s">
        <v>139</v>
      </c>
      <c r="I80" s="223" t="s">
        <v>433</v>
      </c>
      <c r="J80" s="223" t="s">
        <v>75</v>
      </c>
      <c r="K80" s="223" t="s">
        <v>76</v>
      </c>
      <c r="L80" s="223" t="s">
        <v>131</v>
      </c>
      <c r="M80" s="223" t="s">
        <v>431</v>
      </c>
      <c r="N80" s="223" t="s">
        <v>79</v>
      </c>
      <c r="O80" s="223" t="s">
        <v>114</v>
      </c>
      <c r="P80" s="223" t="s">
        <v>116</v>
      </c>
      <c r="Q80" s="223" t="s">
        <v>80</v>
      </c>
      <c r="R80" s="231">
        <v>1472859.1</v>
      </c>
      <c r="S80" s="221">
        <v>0</v>
      </c>
      <c r="T80" s="231">
        <v>1472859.1</v>
      </c>
      <c r="U80" s="223" t="s">
        <v>150</v>
      </c>
      <c r="V80" s="222"/>
      <c r="W80" s="222"/>
      <c r="X80" s="222">
        <v>0</v>
      </c>
      <c r="Y80" s="223" t="s">
        <v>434</v>
      </c>
      <c r="Z80" s="223" t="s">
        <v>434</v>
      </c>
      <c r="AA80" s="224">
        <v>42184</v>
      </c>
      <c r="AB80" s="222" t="s">
        <v>81</v>
      </c>
      <c r="AC80" s="222"/>
    </row>
    <row r="81" spans="1:29" x14ac:dyDescent="0.2">
      <c r="A81" s="223" t="s">
        <v>71</v>
      </c>
      <c r="B81" s="223" t="s">
        <v>72</v>
      </c>
      <c r="C81" s="223" t="s">
        <v>73</v>
      </c>
      <c r="D81" s="222">
        <v>0</v>
      </c>
      <c r="E81" s="222">
        <v>6</v>
      </c>
      <c r="F81" s="222">
        <v>19</v>
      </c>
      <c r="G81" s="223" t="s">
        <v>113</v>
      </c>
      <c r="H81" s="223" t="s">
        <v>135</v>
      </c>
      <c r="I81" s="223" t="s">
        <v>435</v>
      </c>
      <c r="J81" s="223" t="s">
        <v>75</v>
      </c>
      <c r="K81" s="223" t="s">
        <v>76</v>
      </c>
      <c r="L81" s="223" t="s">
        <v>131</v>
      </c>
      <c r="M81" s="223" t="s">
        <v>431</v>
      </c>
      <c r="N81" s="223" t="s">
        <v>79</v>
      </c>
      <c r="O81" s="223" t="s">
        <v>114</v>
      </c>
      <c r="P81" s="223" t="s">
        <v>116</v>
      </c>
      <c r="Q81" s="223" t="s">
        <v>80</v>
      </c>
      <c r="R81" s="231">
        <v>6456711.6600000001</v>
      </c>
      <c r="S81" s="221">
        <v>0</v>
      </c>
      <c r="T81" s="231">
        <v>6456711.6600000001</v>
      </c>
      <c r="U81" s="223" t="s">
        <v>150</v>
      </c>
      <c r="V81" s="222"/>
      <c r="W81" s="222"/>
      <c r="X81" s="222">
        <v>0</v>
      </c>
      <c r="Y81" s="223" t="s">
        <v>436</v>
      </c>
      <c r="Z81" s="223" t="s">
        <v>436</v>
      </c>
      <c r="AA81" s="224">
        <v>42184</v>
      </c>
      <c r="AB81" s="222" t="s">
        <v>81</v>
      </c>
      <c r="AC81" s="222"/>
    </row>
    <row r="82" spans="1:29" x14ac:dyDescent="0.2">
      <c r="A82" s="223" t="s">
        <v>71</v>
      </c>
      <c r="B82" s="223" t="s">
        <v>72</v>
      </c>
      <c r="C82" s="223" t="s">
        <v>73</v>
      </c>
      <c r="D82" s="222">
        <v>0</v>
      </c>
      <c r="E82" s="222">
        <v>6</v>
      </c>
      <c r="F82" s="222">
        <v>22</v>
      </c>
      <c r="G82" s="223" t="s">
        <v>113</v>
      </c>
      <c r="H82" s="223" t="s">
        <v>140</v>
      </c>
      <c r="I82" s="223" t="s">
        <v>437</v>
      </c>
      <c r="J82" s="223" t="s">
        <v>75</v>
      </c>
      <c r="K82" s="223" t="s">
        <v>76</v>
      </c>
      <c r="L82" s="223" t="s">
        <v>131</v>
      </c>
      <c r="M82" s="223" t="s">
        <v>438</v>
      </c>
      <c r="N82" s="223" t="s">
        <v>79</v>
      </c>
      <c r="O82" s="223" t="s">
        <v>114</v>
      </c>
      <c r="P82" s="223" t="s">
        <v>116</v>
      </c>
      <c r="Q82" s="223" t="s">
        <v>80</v>
      </c>
      <c r="R82" s="221">
        <v>0</v>
      </c>
      <c r="S82" s="231">
        <v>7195000</v>
      </c>
      <c r="T82" s="231">
        <v>-7195000</v>
      </c>
      <c r="U82" s="222"/>
      <c r="V82" s="222"/>
      <c r="W82" s="222"/>
      <c r="X82" s="222">
        <v>0</v>
      </c>
      <c r="Y82" s="223" t="s">
        <v>439</v>
      </c>
      <c r="Z82" s="223" t="s">
        <v>439</v>
      </c>
      <c r="AA82" s="224">
        <v>42185</v>
      </c>
      <c r="AB82" s="222" t="s">
        <v>97</v>
      </c>
      <c r="AC82" s="223" t="s">
        <v>98</v>
      </c>
    </row>
    <row r="83" spans="1:29" x14ac:dyDescent="0.2">
      <c r="A83" s="223" t="s">
        <v>71</v>
      </c>
      <c r="B83" s="223" t="s">
        <v>72</v>
      </c>
      <c r="C83" s="223" t="s">
        <v>73</v>
      </c>
      <c r="D83" s="222">
        <v>0</v>
      </c>
      <c r="E83" s="222">
        <v>6</v>
      </c>
      <c r="F83" s="222">
        <v>22</v>
      </c>
      <c r="G83" s="223" t="s">
        <v>113</v>
      </c>
      <c r="H83" s="223" t="s">
        <v>136</v>
      </c>
      <c r="I83" s="223" t="s">
        <v>440</v>
      </c>
      <c r="J83" s="223" t="s">
        <v>75</v>
      </c>
      <c r="K83" s="223" t="s">
        <v>76</v>
      </c>
      <c r="L83" s="223" t="s">
        <v>131</v>
      </c>
      <c r="M83" s="223" t="s">
        <v>438</v>
      </c>
      <c r="N83" s="223" t="s">
        <v>79</v>
      </c>
      <c r="O83" s="223" t="s">
        <v>114</v>
      </c>
      <c r="P83" s="223" t="s">
        <v>116</v>
      </c>
      <c r="Q83" s="223" t="s">
        <v>80</v>
      </c>
      <c r="R83" s="221">
        <v>0</v>
      </c>
      <c r="S83" s="231">
        <v>3803554.82</v>
      </c>
      <c r="T83" s="231">
        <v>-3803554.82</v>
      </c>
      <c r="U83" s="222"/>
      <c r="V83" s="222"/>
      <c r="W83" s="222"/>
      <c r="X83" s="222">
        <v>0</v>
      </c>
      <c r="Y83" s="223" t="s">
        <v>441</v>
      </c>
      <c r="Z83" s="223" t="s">
        <v>441</v>
      </c>
      <c r="AA83" s="224">
        <v>42185</v>
      </c>
      <c r="AB83" s="222" t="s">
        <v>97</v>
      </c>
      <c r="AC83" s="223" t="s">
        <v>98</v>
      </c>
    </row>
    <row r="84" spans="1:29" x14ac:dyDescent="0.2">
      <c r="A84" s="223" t="s">
        <v>71</v>
      </c>
      <c r="B84" s="223" t="s">
        <v>72</v>
      </c>
      <c r="C84" s="223" t="s">
        <v>73</v>
      </c>
      <c r="D84" s="222">
        <v>0</v>
      </c>
      <c r="E84" s="222">
        <v>6</v>
      </c>
      <c r="F84" s="222">
        <v>22</v>
      </c>
      <c r="G84" s="223" t="s">
        <v>113</v>
      </c>
      <c r="H84" s="223" t="s">
        <v>442</v>
      </c>
      <c r="I84" s="223" t="s">
        <v>443</v>
      </c>
      <c r="J84" s="223" t="s">
        <v>75</v>
      </c>
      <c r="K84" s="223" t="s">
        <v>76</v>
      </c>
      <c r="L84" s="223" t="s">
        <v>131</v>
      </c>
      <c r="M84" s="223" t="s">
        <v>438</v>
      </c>
      <c r="N84" s="223" t="s">
        <v>79</v>
      </c>
      <c r="O84" s="223" t="s">
        <v>114</v>
      </c>
      <c r="P84" s="223" t="s">
        <v>116</v>
      </c>
      <c r="Q84" s="223" t="s">
        <v>80</v>
      </c>
      <c r="R84" s="221">
        <v>0</v>
      </c>
      <c r="S84" s="231">
        <v>2792607.3</v>
      </c>
      <c r="T84" s="231">
        <v>-2792607.3</v>
      </c>
      <c r="U84" s="222"/>
      <c r="V84" s="222"/>
      <c r="W84" s="222"/>
      <c r="X84" s="222">
        <v>0</v>
      </c>
      <c r="Y84" s="223" t="s">
        <v>444</v>
      </c>
      <c r="Z84" s="223" t="s">
        <v>444</v>
      </c>
      <c r="AA84" s="224">
        <v>42185</v>
      </c>
      <c r="AB84" s="222" t="s">
        <v>97</v>
      </c>
      <c r="AC84" s="223" t="s">
        <v>98</v>
      </c>
    </row>
    <row r="85" spans="1:29" x14ac:dyDescent="0.2">
      <c r="A85" s="223" t="s">
        <v>71</v>
      </c>
      <c r="B85" s="223" t="s">
        <v>72</v>
      </c>
      <c r="C85" s="223" t="s">
        <v>73</v>
      </c>
      <c r="D85" s="222">
        <v>0</v>
      </c>
      <c r="E85" s="222">
        <v>6</v>
      </c>
      <c r="F85" s="222">
        <v>22</v>
      </c>
      <c r="G85" s="223" t="s">
        <v>113</v>
      </c>
      <c r="H85" s="223" t="s">
        <v>445</v>
      </c>
      <c r="I85" s="223" t="s">
        <v>446</v>
      </c>
      <c r="J85" s="223" t="s">
        <v>75</v>
      </c>
      <c r="K85" s="223" t="s">
        <v>76</v>
      </c>
      <c r="L85" s="223" t="s">
        <v>131</v>
      </c>
      <c r="M85" s="223" t="s">
        <v>438</v>
      </c>
      <c r="N85" s="223" t="s">
        <v>79</v>
      </c>
      <c r="O85" s="223" t="s">
        <v>114</v>
      </c>
      <c r="P85" s="223" t="s">
        <v>116</v>
      </c>
      <c r="Q85" s="223" t="s">
        <v>80</v>
      </c>
      <c r="R85" s="221">
        <v>0</v>
      </c>
      <c r="S85" s="231">
        <v>2313188.33</v>
      </c>
      <c r="T85" s="231">
        <v>-2313188.33</v>
      </c>
      <c r="U85" s="222"/>
      <c r="V85" s="222"/>
      <c r="W85" s="222"/>
      <c r="X85" s="222">
        <v>0</v>
      </c>
      <c r="Y85" s="223" t="s">
        <v>447</v>
      </c>
      <c r="Z85" s="223" t="s">
        <v>447</v>
      </c>
      <c r="AA85" s="224">
        <v>42185</v>
      </c>
      <c r="AB85" s="222" t="s">
        <v>97</v>
      </c>
      <c r="AC85" s="223" t="s">
        <v>98</v>
      </c>
    </row>
    <row r="86" spans="1:29" x14ac:dyDescent="0.2">
      <c r="A86" s="223" t="s">
        <v>71</v>
      </c>
      <c r="B86" s="223" t="s">
        <v>72</v>
      </c>
      <c r="C86" s="223" t="s">
        <v>73</v>
      </c>
      <c r="D86" s="222">
        <v>0</v>
      </c>
      <c r="E86" s="222">
        <v>6</v>
      </c>
      <c r="F86" s="222">
        <v>22</v>
      </c>
      <c r="G86" s="223" t="s">
        <v>113</v>
      </c>
      <c r="H86" s="223" t="s">
        <v>448</v>
      </c>
      <c r="I86" s="223" t="s">
        <v>449</v>
      </c>
      <c r="J86" s="223" t="s">
        <v>75</v>
      </c>
      <c r="K86" s="223" t="s">
        <v>76</v>
      </c>
      <c r="L86" s="223" t="s">
        <v>131</v>
      </c>
      <c r="M86" s="223" t="s">
        <v>438</v>
      </c>
      <c r="N86" s="223" t="s">
        <v>79</v>
      </c>
      <c r="O86" s="223" t="s">
        <v>114</v>
      </c>
      <c r="P86" s="223" t="s">
        <v>116</v>
      </c>
      <c r="Q86" s="223" t="s">
        <v>80</v>
      </c>
      <c r="R86" s="221">
        <v>0</v>
      </c>
      <c r="S86" s="231">
        <v>1529199.32</v>
      </c>
      <c r="T86" s="231">
        <v>-1529199.32</v>
      </c>
      <c r="U86" s="222"/>
      <c r="V86" s="222"/>
      <c r="W86" s="222"/>
      <c r="X86" s="222">
        <v>0</v>
      </c>
      <c r="Y86" s="223" t="s">
        <v>450</v>
      </c>
      <c r="Z86" s="223" t="s">
        <v>450</v>
      </c>
      <c r="AA86" s="224">
        <v>42185</v>
      </c>
      <c r="AB86" s="222" t="s">
        <v>97</v>
      </c>
      <c r="AC86" s="223" t="s">
        <v>98</v>
      </c>
    </row>
    <row r="87" spans="1:29" x14ac:dyDescent="0.2">
      <c r="A87" s="223" t="s">
        <v>71</v>
      </c>
      <c r="B87" s="223" t="s">
        <v>72</v>
      </c>
      <c r="C87" s="223" t="s">
        <v>73</v>
      </c>
      <c r="D87" s="222">
        <v>0</v>
      </c>
      <c r="E87" s="222">
        <v>6</v>
      </c>
      <c r="F87" s="222">
        <v>22</v>
      </c>
      <c r="G87" s="223" t="s">
        <v>113</v>
      </c>
      <c r="H87" s="223" t="s">
        <v>451</v>
      </c>
      <c r="I87" s="223" t="s">
        <v>452</v>
      </c>
      <c r="J87" s="223" t="s">
        <v>75</v>
      </c>
      <c r="K87" s="223" t="s">
        <v>76</v>
      </c>
      <c r="L87" s="223" t="s">
        <v>131</v>
      </c>
      <c r="M87" s="223" t="s">
        <v>431</v>
      </c>
      <c r="N87" s="223" t="s">
        <v>79</v>
      </c>
      <c r="O87" s="223" t="s">
        <v>114</v>
      </c>
      <c r="P87" s="223" t="s">
        <v>116</v>
      </c>
      <c r="Q87" s="223" t="s">
        <v>80</v>
      </c>
      <c r="R87" s="231">
        <v>249311.71</v>
      </c>
      <c r="S87" s="221">
        <v>0</v>
      </c>
      <c r="T87" s="231">
        <v>249311.71</v>
      </c>
      <c r="U87" s="223" t="s">
        <v>150</v>
      </c>
      <c r="V87" s="222"/>
      <c r="W87" s="222"/>
      <c r="X87" s="222">
        <v>0</v>
      </c>
      <c r="Y87" s="223" t="s">
        <v>453</v>
      </c>
      <c r="Z87" s="223" t="s">
        <v>453</v>
      </c>
      <c r="AA87" s="224">
        <v>42185</v>
      </c>
      <c r="AB87" s="222" t="s">
        <v>81</v>
      </c>
      <c r="AC87" s="222"/>
    </row>
    <row r="88" spans="1:29" x14ac:dyDescent="0.2">
      <c r="A88" s="223" t="s">
        <v>71</v>
      </c>
      <c r="B88" s="223" t="s">
        <v>72</v>
      </c>
      <c r="C88" s="223" t="s">
        <v>73</v>
      </c>
      <c r="D88" s="222">
        <v>0</v>
      </c>
      <c r="E88" s="222">
        <v>6</v>
      </c>
      <c r="F88" s="222">
        <v>22</v>
      </c>
      <c r="G88" s="223" t="s">
        <v>113</v>
      </c>
      <c r="H88" s="223" t="s">
        <v>454</v>
      </c>
      <c r="I88" s="223" t="s">
        <v>455</v>
      </c>
      <c r="J88" s="223" t="s">
        <v>75</v>
      </c>
      <c r="K88" s="223" t="s">
        <v>76</v>
      </c>
      <c r="L88" s="223" t="s">
        <v>131</v>
      </c>
      <c r="M88" s="223" t="s">
        <v>431</v>
      </c>
      <c r="N88" s="223" t="s">
        <v>79</v>
      </c>
      <c r="O88" s="223" t="s">
        <v>114</v>
      </c>
      <c r="P88" s="223" t="s">
        <v>116</v>
      </c>
      <c r="Q88" s="223" t="s">
        <v>80</v>
      </c>
      <c r="R88" s="231">
        <v>1611086.78</v>
      </c>
      <c r="S88" s="221">
        <v>0</v>
      </c>
      <c r="T88" s="231">
        <v>1611086.78</v>
      </c>
      <c r="U88" s="223" t="s">
        <v>150</v>
      </c>
      <c r="V88" s="222"/>
      <c r="W88" s="222"/>
      <c r="X88" s="222">
        <v>0</v>
      </c>
      <c r="Y88" s="223" t="s">
        <v>456</v>
      </c>
      <c r="Z88" s="223" t="s">
        <v>456</v>
      </c>
      <c r="AA88" s="224">
        <v>42185</v>
      </c>
      <c r="AB88" s="222" t="s">
        <v>81</v>
      </c>
      <c r="AC88" s="222"/>
    </row>
    <row r="89" spans="1:29" x14ac:dyDescent="0.2">
      <c r="A89" s="223" t="s">
        <v>71</v>
      </c>
      <c r="B89" s="223" t="s">
        <v>72</v>
      </c>
      <c r="C89" s="223" t="s">
        <v>73</v>
      </c>
      <c r="D89" s="222">
        <v>0</v>
      </c>
      <c r="E89" s="222">
        <v>6</v>
      </c>
      <c r="F89" s="222">
        <v>22</v>
      </c>
      <c r="G89" s="223" t="s">
        <v>113</v>
      </c>
      <c r="H89" s="223" t="s">
        <v>457</v>
      </c>
      <c r="I89" s="223" t="s">
        <v>458</v>
      </c>
      <c r="J89" s="223" t="s">
        <v>75</v>
      </c>
      <c r="K89" s="223" t="s">
        <v>76</v>
      </c>
      <c r="L89" s="223" t="s">
        <v>131</v>
      </c>
      <c r="M89" s="223" t="s">
        <v>431</v>
      </c>
      <c r="N89" s="223" t="s">
        <v>79</v>
      </c>
      <c r="O89" s="223" t="s">
        <v>114</v>
      </c>
      <c r="P89" s="223" t="s">
        <v>116</v>
      </c>
      <c r="Q89" s="223" t="s">
        <v>80</v>
      </c>
      <c r="R89" s="231">
        <v>73832560</v>
      </c>
      <c r="S89" s="221">
        <v>0</v>
      </c>
      <c r="T89" s="231">
        <v>73832560</v>
      </c>
      <c r="U89" s="223" t="s">
        <v>150</v>
      </c>
      <c r="V89" s="222"/>
      <c r="W89" s="222"/>
      <c r="X89" s="222">
        <v>0</v>
      </c>
      <c r="Y89" s="223" t="s">
        <v>459</v>
      </c>
      <c r="Z89" s="223" t="s">
        <v>459</v>
      </c>
      <c r="AA89" s="224">
        <v>42185</v>
      </c>
      <c r="AB89" s="222" t="s">
        <v>81</v>
      </c>
      <c r="AC89" s="222"/>
    </row>
    <row r="90" spans="1:29" x14ac:dyDescent="0.2">
      <c r="A90" s="223" t="s">
        <v>71</v>
      </c>
      <c r="B90" s="223" t="s">
        <v>72</v>
      </c>
      <c r="C90" s="223" t="s">
        <v>73</v>
      </c>
      <c r="D90" s="222">
        <v>0</v>
      </c>
      <c r="E90" s="222">
        <v>6</v>
      </c>
      <c r="F90" s="222">
        <v>24</v>
      </c>
      <c r="G90" s="223" t="s">
        <v>113</v>
      </c>
      <c r="H90" s="223" t="s">
        <v>460</v>
      </c>
      <c r="I90" s="223" t="s">
        <v>461</v>
      </c>
      <c r="J90" s="223" t="s">
        <v>75</v>
      </c>
      <c r="K90" s="223" t="s">
        <v>76</v>
      </c>
      <c r="L90" s="223" t="s">
        <v>131</v>
      </c>
      <c r="M90" s="223" t="s">
        <v>462</v>
      </c>
      <c r="N90" s="223" t="s">
        <v>79</v>
      </c>
      <c r="O90" s="223" t="s">
        <v>198</v>
      </c>
      <c r="P90" s="223" t="s">
        <v>116</v>
      </c>
      <c r="Q90" s="223" t="s">
        <v>80</v>
      </c>
      <c r="R90" s="221">
        <v>0</v>
      </c>
      <c r="S90" s="232">
        <v>817347</v>
      </c>
      <c r="T90" s="232">
        <v>-817347</v>
      </c>
      <c r="U90" s="222"/>
      <c r="V90" s="222"/>
      <c r="W90" s="222"/>
      <c r="X90" s="222">
        <v>0</v>
      </c>
      <c r="Y90" s="223" t="s">
        <v>463</v>
      </c>
      <c r="Z90" s="223" t="s">
        <v>463</v>
      </c>
      <c r="AA90" s="224">
        <v>42185</v>
      </c>
      <c r="AB90" s="222" t="s">
        <v>419</v>
      </c>
      <c r="AC90" s="223" t="s">
        <v>98</v>
      </c>
    </row>
    <row r="91" spans="1:29" x14ac:dyDescent="0.2">
      <c r="A91" s="223" t="s">
        <v>71</v>
      </c>
      <c r="B91" s="223" t="s">
        <v>72</v>
      </c>
      <c r="C91" s="223" t="s">
        <v>73</v>
      </c>
      <c r="D91" s="222">
        <v>0</v>
      </c>
      <c r="E91" s="222">
        <v>6</v>
      </c>
      <c r="F91" s="222">
        <v>24</v>
      </c>
      <c r="G91" s="223" t="s">
        <v>113</v>
      </c>
      <c r="H91" s="223" t="s">
        <v>464</v>
      </c>
      <c r="I91" s="223" t="s">
        <v>465</v>
      </c>
      <c r="J91" s="223" t="s">
        <v>75</v>
      </c>
      <c r="K91" s="223" t="s">
        <v>76</v>
      </c>
      <c r="L91" s="223" t="s">
        <v>131</v>
      </c>
      <c r="M91" s="223" t="s">
        <v>462</v>
      </c>
      <c r="N91" s="223" t="s">
        <v>79</v>
      </c>
      <c r="O91" s="223" t="s">
        <v>198</v>
      </c>
      <c r="P91" s="223" t="s">
        <v>116</v>
      </c>
      <c r="Q91" s="223" t="s">
        <v>80</v>
      </c>
      <c r="R91" s="221">
        <v>0</v>
      </c>
      <c r="S91" s="232">
        <v>16425856</v>
      </c>
      <c r="T91" s="232">
        <v>-16425856</v>
      </c>
      <c r="U91" s="222"/>
      <c r="V91" s="222"/>
      <c r="W91" s="222"/>
      <c r="X91" s="222">
        <v>0</v>
      </c>
      <c r="Y91" s="223" t="s">
        <v>466</v>
      </c>
      <c r="Z91" s="223" t="s">
        <v>466</v>
      </c>
      <c r="AA91" s="224">
        <v>42185</v>
      </c>
      <c r="AB91" s="222" t="s">
        <v>419</v>
      </c>
      <c r="AC91" s="223" t="s">
        <v>98</v>
      </c>
    </row>
    <row r="92" spans="1:29" x14ac:dyDescent="0.2">
      <c r="A92" s="223" t="s">
        <v>71</v>
      </c>
      <c r="B92" s="223" t="s">
        <v>72</v>
      </c>
      <c r="C92" s="223" t="s">
        <v>73</v>
      </c>
      <c r="D92" s="222">
        <v>0</v>
      </c>
      <c r="E92" s="222">
        <v>6</v>
      </c>
      <c r="F92" s="222">
        <v>24</v>
      </c>
      <c r="G92" s="223" t="s">
        <v>113</v>
      </c>
      <c r="H92" s="223" t="s">
        <v>467</v>
      </c>
      <c r="I92" s="223" t="s">
        <v>468</v>
      </c>
      <c r="J92" s="223" t="s">
        <v>75</v>
      </c>
      <c r="K92" s="223" t="s">
        <v>76</v>
      </c>
      <c r="L92" s="223" t="s">
        <v>131</v>
      </c>
      <c r="M92" s="223" t="s">
        <v>462</v>
      </c>
      <c r="N92" s="223" t="s">
        <v>79</v>
      </c>
      <c r="O92" s="223" t="s">
        <v>198</v>
      </c>
      <c r="P92" s="223" t="s">
        <v>116</v>
      </c>
      <c r="Q92" s="223" t="s">
        <v>80</v>
      </c>
      <c r="R92" s="221">
        <v>0</v>
      </c>
      <c r="S92" s="232">
        <v>3634562</v>
      </c>
      <c r="T92" s="232">
        <v>-3634562</v>
      </c>
      <c r="U92" s="222"/>
      <c r="V92" s="222"/>
      <c r="W92" s="222"/>
      <c r="X92" s="222">
        <v>0</v>
      </c>
      <c r="Y92" s="223" t="s">
        <v>469</v>
      </c>
      <c r="Z92" s="223" t="s">
        <v>469</v>
      </c>
      <c r="AA92" s="224">
        <v>42185</v>
      </c>
      <c r="AB92" s="222" t="s">
        <v>419</v>
      </c>
      <c r="AC92" s="223" t="s">
        <v>98</v>
      </c>
    </row>
    <row r="93" spans="1:29" x14ac:dyDescent="0.2">
      <c r="A93" s="223" t="s">
        <v>71</v>
      </c>
      <c r="B93" s="223" t="s">
        <v>72</v>
      </c>
      <c r="C93" s="223" t="s">
        <v>73</v>
      </c>
      <c r="D93" s="222">
        <v>0</v>
      </c>
      <c r="E93" s="222">
        <v>6</v>
      </c>
      <c r="F93" s="222">
        <v>24</v>
      </c>
      <c r="G93" s="223" t="s">
        <v>113</v>
      </c>
      <c r="H93" s="223" t="s">
        <v>470</v>
      </c>
      <c r="I93" s="223" t="s">
        <v>471</v>
      </c>
      <c r="J93" s="223" t="s">
        <v>75</v>
      </c>
      <c r="K93" s="223" t="s">
        <v>76</v>
      </c>
      <c r="L93" s="223" t="s">
        <v>131</v>
      </c>
      <c r="M93" s="223" t="s">
        <v>462</v>
      </c>
      <c r="N93" s="223" t="s">
        <v>79</v>
      </c>
      <c r="O93" s="223" t="s">
        <v>198</v>
      </c>
      <c r="P93" s="223" t="s">
        <v>116</v>
      </c>
      <c r="Q93" s="223" t="s">
        <v>80</v>
      </c>
      <c r="R93" s="221">
        <v>0</v>
      </c>
      <c r="S93" s="232">
        <v>578757</v>
      </c>
      <c r="T93" s="232">
        <v>-578757</v>
      </c>
      <c r="U93" s="222"/>
      <c r="V93" s="222"/>
      <c r="W93" s="222"/>
      <c r="X93" s="222">
        <v>0</v>
      </c>
      <c r="Y93" s="223" t="s">
        <v>472</v>
      </c>
      <c r="Z93" s="223" t="s">
        <v>472</v>
      </c>
      <c r="AA93" s="224">
        <v>42185</v>
      </c>
      <c r="AB93" s="222" t="s">
        <v>419</v>
      </c>
      <c r="AC93" s="223" t="s">
        <v>98</v>
      </c>
    </row>
    <row r="94" spans="1:29" x14ac:dyDescent="0.2">
      <c r="A94" s="223" t="s">
        <v>71</v>
      </c>
      <c r="B94" s="223" t="s">
        <v>72</v>
      </c>
      <c r="C94" s="223" t="s">
        <v>73</v>
      </c>
      <c r="D94" s="222">
        <v>0</v>
      </c>
      <c r="E94" s="222">
        <v>6</v>
      </c>
      <c r="F94" s="222">
        <v>24</v>
      </c>
      <c r="G94" s="223" t="s">
        <v>113</v>
      </c>
      <c r="H94" s="223" t="s">
        <v>473</v>
      </c>
      <c r="I94" s="223" t="s">
        <v>474</v>
      </c>
      <c r="J94" s="223" t="s">
        <v>75</v>
      </c>
      <c r="K94" s="223" t="s">
        <v>76</v>
      </c>
      <c r="L94" s="223" t="s">
        <v>131</v>
      </c>
      <c r="M94" s="223" t="s">
        <v>462</v>
      </c>
      <c r="N94" s="223" t="s">
        <v>79</v>
      </c>
      <c r="O94" s="223" t="s">
        <v>198</v>
      </c>
      <c r="P94" s="223" t="s">
        <v>116</v>
      </c>
      <c r="Q94" s="223" t="s">
        <v>80</v>
      </c>
      <c r="R94" s="221">
        <v>0</v>
      </c>
      <c r="S94" s="232">
        <v>12981703</v>
      </c>
      <c r="T94" s="232">
        <v>-12981703</v>
      </c>
      <c r="U94" s="222"/>
      <c r="V94" s="222"/>
      <c r="W94" s="222"/>
      <c r="X94" s="222">
        <v>0</v>
      </c>
      <c r="Y94" s="223" t="s">
        <v>475</v>
      </c>
      <c r="Z94" s="223" t="s">
        <v>475</v>
      </c>
      <c r="AA94" s="224">
        <v>42185</v>
      </c>
      <c r="AB94" s="222" t="s">
        <v>419</v>
      </c>
      <c r="AC94" s="223" t="s">
        <v>98</v>
      </c>
    </row>
    <row r="95" spans="1:29" x14ac:dyDescent="0.2">
      <c r="A95" s="223" t="s">
        <v>71</v>
      </c>
      <c r="B95" s="223" t="s">
        <v>72</v>
      </c>
      <c r="C95" s="223" t="s">
        <v>73</v>
      </c>
      <c r="D95" s="222">
        <v>0</v>
      </c>
      <c r="E95" s="222">
        <v>6</v>
      </c>
      <c r="F95" s="222">
        <v>24</v>
      </c>
      <c r="G95" s="223" t="s">
        <v>113</v>
      </c>
      <c r="H95" s="223" t="s">
        <v>476</v>
      </c>
      <c r="I95" s="223" t="s">
        <v>477</v>
      </c>
      <c r="J95" s="223" t="s">
        <v>75</v>
      </c>
      <c r="K95" s="223" t="s">
        <v>76</v>
      </c>
      <c r="L95" s="223" t="s">
        <v>131</v>
      </c>
      <c r="M95" s="223" t="s">
        <v>462</v>
      </c>
      <c r="N95" s="223" t="s">
        <v>79</v>
      </c>
      <c r="O95" s="223" t="s">
        <v>198</v>
      </c>
      <c r="P95" s="223" t="s">
        <v>116</v>
      </c>
      <c r="Q95" s="223" t="s">
        <v>80</v>
      </c>
      <c r="R95" s="221">
        <v>0</v>
      </c>
      <c r="S95" s="232">
        <v>212033</v>
      </c>
      <c r="T95" s="232">
        <v>-212033</v>
      </c>
      <c r="U95" s="222"/>
      <c r="V95" s="222"/>
      <c r="W95" s="222"/>
      <c r="X95" s="222">
        <v>0</v>
      </c>
      <c r="Y95" s="223" t="s">
        <v>478</v>
      </c>
      <c r="Z95" s="223" t="s">
        <v>478</v>
      </c>
      <c r="AA95" s="224">
        <v>42185</v>
      </c>
      <c r="AB95" s="222" t="s">
        <v>419</v>
      </c>
      <c r="AC95" s="223" t="s">
        <v>98</v>
      </c>
    </row>
    <row r="96" spans="1:29" x14ac:dyDescent="0.2">
      <c r="A96" s="223" t="s">
        <v>71</v>
      </c>
      <c r="B96" s="223" t="s">
        <v>72</v>
      </c>
      <c r="C96" s="223" t="s">
        <v>73</v>
      </c>
      <c r="D96" s="222">
        <v>0</v>
      </c>
      <c r="E96" s="222">
        <v>6</v>
      </c>
      <c r="F96" s="222">
        <v>24</v>
      </c>
      <c r="G96" s="223" t="s">
        <v>113</v>
      </c>
      <c r="H96" s="223" t="s">
        <v>479</v>
      </c>
      <c r="I96" s="223" t="s">
        <v>480</v>
      </c>
      <c r="J96" s="223" t="s">
        <v>75</v>
      </c>
      <c r="K96" s="223" t="s">
        <v>76</v>
      </c>
      <c r="L96" s="223" t="s">
        <v>131</v>
      </c>
      <c r="M96" s="223" t="s">
        <v>462</v>
      </c>
      <c r="N96" s="223" t="s">
        <v>79</v>
      </c>
      <c r="O96" s="223" t="s">
        <v>198</v>
      </c>
      <c r="P96" s="223" t="s">
        <v>116</v>
      </c>
      <c r="Q96" s="223" t="s">
        <v>80</v>
      </c>
      <c r="R96" s="221">
        <v>0</v>
      </c>
      <c r="S96" s="232">
        <v>1101261</v>
      </c>
      <c r="T96" s="232">
        <v>-1101261</v>
      </c>
      <c r="U96" s="222"/>
      <c r="V96" s="222"/>
      <c r="W96" s="222"/>
      <c r="X96" s="222">
        <v>0</v>
      </c>
      <c r="Y96" s="223" t="s">
        <v>481</v>
      </c>
      <c r="Z96" s="223" t="s">
        <v>481</v>
      </c>
      <c r="AA96" s="224">
        <v>42185</v>
      </c>
      <c r="AB96" s="222" t="s">
        <v>419</v>
      </c>
      <c r="AC96" s="223" t="s">
        <v>98</v>
      </c>
    </row>
    <row r="97" spans="1:29" x14ac:dyDescent="0.2">
      <c r="A97" s="223" t="s">
        <v>71</v>
      </c>
      <c r="B97" s="223" t="s">
        <v>72</v>
      </c>
      <c r="C97" s="223" t="s">
        <v>73</v>
      </c>
      <c r="D97" s="222">
        <v>0</v>
      </c>
      <c r="E97" s="222">
        <v>6</v>
      </c>
      <c r="F97" s="222">
        <v>24</v>
      </c>
      <c r="G97" s="223" t="s">
        <v>113</v>
      </c>
      <c r="H97" s="223" t="s">
        <v>482</v>
      </c>
      <c r="I97" s="223" t="s">
        <v>483</v>
      </c>
      <c r="J97" s="223" t="s">
        <v>75</v>
      </c>
      <c r="K97" s="223" t="s">
        <v>76</v>
      </c>
      <c r="L97" s="223" t="s">
        <v>131</v>
      </c>
      <c r="M97" s="223" t="s">
        <v>462</v>
      </c>
      <c r="N97" s="223" t="s">
        <v>79</v>
      </c>
      <c r="O97" s="223" t="s">
        <v>198</v>
      </c>
      <c r="P97" s="223" t="s">
        <v>116</v>
      </c>
      <c r="Q97" s="223" t="s">
        <v>80</v>
      </c>
      <c r="R97" s="221">
        <v>0</v>
      </c>
      <c r="S97" s="232">
        <v>1892652</v>
      </c>
      <c r="T97" s="232">
        <v>-1892652</v>
      </c>
      <c r="U97" s="222"/>
      <c r="V97" s="222"/>
      <c r="W97" s="222"/>
      <c r="X97" s="222">
        <v>0</v>
      </c>
      <c r="Y97" s="223" t="s">
        <v>484</v>
      </c>
      <c r="Z97" s="223" t="s">
        <v>484</v>
      </c>
      <c r="AA97" s="224">
        <v>42185</v>
      </c>
      <c r="AB97" s="222" t="s">
        <v>419</v>
      </c>
      <c r="AC97" s="223" t="s">
        <v>98</v>
      </c>
    </row>
    <row r="98" spans="1:29" x14ac:dyDescent="0.2">
      <c r="A98" s="223" t="s">
        <v>71</v>
      </c>
      <c r="B98" s="223" t="s">
        <v>72</v>
      </c>
      <c r="C98" s="223" t="s">
        <v>73</v>
      </c>
      <c r="D98" s="222">
        <v>0</v>
      </c>
      <c r="E98" s="222">
        <v>6</v>
      </c>
      <c r="F98" s="222">
        <v>24</v>
      </c>
      <c r="G98" s="223" t="s">
        <v>113</v>
      </c>
      <c r="H98" s="223" t="s">
        <v>485</v>
      </c>
      <c r="I98" s="223" t="s">
        <v>486</v>
      </c>
      <c r="J98" s="223" t="s">
        <v>75</v>
      </c>
      <c r="K98" s="223" t="s">
        <v>76</v>
      </c>
      <c r="L98" s="223" t="s">
        <v>131</v>
      </c>
      <c r="M98" s="223" t="s">
        <v>462</v>
      </c>
      <c r="N98" s="223" t="s">
        <v>79</v>
      </c>
      <c r="O98" s="223" t="s">
        <v>198</v>
      </c>
      <c r="P98" s="223" t="s">
        <v>116</v>
      </c>
      <c r="Q98" s="223" t="s">
        <v>80</v>
      </c>
      <c r="R98" s="221">
        <v>0</v>
      </c>
      <c r="S98" s="232">
        <v>201370</v>
      </c>
      <c r="T98" s="232">
        <v>-201370</v>
      </c>
      <c r="U98" s="222"/>
      <c r="V98" s="222"/>
      <c r="W98" s="222"/>
      <c r="X98" s="222">
        <v>0</v>
      </c>
      <c r="Y98" s="223" t="s">
        <v>487</v>
      </c>
      <c r="Z98" s="223" t="s">
        <v>487</v>
      </c>
      <c r="AA98" s="224">
        <v>42185</v>
      </c>
      <c r="AB98" s="222" t="s">
        <v>419</v>
      </c>
      <c r="AC98" s="223" t="s">
        <v>98</v>
      </c>
    </row>
    <row r="99" spans="1:29" x14ac:dyDescent="0.2">
      <c r="A99" s="223" t="s">
        <v>71</v>
      </c>
      <c r="B99" s="223" t="s">
        <v>72</v>
      </c>
      <c r="C99" s="223" t="s">
        <v>73</v>
      </c>
      <c r="D99" s="222">
        <v>0</v>
      </c>
      <c r="E99" s="222">
        <v>6</v>
      </c>
      <c r="F99" s="222">
        <v>24</v>
      </c>
      <c r="G99" s="223" t="s">
        <v>113</v>
      </c>
      <c r="H99" s="223" t="s">
        <v>488</v>
      </c>
      <c r="I99" s="223" t="s">
        <v>489</v>
      </c>
      <c r="J99" s="223" t="s">
        <v>75</v>
      </c>
      <c r="K99" s="223" t="s">
        <v>76</v>
      </c>
      <c r="L99" s="223" t="s">
        <v>131</v>
      </c>
      <c r="M99" s="223" t="s">
        <v>462</v>
      </c>
      <c r="N99" s="223" t="s">
        <v>79</v>
      </c>
      <c r="O99" s="223" t="s">
        <v>198</v>
      </c>
      <c r="P99" s="223" t="s">
        <v>116</v>
      </c>
      <c r="Q99" s="223" t="s">
        <v>80</v>
      </c>
      <c r="R99" s="221">
        <v>0</v>
      </c>
      <c r="S99" s="232">
        <v>496928</v>
      </c>
      <c r="T99" s="232">
        <v>-496928</v>
      </c>
      <c r="U99" s="222"/>
      <c r="V99" s="222"/>
      <c r="W99" s="222"/>
      <c r="X99" s="222">
        <v>0</v>
      </c>
      <c r="Y99" s="223" t="s">
        <v>490</v>
      </c>
      <c r="Z99" s="223" t="s">
        <v>490</v>
      </c>
      <c r="AA99" s="224">
        <v>42185</v>
      </c>
      <c r="AB99" s="222" t="s">
        <v>419</v>
      </c>
      <c r="AC99" s="223" t="s">
        <v>98</v>
      </c>
    </row>
    <row r="100" spans="1:29" x14ac:dyDescent="0.2">
      <c r="A100" s="223" t="s">
        <v>71</v>
      </c>
      <c r="B100" s="223" t="s">
        <v>72</v>
      </c>
      <c r="C100" s="223" t="s">
        <v>73</v>
      </c>
      <c r="D100" s="222">
        <v>0</v>
      </c>
      <c r="E100" s="222">
        <v>6</v>
      </c>
      <c r="F100" s="222">
        <v>24</v>
      </c>
      <c r="G100" s="223" t="s">
        <v>113</v>
      </c>
      <c r="H100" s="223" t="s">
        <v>491</v>
      </c>
      <c r="I100" s="223" t="s">
        <v>492</v>
      </c>
      <c r="J100" s="223" t="s">
        <v>75</v>
      </c>
      <c r="K100" s="223" t="s">
        <v>76</v>
      </c>
      <c r="L100" s="223" t="s">
        <v>131</v>
      </c>
      <c r="M100" s="223" t="s">
        <v>462</v>
      </c>
      <c r="N100" s="223" t="s">
        <v>79</v>
      </c>
      <c r="O100" s="223" t="s">
        <v>198</v>
      </c>
      <c r="P100" s="223" t="s">
        <v>116</v>
      </c>
      <c r="Q100" s="223" t="s">
        <v>80</v>
      </c>
      <c r="R100" s="221">
        <v>0</v>
      </c>
      <c r="S100" s="232">
        <v>254500</v>
      </c>
      <c r="T100" s="232">
        <v>-254500</v>
      </c>
      <c r="U100" s="222"/>
      <c r="V100" s="222"/>
      <c r="W100" s="222"/>
      <c r="X100" s="222">
        <v>0</v>
      </c>
      <c r="Y100" s="223" t="s">
        <v>493</v>
      </c>
      <c r="Z100" s="223" t="s">
        <v>493</v>
      </c>
      <c r="AA100" s="224">
        <v>42185</v>
      </c>
      <c r="AB100" s="222" t="s">
        <v>419</v>
      </c>
      <c r="AC100" s="223" t="s">
        <v>98</v>
      </c>
    </row>
    <row r="101" spans="1:29" x14ac:dyDescent="0.2">
      <c r="A101" s="223" t="s">
        <v>71</v>
      </c>
      <c r="B101" s="223" t="s">
        <v>72</v>
      </c>
      <c r="C101" s="223" t="s">
        <v>73</v>
      </c>
      <c r="D101" s="222">
        <v>0</v>
      </c>
      <c r="E101" s="222">
        <v>6</v>
      </c>
      <c r="F101" s="222">
        <v>24</v>
      </c>
      <c r="G101" s="223" t="s">
        <v>113</v>
      </c>
      <c r="H101" s="223" t="s">
        <v>494</v>
      </c>
      <c r="I101" s="223" t="s">
        <v>495</v>
      </c>
      <c r="J101" s="223" t="s">
        <v>75</v>
      </c>
      <c r="K101" s="223" t="s">
        <v>76</v>
      </c>
      <c r="L101" s="223" t="s">
        <v>131</v>
      </c>
      <c r="M101" s="223" t="s">
        <v>462</v>
      </c>
      <c r="N101" s="223" t="s">
        <v>79</v>
      </c>
      <c r="O101" s="223" t="s">
        <v>198</v>
      </c>
      <c r="P101" s="223" t="s">
        <v>116</v>
      </c>
      <c r="Q101" s="223" t="s">
        <v>80</v>
      </c>
      <c r="R101" s="221">
        <v>0</v>
      </c>
      <c r="S101" s="232">
        <v>362506</v>
      </c>
      <c r="T101" s="232">
        <v>-362506</v>
      </c>
      <c r="U101" s="222"/>
      <c r="V101" s="222"/>
      <c r="W101" s="222"/>
      <c r="X101" s="222">
        <v>0</v>
      </c>
      <c r="Y101" s="223" t="s">
        <v>496</v>
      </c>
      <c r="Z101" s="223" t="s">
        <v>496</v>
      </c>
      <c r="AA101" s="224">
        <v>42185</v>
      </c>
      <c r="AB101" s="222" t="s">
        <v>419</v>
      </c>
      <c r="AC101" s="223" t="s">
        <v>98</v>
      </c>
    </row>
    <row r="102" spans="1:29" x14ac:dyDescent="0.2">
      <c r="A102" s="223" t="s">
        <v>71</v>
      </c>
      <c r="B102" s="223" t="s">
        <v>72</v>
      </c>
      <c r="C102" s="223" t="s">
        <v>73</v>
      </c>
      <c r="D102" s="222">
        <v>0</v>
      </c>
      <c r="E102" s="222">
        <v>6</v>
      </c>
      <c r="F102" s="222">
        <v>24</v>
      </c>
      <c r="G102" s="223" t="s">
        <v>113</v>
      </c>
      <c r="H102" s="223" t="s">
        <v>497</v>
      </c>
      <c r="I102" s="223" t="s">
        <v>498</v>
      </c>
      <c r="J102" s="223" t="s">
        <v>75</v>
      </c>
      <c r="K102" s="223" t="s">
        <v>76</v>
      </c>
      <c r="L102" s="223" t="s">
        <v>131</v>
      </c>
      <c r="M102" s="223" t="s">
        <v>462</v>
      </c>
      <c r="N102" s="223" t="s">
        <v>79</v>
      </c>
      <c r="O102" s="223" t="s">
        <v>198</v>
      </c>
      <c r="P102" s="223" t="s">
        <v>116</v>
      </c>
      <c r="Q102" s="223" t="s">
        <v>80</v>
      </c>
      <c r="R102" s="221">
        <v>0</v>
      </c>
      <c r="S102" s="232">
        <v>36345387</v>
      </c>
      <c r="T102" s="232">
        <v>-36345387</v>
      </c>
      <c r="U102" s="222"/>
      <c r="V102" s="222"/>
      <c r="W102" s="222"/>
      <c r="X102" s="222">
        <v>0</v>
      </c>
      <c r="Y102" s="223" t="s">
        <v>499</v>
      </c>
      <c r="Z102" s="223" t="s">
        <v>499</v>
      </c>
      <c r="AA102" s="224">
        <v>42185</v>
      </c>
      <c r="AB102" s="222" t="s">
        <v>419</v>
      </c>
      <c r="AC102" s="223" t="s">
        <v>98</v>
      </c>
    </row>
    <row r="103" spans="1:29" x14ac:dyDescent="0.2">
      <c r="A103" s="223" t="s">
        <v>71</v>
      </c>
      <c r="B103" s="223" t="s">
        <v>72</v>
      </c>
      <c r="C103" s="223" t="s">
        <v>73</v>
      </c>
      <c r="D103" s="222">
        <v>0</v>
      </c>
      <c r="E103" s="222">
        <v>6</v>
      </c>
      <c r="F103" s="222">
        <v>24</v>
      </c>
      <c r="G103" s="223" t="s">
        <v>113</v>
      </c>
      <c r="H103" s="223" t="s">
        <v>500</v>
      </c>
      <c r="I103" s="223" t="s">
        <v>501</v>
      </c>
      <c r="J103" s="223" t="s">
        <v>75</v>
      </c>
      <c r="K103" s="223" t="s">
        <v>76</v>
      </c>
      <c r="L103" s="223" t="s">
        <v>131</v>
      </c>
      <c r="M103" s="223" t="s">
        <v>462</v>
      </c>
      <c r="N103" s="223" t="s">
        <v>79</v>
      </c>
      <c r="O103" s="223" t="s">
        <v>198</v>
      </c>
      <c r="P103" s="223" t="s">
        <v>116</v>
      </c>
      <c r="Q103" s="223" t="s">
        <v>80</v>
      </c>
      <c r="R103" s="221">
        <v>0</v>
      </c>
      <c r="S103" s="232">
        <v>479486</v>
      </c>
      <c r="T103" s="232">
        <v>-479486</v>
      </c>
      <c r="U103" s="222"/>
      <c r="V103" s="222"/>
      <c r="W103" s="222"/>
      <c r="X103" s="222">
        <v>0</v>
      </c>
      <c r="Y103" s="223" t="s">
        <v>502</v>
      </c>
      <c r="Z103" s="223" t="s">
        <v>502</v>
      </c>
      <c r="AA103" s="224">
        <v>42185</v>
      </c>
      <c r="AB103" s="222" t="s">
        <v>419</v>
      </c>
      <c r="AC103" s="223" t="s">
        <v>98</v>
      </c>
    </row>
    <row r="104" spans="1:29" x14ac:dyDescent="0.2">
      <c r="A104" s="223" t="s">
        <v>71</v>
      </c>
      <c r="B104" s="223" t="s">
        <v>72</v>
      </c>
      <c r="C104" s="223" t="s">
        <v>73</v>
      </c>
      <c r="D104" s="222">
        <v>0</v>
      </c>
      <c r="E104" s="222">
        <v>6</v>
      </c>
      <c r="F104" s="222">
        <v>24</v>
      </c>
      <c r="G104" s="223" t="s">
        <v>113</v>
      </c>
      <c r="H104" s="223" t="s">
        <v>503</v>
      </c>
      <c r="I104" s="223" t="s">
        <v>504</v>
      </c>
      <c r="J104" s="223" t="s">
        <v>75</v>
      </c>
      <c r="K104" s="223" t="s">
        <v>76</v>
      </c>
      <c r="L104" s="223" t="s">
        <v>131</v>
      </c>
      <c r="M104" s="223" t="s">
        <v>462</v>
      </c>
      <c r="N104" s="223" t="s">
        <v>79</v>
      </c>
      <c r="O104" s="223" t="s">
        <v>198</v>
      </c>
      <c r="P104" s="223" t="s">
        <v>116</v>
      </c>
      <c r="Q104" s="223" t="s">
        <v>80</v>
      </c>
      <c r="R104" s="221">
        <v>0</v>
      </c>
      <c r="S104" s="232">
        <v>1525611</v>
      </c>
      <c r="T104" s="232">
        <v>-1525611</v>
      </c>
      <c r="U104" s="222"/>
      <c r="V104" s="222"/>
      <c r="W104" s="222"/>
      <c r="X104" s="222">
        <v>0</v>
      </c>
      <c r="Y104" s="223" t="s">
        <v>505</v>
      </c>
      <c r="Z104" s="223" t="s">
        <v>505</v>
      </c>
      <c r="AA104" s="224">
        <v>42185</v>
      </c>
      <c r="AB104" s="222" t="s">
        <v>419</v>
      </c>
      <c r="AC104" s="223" t="s">
        <v>98</v>
      </c>
    </row>
    <row r="105" spans="1:29" x14ac:dyDescent="0.2">
      <c r="A105" s="223" t="s">
        <v>71</v>
      </c>
      <c r="B105" s="223" t="s">
        <v>72</v>
      </c>
      <c r="C105" s="223" t="s">
        <v>73</v>
      </c>
      <c r="D105" s="222">
        <v>0</v>
      </c>
      <c r="E105" s="222">
        <v>6</v>
      </c>
      <c r="F105" s="222">
        <v>24</v>
      </c>
      <c r="G105" s="223" t="s">
        <v>113</v>
      </c>
      <c r="H105" s="223" t="s">
        <v>506</v>
      </c>
      <c r="I105" s="223" t="s">
        <v>507</v>
      </c>
      <c r="J105" s="223" t="s">
        <v>75</v>
      </c>
      <c r="K105" s="223" t="s">
        <v>76</v>
      </c>
      <c r="L105" s="223" t="s">
        <v>131</v>
      </c>
      <c r="M105" s="223" t="s">
        <v>462</v>
      </c>
      <c r="N105" s="223" t="s">
        <v>79</v>
      </c>
      <c r="O105" s="223" t="s">
        <v>198</v>
      </c>
      <c r="P105" s="223" t="s">
        <v>116</v>
      </c>
      <c r="Q105" s="223" t="s">
        <v>80</v>
      </c>
      <c r="R105" s="221">
        <v>0</v>
      </c>
      <c r="S105" s="232">
        <v>2521087</v>
      </c>
      <c r="T105" s="232">
        <v>-2521087</v>
      </c>
      <c r="U105" s="222"/>
      <c r="V105" s="222"/>
      <c r="W105" s="222"/>
      <c r="X105" s="222">
        <v>0</v>
      </c>
      <c r="Y105" s="223" t="s">
        <v>508</v>
      </c>
      <c r="Z105" s="223" t="s">
        <v>508</v>
      </c>
      <c r="AA105" s="224">
        <v>42185</v>
      </c>
      <c r="AB105" s="222" t="s">
        <v>419</v>
      </c>
      <c r="AC105" s="223" t="s">
        <v>98</v>
      </c>
    </row>
    <row r="106" spans="1:29" x14ac:dyDescent="0.2">
      <c r="A106" s="223" t="s">
        <v>71</v>
      </c>
      <c r="B106" s="223" t="s">
        <v>72</v>
      </c>
      <c r="C106" s="223" t="s">
        <v>73</v>
      </c>
      <c r="D106" s="222">
        <v>0</v>
      </c>
      <c r="E106" s="222">
        <v>6</v>
      </c>
      <c r="F106" s="222">
        <v>24</v>
      </c>
      <c r="G106" s="223" t="s">
        <v>113</v>
      </c>
      <c r="H106" s="223" t="s">
        <v>509</v>
      </c>
      <c r="I106" s="223" t="s">
        <v>510</v>
      </c>
      <c r="J106" s="223" t="s">
        <v>75</v>
      </c>
      <c r="K106" s="223" t="s">
        <v>76</v>
      </c>
      <c r="L106" s="223" t="s">
        <v>131</v>
      </c>
      <c r="M106" s="223" t="s">
        <v>462</v>
      </c>
      <c r="N106" s="223" t="s">
        <v>79</v>
      </c>
      <c r="O106" s="223" t="s">
        <v>198</v>
      </c>
      <c r="P106" s="223" t="s">
        <v>116</v>
      </c>
      <c r="Q106" s="223" t="s">
        <v>80</v>
      </c>
      <c r="R106" s="221">
        <v>0</v>
      </c>
      <c r="S106" s="232">
        <v>763059</v>
      </c>
      <c r="T106" s="232">
        <v>-763059</v>
      </c>
      <c r="U106" s="222"/>
      <c r="V106" s="222"/>
      <c r="W106" s="222"/>
      <c r="X106" s="222">
        <v>0</v>
      </c>
      <c r="Y106" s="223" t="s">
        <v>511</v>
      </c>
      <c r="Z106" s="223" t="s">
        <v>511</v>
      </c>
      <c r="AA106" s="224">
        <v>42185</v>
      </c>
      <c r="AB106" s="222" t="s">
        <v>419</v>
      </c>
      <c r="AC106" s="223" t="s">
        <v>98</v>
      </c>
    </row>
    <row r="107" spans="1:29" x14ac:dyDescent="0.2">
      <c r="A107" s="223" t="s">
        <v>71</v>
      </c>
      <c r="B107" s="223" t="s">
        <v>72</v>
      </c>
      <c r="C107" s="223" t="s">
        <v>73</v>
      </c>
      <c r="D107" s="222">
        <v>0</v>
      </c>
      <c r="E107" s="222">
        <v>6</v>
      </c>
      <c r="F107" s="222">
        <v>24</v>
      </c>
      <c r="G107" s="223" t="s">
        <v>113</v>
      </c>
      <c r="H107" s="223" t="s">
        <v>512</v>
      </c>
      <c r="I107" s="223" t="s">
        <v>513</v>
      </c>
      <c r="J107" s="223" t="s">
        <v>75</v>
      </c>
      <c r="K107" s="223" t="s">
        <v>76</v>
      </c>
      <c r="L107" s="223" t="s">
        <v>131</v>
      </c>
      <c r="M107" s="223" t="s">
        <v>462</v>
      </c>
      <c r="N107" s="223" t="s">
        <v>79</v>
      </c>
      <c r="O107" s="223" t="s">
        <v>198</v>
      </c>
      <c r="P107" s="223" t="s">
        <v>116</v>
      </c>
      <c r="Q107" s="223" t="s">
        <v>80</v>
      </c>
      <c r="R107" s="221">
        <v>0</v>
      </c>
      <c r="S107" s="232">
        <v>531031</v>
      </c>
      <c r="T107" s="232">
        <v>-531031</v>
      </c>
      <c r="U107" s="222"/>
      <c r="V107" s="222"/>
      <c r="W107" s="222"/>
      <c r="X107" s="222">
        <v>0</v>
      </c>
      <c r="Y107" s="223" t="s">
        <v>514</v>
      </c>
      <c r="Z107" s="223" t="s">
        <v>514</v>
      </c>
      <c r="AA107" s="224">
        <v>42185</v>
      </c>
      <c r="AB107" s="222" t="s">
        <v>419</v>
      </c>
      <c r="AC107" s="223" t="s">
        <v>98</v>
      </c>
    </row>
    <row r="108" spans="1:29" x14ac:dyDescent="0.2">
      <c r="A108" s="223" t="s">
        <v>71</v>
      </c>
      <c r="B108" s="223" t="s">
        <v>72</v>
      </c>
      <c r="C108" s="223" t="s">
        <v>73</v>
      </c>
      <c r="D108" s="222">
        <v>0</v>
      </c>
      <c r="E108" s="222">
        <v>6</v>
      </c>
      <c r="F108" s="222">
        <v>24</v>
      </c>
      <c r="G108" s="223" t="s">
        <v>113</v>
      </c>
      <c r="H108" s="223" t="s">
        <v>515</v>
      </c>
      <c r="I108" s="223" t="s">
        <v>516</v>
      </c>
      <c r="J108" s="223" t="s">
        <v>75</v>
      </c>
      <c r="K108" s="223" t="s">
        <v>76</v>
      </c>
      <c r="L108" s="223" t="s">
        <v>131</v>
      </c>
      <c r="M108" s="223" t="s">
        <v>462</v>
      </c>
      <c r="N108" s="223" t="s">
        <v>79</v>
      </c>
      <c r="O108" s="223" t="s">
        <v>198</v>
      </c>
      <c r="P108" s="223" t="s">
        <v>116</v>
      </c>
      <c r="Q108" s="223" t="s">
        <v>80</v>
      </c>
      <c r="R108" s="221">
        <v>0</v>
      </c>
      <c r="S108" s="232">
        <v>1628627</v>
      </c>
      <c r="T108" s="232">
        <v>-1628627</v>
      </c>
      <c r="U108" s="222"/>
      <c r="V108" s="222"/>
      <c r="W108" s="222"/>
      <c r="X108" s="222">
        <v>0</v>
      </c>
      <c r="Y108" s="223" t="s">
        <v>517</v>
      </c>
      <c r="Z108" s="223" t="s">
        <v>517</v>
      </c>
      <c r="AA108" s="224">
        <v>42185</v>
      </c>
      <c r="AB108" s="222" t="s">
        <v>419</v>
      </c>
      <c r="AC108" s="223" t="s">
        <v>98</v>
      </c>
    </row>
    <row r="109" spans="1:29" x14ac:dyDescent="0.2">
      <c r="A109" s="223" t="s">
        <v>71</v>
      </c>
      <c r="B109" s="223" t="s">
        <v>72</v>
      </c>
      <c r="C109" s="223" t="s">
        <v>73</v>
      </c>
      <c r="D109" s="222">
        <v>0</v>
      </c>
      <c r="E109" s="222">
        <v>6</v>
      </c>
      <c r="F109" s="222">
        <v>24</v>
      </c>
      <c r="G109" s="223" t="s">
        <v>113</v>
      </c>
      <c r="H109" s="223" t="s">
        <v>518</v>
      </c>
      <c r="I109" s="223" t="s">
        <v>519</v>
      </c>
      <c r="J109" s="223" t="s">
        <v>75</v>
      </c>
      <c r="K109" s="223" t="s">
        <v>76</v>
      </c>
      <c r="L109" s="223" t="s">
        <v>131</v>
      </c>
      <c r="M109" s="223" t="s">
        <v>462</v>
      </c>
      <c r="N109" s="223" t="s">
        <v>79</v>
      </c>
      <c r="O109" s="223" t="s">
        <v>198</v>
      </c>
      <c r="P109" s="223" t="s">
        <v>116</v>
      </c>
      <c r="Q109" s="223" t="s">
        <v>80</v>
      </c>
      <c r="R109" s="221">
        <v>0</v>
      </c>
      <c r="S109" s="232">
        <v>700171</v>
      </c>
      <c r="T109" s="232">
        <v>-700171</v>
      </c>
      <c r="U109" s="222"/>
      <c r="V109" s="222"/>
      <c r="W109" s="222"/>
      <c r="X109" s="222">
        <v>0</v>
      </c>
      <c r="Y109" s="223" t="s">
        <v>520</v>
      </c>
      <c r="Z109" s="223" t="s">
        <v>520</v>
      </c>
      <c r="AA109" s="224">
        <v>42185</v>
      </c>
      <c r="AB109" s="222" t="s">
        <v>419</v>
      </c>
      <c r="AC109" s="223" t="s">
        <v>98</v>
      </c>
    </row>
    <row r="110" spans="1:29" x14ac:dyDescent="0.2">
      <c r="A110" s="223" t="s">
        <v>71</v>
      </c>
      <c r="B110" s="223" t="s">
        <v>72</v>
      </c>
      <c r="C110" s="223" t="s">
        <v>73</v>
      </c>
      <c r="D110" s="222">
        <v>0</v>
      </c>
      <c r="E110" s="222">
        <v>6</v>
      </c>
      <c r="F110" s="222">
        <v>24</v>
      </c>
      <c r="G110" s="223" t="s">
        <v>113</v>
      </c>
      <c r="H110" s="223" t="s">
        <v>521</v>
      </c>
      <c r="I110" s="223" t="s">
        <v>522</v>
      </c>
      <c r="J110" s="223" t="s">
        <v>75</v>
      </c>
      <c r="K110" s="223" t="s">
        <v>76</v>
      </c>
      <c r="L110" s="223" t="s">
        <v>131</v>
      </c>
      <c r="M110" s="223" t="s">
        <v>462</v>
      </c>
      <c r="N110" s="223" t="s">
        <v>79</v>
      </c>
      <c r="O110" s="223" t="s">
        <v>198</v>
      </c>
      <c r="P110" s="223" t="s">
        <v>116</v>
      </c>
      <c r="Q110" s="223" t="s">
        <v>80</v>
      </c>
      <c r="R110" s="221">
        <v>0</v>
      </c>
      <c r="S110" s="232">
        <v>555107</v>
      </c>
      <c r="T110" s="232">
        <v>-555107</v>
      </c>
      <c r="U110" s="222"/>
      <c r="V110" s="222"/>
      <c r="W110" s="222"/>
      <c r="X110" s="222">
        <v>0</v>
      </c>
      <c r="Y110" s="223" t="s">
        <v>523</v>
      </c>
      <c r="Z110" s="223" t="s">
        <v>523</v>
      </c>
      <c r="AA110" s="224">
        <v>42185</v>
      </c>
      <c r="AB110" s="222" t="s">
        <v>419</v>
      </c>
      <c r="AC110" s="223" t="s">
        <v>98</v>
      </c>
    </row>
    <row r="111" spans="1:29" x14ac:dyDescent="0.2">
      <c r="A111" s="223" t="s">
        <v>71</v>
      </c>
      <c r="B111" s="223" t="s">
        <v>72</v>
      </c>
      <c r="C111" s="223" t="s">
        <v>73</v>
      </c>
      <c r="D111" s="222">
        <v>0</v>
      </c>
      <c r="E111" s="222">
        <v>6</v>
      </c>
      <c r="F111" s="222">
        <v>24</v>
      </c>
      <c r="G111" s="223" t="s">
        <v>113</v>
      </c>
      <c r="H111" s="223" t="s">
        <v>524</v>
      </c>
      <c r="I111" s="223" t="s">
        <v>525</v>
      </c>
      <c r="J111" s="223" t="s">
        <v>75</v>
      </c>
      <c r="K111" s="223" t="s">
        <v>76</v>
      </c>
      <c r="L111" s="223" t="s">
        <v>131</v>
      </c>
      <c r="M111" s="223" t="s">
        <v>462</v>
      </c>
      <c r="N111" s="223" t="s">
        <v>79</v>
      </c>
      <c r="O111" s="223" t="s">
        <v>198</v>
      </c>
      <c r="P111" s="223" t="s">
        <v>116</v>
      </c>
      <c r="Q111" s="223" t="s">
        <v>80</v>
      </c>
      <c r="R111" s="221">
        <v>0</v>
      </c>
      <c r="S111" s="232">
        <v>335427</v>
      </c>
      <c r="T111" s="232">
        <v>-335427</v>
      </c>
      <c r="U111" s="222"/>
      <c r="V111" s="222"/>
      <c r="W111" s="222"/>
      <c r="X111" s="222">
        <v>0</v>
      </c>
      <c r="Y111" s="223" t="s">
        <v>526</v>
      </c>
      <c r="Z111" s="223" t="s">
        <v>526</v>
      </c>
      <c r="AA111" s="224">
        <v>42185</v>
      </c>
      <c r="AB111" s="222" t="s">
        <v>419</v>
      </c>
      <c r="AC111" s="223" t="s">
        <v>98</v>
      </c>
    </row>
    <row r="112" spans="1:29" x14ac:dyDescent="0.2">
      <c r="A112" s="223" t="s">
        <v>71</v>
      </c>
      <c r="B112" s="223" t="s">
        <v>72</v>
      </c>
      <c r="C112" s="223" t="s">
        <v>73</v>
      </c>
      <c r="D112" s="222">
        <v>0</v>
      </c>
      <c r="E112" s="222">
        <v>6</v>
      </c>
      <c r="F112" s="222">
        <v>24</v>
      </c>
      <c r="G112" s="223" t="s">
        <v>113</v>
      </c>
      <c r="H112" s="223" t="s">
        <v>527</v>
      </c>
      <c r="I112" s="223" t="s">
        <v>528</v>
      </c>
      <c r="J112" s="223" t="s">
        <v>75</v>
      </c>
      <c r="K112" s="223" t="s">
        <v>76</v>
      </c>
      <c r="L112" s="223" t="s">
        <v>131</v>
      </c>
      <c r="M112" s="223" t="s">
        <v>462</v>
      </c>
      <c r="N112" s="223" t="s">
        <v>79</v>
      </c>
      <c r="O112" s="223" t="s">
        <v>198</v>
      </c>
      <c r="P112" s="223" t="s">
        <v>116</v>
      </c>
      <c r="Q112" s="223" t="s">
        <v>80</v>
      </c>
      <c r="R112" s="221">
        <v>0</v>
      </c>
      <c r="S112" s="232">
        <v>10168669</v>
      </c>
      <c r="T112" s="232">
        <v>-10168669</v>
      </c>
      <c r="U112" s="222"/>
      <c r="V112" s="222"/>
      <c r="W112" s="222"/>
      <c r="X112" s="222">
        <v>0</v>
      </c>
      <c r="Y112" s="223" t="s">
        <v>529</v>
      </c>
      <c r="Z112" s="223" t="s">
        <v>529</v>
      </c>
      <c r="AA112" s="224">
        <v>42185</v>
      </c>
      <c r="AB112" s="222" t="s">
        <v>419</v>
      </c>
      <c r="AC112" s="223" t="s">
        <v>98</v>
      </c>
    </row>
    <row r="113" spans="1:29" x14ac:dyDescent="0.2">
      <c r="A113" s="223" t="s">
        <v>71</v>
      </c>
      <c r="B113" s="223" t="s">
        <v>72</v>
      </c>
      <c r="C113" s="223" t="s">
        <v>73</v>
      </c>
      <c r="D113" s="222">
        <v>0</v>
      </c>
      <c r="E113" s="222">
        <v>6</v>
      </c>
      <c r="F113" s="222">
        <v>24</v>
      </c>
      <c r="G113" s="223" t="s">
        <v>113</v>
      </c>
      <c r="H113" s="223" t="s">
        <v>530</v>
      </c>
      <c r="I113" s="223" t="s">
        <v>531</v>
      </c>
      <c r="J113" s="223" t="s">
        <v>75</v>
      </c>
      <c r="K113" s="223" t="s">
        <v>76</v>
      </c>
      <c r="L113" s="223" t="s">
        <v>131</v>
      </c>
      <c r="M113" s="223" t="s">
        <v>462</v>
      </c>
      <c r="N113" s="223" t="s">
        <v>79</v>
      </c>
      <c r="O113" s="223" t="s">
        <v>198</v>
      </c>
      <c r="P113" s="223" t="s">
        <v>116</v>
      </c>
      <c r="Q113" s="223" t="s">
        <v>80</v>
      </c>
      <c r="R113" s="221">
        <v>0</v>
      </c>
      <c r="S113" s="232">
        <v>357070</v>
      </c>
      <c r="T113" s="232">
        <v>-357070</v>
      </c>
      <c r="U113" s="222"/>
      <c r="V113" s="222"/>
      <c r="W113" s="222"/>
      <c r="X113" s="222">
        <v>0</v>
      </c>
      <c r="Y113" s="223" t="s">
        <v>532</v>
      </c>
      <c r="Z113" s="223" t="s">
        <v>532</v>
      </c>
      <c r="AA113" s="224">
        <v>42185</v>
      </c>
      <c r="AB113" s="222" t="s">
        <v>419</v>
      </c>
      <c r="AC113" s="223" t="s">
        <v>98</v>
      </c>
    </row>
    <row r="114" spans="1:29" x14ac:dyDescent="0.2">
      <c r="A114" s="223" t="s">
        <v>71</v>
      </c>
      <c r="B114" s="223" t="s">
        <v>72</v>
      </c>
      <c r="C114" s="223" t="s">
        <v>73</v>
      </c>
      <c r="D114" s="222">
        <v>0</v>
      </c>
      <c r="E114" s="222">
        <v>6</v>
      </c>
      <c r="F114" s="222">
        <v>24</v>
      </c>
      <c r="G114" s="223" t="s">
        <v>113</v>
      </c>
      <c r="H114" s="223" t="s">
        <v>533</v>
      </c>
      <c r="I114" s="223" t="s">
        <v>534</v>
      </c>
      <c r="J114" s="223" t="s">
        <v>75</v>
      </c>
      <c r="K114" s="223" t="s">
        <v>76</v>
      </c>
      <c r="L114" s="223" t="s">
        <v>131</v>
      </c>
      <c r="M114" s="223" t="s">
        <v>462</v>
      </c>
      <c r="N114" s="223" t="s">
        <v>79</v>
      </c>
      <c r="O114" s="223" t="s">
        <v>198</v>
      </c>
      <c r="P114" s="223" t="s">
        <v>116</v>
      </c>
      <c r="Q114" s="223" t="s">
        <v>80</v>
      </c>
      <c r="R114" s="221">
        <v>0</v>
      </c>
      <c r="S114" s="232">
        <v>875346</v>
      </c>
      <c r="T114" s="232">
        <v>-875346</v>
      </c>
      <c r="U114" s="222"/>
      <c r="V114" s="222"/>
      <c r="W114" s="222"/>
      <c r="X114" s="222">
        <v>0</v>
      </c>
      <c r="Y114" s="223" t="s">
        <v>535</v>
      </c>
      <c r="Z114" s="223" t="s">
        <v>535</v>
      </c>
      <c r="AA114" s="224">
        <v>42185</v>
      </c>
      <c r="AB114" s="222" t="s">
        <v>419</v>
      </c>
      <c r="AC114" s="223" t="s">
        <v>98</v>
      </c>
    </row>
    <row r="115" spans="1:29" x14ac:dyDescent="0.2">
      <c r="A115" s="223" t="s">
        <v>71</v>
      </c>
      <c r="B115" s="223" t="s">
        <v>72</v>
      </c>
      <c r="C115" s="223" t="s">
        <v>73</v>
      </c>
      <c r="D115" s="222">
        <v>0</v>
      </c>
      <c r="E115" s="222">
        <v>6</v>
      </c>
      <c r="F115" s="222">
        <v>24</v>
      </c>
      <c r="G115" s="223" t="s">
        <v>113</v>
      </c>
      <c r="H115" s="223" t="s">
        <v>536</v>
      </c>
      <c r="I115" s="223" t="s">
        <v>537</v>
      </c>
      <c r="J115" s="223" t="s">
        <v>75</v>
      </c>
      <c r="K115" s="223" t="s">
        <v>76</v>
      </c>
      <c r="L115" s="223" t="s">
        <v>131</v>
      </c>
      <c r="M115" s="223" t="s">
        <v>462</v>
      </c>
      <c r="N115" s="223" t="s">
        <v>79</v>
      </c>
      <c r="O115" s="223" t="s">
        <v>198</v>
      </c>
      <c r="P115" s="223" t="s">
        <v>116</v>
      </c>
      <c r="Q115" s="223" t="s">
        <v>80</v>
      </c>
      <c r="R115" s="221">
        <v>0</v>
      </c>
      <c r="S115" s="232">
        <v>100243</v>
      </c>
      <c r="T115" s="232">
        <v>-100243</v>
      </c>
      <c r="U115" s="222"/>
      <c r="V115" s="222"/>
      <c r="W115" s="222"/>
      <c r="X115" s="222">
        <v>0</v>
      </c>
      <c r="Y115" s="223" t="s">
        <v>538</v>
      </c>
      <c r="Z115" s="223" t="s">
        <v>538</v>
      </c>
      <c r="AA115" s="224">
        <v>42185</v>
      </c>
      <c r="AB115" s="222" t="s">
        <v>419</v>
      </c>
      <c r="AC115" s="223" t="s">
        <v>98</v>
      </c>
    </row>
    <row r="116" spans="1:29" x14ac:dyDescent="0.2">
      <c r="A116" s="223" t="s">
        <v>71</v>
      </c>
      <c r="B116" s="223" t="s">
        <v>72</v>
      </c>
      <c r="C116" s="223" t="s">
        <v>73</v>
      </c>
      <c r="D116" s="222">
        <v>0</v>
      </c>
      <c r="E116" s="222">
        <v>6</v>
      </c>
      <c r="F116" s="222">
        <v>24</v>
      </c>
      <c r="G116" s="223" t="s">
        <v>113</v>
      </c>
      <c r="H116" s="223" t="s">
        <v>539</v>
      </c>
      <c r="I116" s="223" t="s">
        <v>540</v>
      </c>
      <c r="J116" s="223" t="s">
        <v>75</v>
      </c>
      <c r="K116" s="223" t="s">
        <v>76</v>
      </c>
      <c r="L116" s="223" t="s">
        <v>131</v>
      </c>
      <c r="M116" s="223" t="s">
        <v>462</v>
      </c>
      <c r="N116" s="223" t="s">
        <v>79</v>
      </c>
      <c r="O116" s="223" t="s">
        <v>198</v>
      </c>
      <c r="P116" s="223" t="s">
        <v>116</v>
      </c>
      <c r="Q116" s="223" t="s">
        <v>80</v>
      </c>
      <c r="R116" s="221">
        <v>0</v>
      </c>
      <c r="S116" s="232">
        <v>122304</v>
      </c>
      <c r="T116" s="232">
        <v>-122304</v>
      </c>
      <c r="U116" s="222"/>
      <c r="V116" s="222"/>
      <c r="W116" s="222"/>
      <c r="X116" s="222">
        <v>0</v>
      </c>
      <c r="Y116" s="223" t="s">
        <v>541</v>
      </c>
      <c r="Z116" s="223" t="s">
        <v>541</v>
      </c>
      <c r="AA116" s="224">
        <v>42185</v>
      </c>
      <c r="AB116" s="222" t="s">
        <v>419</v>
      </c>
      <c r="AC116" s="223" t="s">
        <v>98</v>
      </c>
    </row>
    <row r="117" spans="1:29" x14ac:dyDescent="0.2">
      <c r="A117" s="223" t="s">
        <v>71</v>
      </c>
      <c r="B117" s="223" t="s">
        <v>72</v>
      </c>
      <c r="C117" s="223" t="s">
        <v>73</v>
      </c>
      <c r="D117" s="222">
        <v>0</v>
      </c>
      <c r="E117" s="222">
        <v>6</v>
      </c>
      <c r="F117" s="222">
        <v>24</v>
      </c>
      <c r="G117" s="223" t="s">
        <v>113</v>
      </c>
      <c r="H117" s="223" t="s">
        <v>542</v>
      </c>
      <c r="I117" s="223" t="s">
        <v>543</v>
      </c>
      <c r="J117" s="223" t="s">
        <v>75</v>
      </c>
      <c r="K117" s="223" t="s">
        <v>76</v>
      </c>
      <c r="L117" s="223" t="s">
        <v>131</v>
      </c>
      <c r="M117" s="223" t="s">
        <v>462</v>
      </c>
      <c r="N117" s="223" t="s">
        <v>79</v>
      </c>
      <c r="O117" s="223" t="s">
        <v>198</v>
      </c>
      <c r="P117" s="223" t="s">
        <v>116</v>
      </c>
      <c r="Q117" s="223" t="s">
        <v>80</v>
      </c>
      <c r="R117" s="221">
        <v>0</v>
      </c>
      <c r="S117" s="232">
        <v>68233</v>
      </c>
      <c r="T117" s="232">
        <v>-68233</v>
      </c>
      <c r="U117" s="222"/>
      <c r="V117" s="222"/>
      <c r="W117" s="222"/>
      <c r="X117" s="222">
        <v>0</v>
      </c>
      <c r="Y117" s="223" t="s">
        <v>544</v>
      </c>
      <c r="Z117" s="223" t="s">
        <v>544</v>
      </c>
      <c r="AA117" s="224">
        <v>42185</v>
      </c>
      <c r="AB117" s="222" t="s">
        <v>419</v>
      </c>
      <c r="AC117" s="223" t="s">
        <v>98</v>
      </c>
    </row>
    <row r="118" spans="1:29" x14ac:dyDescent="0.2">
      <c r="A118" s="223" t="s">
        <v>71</v>
      </c>
      <c r="B118" s="223" t="s">
        <v>72</v>
      </c>
      <c r="C118" s="223" t="s">
        <v>73</v>
      </c>
      <c r="D118" s="222">
        <v>0</v>
      </c>
      <c r="E118" s="222">
        <v>6</v>
      </c>
      <c r="F118" s="222">
        <v>24</v>
      </c>
      <c r="G118" s="223" t="s">
        <v>113</v>
      </c>
      <c r="H118" s="223" t="s">
        <v>545</v>
      </c>
      <c r="I118" s="223" t="s">
        <v>546</v>
      </c>
      <c r="J118" s="223" t="s">
        <v>75</v>
      </c>
      <c r="K118" s="223" t="s">
        <v>76</v>
      </c>
      <c r="L118" s="223" t="s">
        <v>131</v>
      </c>
      <c r="M118" s="223" t="s">
        <v>462</v>
      </c>
      <c r="N118" s="223" t="s">
        <v>79</v>
      </c>
      <c r="O118" s="223" t="s">
        <v>198</v>
      </c>
      <c r="P118" s="223" t="s">
        <v>116</v>
      </c>
      <c r="Q118" s="223" t="s">
        <v>80</v>
      </c>
      <c r="R118" s="221">
        <v>0</v>
      </c>
      <c r="S118" s="232">
        <v>45936</v>
      </c>
      <c r="T118" s="232">
        <v>-45936</v>
      </c>
      <c r="U118" s="222"/>
      <c r="V118" s="222"/>
      <c r="W118" s="222"/>
      <c r="X118" s="222">
        <v>0</v>
      </c>
      <c r="Y118" s="223" t="s">
        <v>547</v>
      </c>
      <c r="Z118" s="223" t="s">
        <v>547</v>
      </c>
      <c r="AA118" s="224">
        <v>42185</v>
      </c>
      <c r="AB118" s="222" t="s">
        <v>419</v>
      </c>
      <c r="AC118" s="223" t="s">
        <v>98</v>
      </c>
    </row>
    <row r="119" spans="1:29" x14ac:dyDescent="0.2">
      <c r="A119" s="223" t="s">
        <v>71</v>
      </c>
      <c r="B119" s="223" t="s">
        <v>72</v>
      </c>
      <c r="C119" s="223" t="s">
        <v>73</v>
      </c>
      <c r="D119" s="222">
        <v>0</v>
      </c>
      <c r="E119" s="222">
        <v>6</v>
      </c>
      <c r="F119" s="222">
        <v>26</v>
      </c>
      <c r="G119" s="223" t="s">
        <v>113</v>
      </c>
      <c r="H119" s="223" t="s">
        <v>548</v>
      </c>
      <c r="I119" s="223" t="s">
        <v>549</v>
      </c>
      <c r="J119" s="223" t="s">
        <v>75</v>
      </c>
      <c r="K119" s="223" t="s">
        <v>76</v>
      </c>
      <c r="L119" s="223" t="s">
        <v>131</v>
      </c>
      <c r="M119" s="223" t="s">
        <v>438</v>
      </c>
      <c r="N119" s="223" t="s">
        <v>79</v>
      </c>
      <c r="O119" s="223" t="s">
        <v>114</v>
      </c>
      <c r="P119" s="223" t="s">
        <v>116</v>
      </c>
      <c r="Q119" s="223" t="s">
        <v>80</v>
      </c>
      <c r="R119" s="221">
        <v>0</v>
      </c>
      <c r="S119" s="221">
        <v>14596</v>
      </c>
      <c r="T119" s="221">
        <v>-14596</v>
      </c>
      <c r="U119" s="223" t="s">
        <v>713</v>
      </c>
      <c r="V119" s="222"/>
      <c r="W119" s="222"/>
      <c r="X119" s="222">
        <v>0</v>
      </c>
      <c r="Y119" s="223" t="s">
        <v>550</v>
      </c>
      <c r="Z119" s="223" t="s">
        <v>550</v>
      </c>
      <c r="AA119" s="224">
        <v>42185</v>
      </c>
      <c r="AB119" s="222" t="s">
        <v>97</v>
      </c>
      <c r="AC119" s="223" t="s">
        <v>98</v>
      </c>
    </row>
    <row r="120" spans="1:29" x14ac:dyDescent="0.2">
      <c r="A120" s="223" t="s">
        <v>71</v>
      </c>
      <c r="B120" s="223" t="s">
        <v>72</v>
      </c>
      <c r="C120" s="223" t="s">
        <v>73</v>
      </c>
      <c r="D120" s="222">
        <v>0</v>
      </c>
      <c r="E120" s="222">
        <v>6</v>
      </c>
      <c r="F120" s="222">
        <v>26</v>
      </c>
      <c r="G120" s="223" t="s">
        <v>113</v>
      </c>
      <c r="H120" s="223" t="s">
        <v>551</v>
      </c>
      <c r="I120" s="223" t="s">
        <v>552</v>
      </c>
      <c r="J120" s="223" t="s">
        <v>75</v>
      </c>
      <c r="K120" s="223" t="s">
        <v>76</v>
      </c>
      <c r="L120" s="223" t="s">
        <v>131</v>
      </c>
      <c r="M120" s="223" t="s">
        <v>322</v>
      </c>
      <c r="N120" s="223" t="s">
        <v>79</v>
      </c>
      <c r="O120" s="223" t="s">
        <v>198</v>
      </c>
      <c r="P120" s="223" t="s">
        <v>116</v>
      </c>
      <c r="Q120" s="223" t="s">
        <v>80</v>
      </c>
      <c r="R120" s="196">
        <v>439.86</v>
      </c>
      <c r="S120" s="196">
        <v>0</v>
      </c>
      <c r="T120" s="196">
        <v>439.86</v>
      </c>
      <c r="U120" s="219" t="s">
        <v>553</v>
      </c>
      <c r="V120" s="222"/>
      <c r="W120" s="222"/>
      <c r="X120" s="222">
        <v>0</v>
      </c>
      <c r="Y120" s="223" t="s">
        <v>554</v>
      </c>
      <c r="Z120" s="223" t="s">
        <v>554</v>
      </c>
      <c r="AA120" s="224">
        <v>42185</v>
      </c>
      <c r="AB120" s="222" t="s">
        <v>81</v>
      </c>
      <c r="AC120" s="222"/>
    </row>
    <row r="121" spans="1:29" x14ac:dyDescent="0.2">
      <c r="A121" s="223" t="s">
        <v>71</v>
      </c>
      <c r="B121" s="223" t="s">
        <v>72</v>
      </c>
      <c r="C121" s="223" t="s">
        <v>73</v>
      </c>
      <c r="D121" s="222">
        <v>0</v>
      </c>
      <c r="E121" s="222">
        <v>6</v>
      </c>
      <c r="F121" s="222">
        <v>26</v>
      </c>
      <c r="G121" s="223" t="s">
        <v>113</v>
      </c>
      <c r="H121" s="223" t="s">
        <v>555</v>
      </c>
      <c r="I121" s="223" t="s">
        <v>556</v>
      </c>
      <c r="J121" s="223" t="s">
        <v>75</v>
      </c>
      <c r="K121" s="223" t="s">
        <v>76</v>
      </c>
      <c r="L121" s="223" t="s">
        <v>131</v>
      </c>
      <c r="M121" s="223" t="s">
        <v>322</v>
      </c>
      <c r="N121" s="223" t="s">
        <v>79</v>
      </c>
      <c r="O121" s="223" t="s">
        <v>198</v>
      </c>
      <c r="P121" s="223" t="s">
        <v>116</v>
      </c>
      <c r="Q121" s="223" t="s">
        <v>80</v>
      </c>
      <c r="R121" s="196">
        <v>9838.11</v>
      </c>
      <c r="S121" s="196">
        <v>0</v>
      </c>
      <c r="T121" s="196">
        <v>9838.11</v>
      </c>
      <c r="U121" s="219" t="s">
        <v>557</v>
      </c>
      <c r="V121" s="222"/>
      <c r="W121" s="222"/>
      <c r="X121" s="222">
        <v>0</v>
      </c>
      <c r="Y121" s="223" t="s">
        <v>558</v>
      </c>
      <c r="Z121" s="223" t="s">
        <v>558</v>
      </c>
      <c r="AA121" s="224">
        <v>42185</v>
      </c>
      <c r="AB121" s="222" t="s">
        <v>81</v>
      </c>
      <c r="AC121" s="222"/>
    </row>
    <row r="122" spans="1:29" x14ac:dyDescent="0.2">
      <c r="A122" s="223" t="s">
        <v>71</v>
      </c>
      <c r="B122" s="223" t="s">
        <v>72</v>
      </c>
      <c r="C122" s="223" t="s">
        <v>73</v>
      </c>
      <c r="D122" s="222">
        <v>0</v>
      </c>
      <c r="E122" s="222">
        <v>6</v>
      </c>
      <c r="F122" s="222">
        <v>26</v>
      </c>
      <c r="G122" s="223" t="s">
        <v>113</v>
      </c>
      <c r="H122" s="223" t="s">
        <v>559</v>
      </c>
      <c r="I122" s="223" t="s">
        <v>560</v>
      </c>
      <c r="J122" s="223" t="s">
        <v>75</v>
      </c>
      <c r="K122" s="223" t="s">
        <v>76</v>
      </c>
      <c r="L122" s="223" t="s">
        <v>131</v>
      </c>
      <c r="M122" s="223" t="s">
        <v>431</v>
      </c>
      <c r="N122" s="223" t="s">
        <v>79</v>
      </c>
      <c r="O122" s="223" t="s">
        <v>114</v>
      </c>
      <c r="P122" s="223" t="s">
        <v>116</v>
      </c>
      <c r="Q122" s="223" t="s">
        <v>80</v>
      </c>
      <c r="R122" s="221">
        <v>14596</v>
      </c>
      <c r="S122" s="221">
        <v>0</v>
      </c>
      <c r="T122" s="221">
        <v>14596</v>
      </c>
      <c r="U122" s="223" t="s">
        <v>713</v>
      </c>
      <c r="V122" s="222"/>
      <c r="W122" s="222"/>
      <c r="X122" s="222">
        <v>0</v>
      </c>
      <c r="Y122" s="223" t="s">
        <v>561</v>
      </c>
      <c r="Z122" s="223" t="s">
        <v>561</v>
      </c>
      <c r="AA122" s="224">
        <v>42185</v>
      </c>
      <c r="AB122" s="222" t="s">
        <v>81</v>
      </c>
      <c r="AC122" s="222"/>
    </row>
    <row r="123" spans="1:29" x14ac:dyDescent="0.2">
      <c r="A123" s="223" t="s">
        <v>71</v>
      </c>
      <c r="B123" s="223" t="s">
        <v>72</v>
      </c>
      <c r="C123" s="223" t="s">
        <v>73</v>
      </c>
      <c r="D123" s="222">
        <v>0</v>
      </c>
      <c r="E123" s="222">
        <v>6</v>
      </c>
      <c r="F123" s="222">
        <v>26</v>
      </c>
      <c r="G123" s="223" t="s">
        <v>113</v>
      </c>
      <c r="H123" s="223" t="s">
        <v>562</v>
      </c>
      <c r="I123" s="223" t="s">
        <v>563</v>
      </c>
      <c r="J123" s="223" t="s">
        <v>75</v>
      </c>
      <c r="K123" s="223" t="s">
        <v>76</v>
      </c>
      <c r="L123" s="223" t="s">
        <v>131</v>
      </c>
      <c r="M123" s="223" t="s">
        <v>462</v>
      </c>
      <c r="N123" s="223" t="s">
        <v>79</v>
      </c>
      <c r="O123" s="223" t="s">
        <v>198</v>
      </c>
      <c r="P123" s="223" t="s">
        <v>116</v>
      </c>
      <c r="Q123" s="223" t="s">
        <v>80</v>
      </c>
      <c r="R123" s="236">
        <v>122304</v>
      </c>
      <c r="S123" s="236">
        <v>0</v>
      </c>
      <c r="T123" s="236">
        <v>122304</v>
      </c>
      <c r="U123" s="237" t="s">
        <v>564</v>
      </c>
      <c r="V123" s="222"/>
      <c r="W123" s="222"/>
      <c r="X123" s="222">
        <v>0</v>
      </c>
      <c r="Y123" s="223" t="s">
        <v>565</v>
      </c>
      <c r="Z123" s="223" t="s">
        <v>565</v>
      </c>
      <c r="AA123" s="224">
        <v>42185</v>
      </c>
      <c r="AB123" s="222" t="s">
        <v>81</v>
      </c>
      <c r="AC123" s="222"/>
    </row>
    <row r="124" spans="1:29" x14ac:dyDescent="0.2">
      <c r="A124" s="223" t="s">
        <v>71</v>
      </c>
      <c r="B124" s="223" t="s">
        <v>72</v>
      </c>
      <c r="C124" s="223" t="s">
        <v>73</v>
      </c>
      <c r="D124" s="222">
        <v>0</v>
      </c>
      <c r="E124" s="222">
        <v>6</v>
      </c>
      <c r="F124" s="222">
        <v>26</v>
      </c>
      <c r="G124" s="223" t="s">
        <v>113</v>
      </c>
      <c r="H124" s="223" t="s">
        <v>566</v>
      </c>
      <c r="I124" s="223" t="s">
        <v>567</v>
      </c>
      <c r="J124" s="223" t="s">
        <v>75</v>
      </c>
      <c r="K124" s="223" t="s">
        <v>76</v>
      </c>
      <c r="L124" s="223" t="s">
        <v>131</v>
      </c>
      <c r="M124" s="223" t="s">
        <v>462</v>
      </c>
      <c r="N124" s="223" t="s">
        <v>79</v>
      </c>
      <c r="O124" s="223" t="s">
        <v>198</v>
      </c>
      <c r="P124" s="223" t="s">
        <v>116</v>
      </c>
      <c r="Q124" s="223" t="s">
        <v>80</v>
      </c>
      <c r="R124" s="236">
        <v>700171</v>
      </c>
      <c r="S124" s="236">
        <v>0</v>
      </c>
      <c r="T124" s="236">
        <v>700171</v>
      </c>
      <c r="U124" s="237" t="s">
        <v>568</v>
      </c>
      <c r="V124" s="222"/>
      <c r="W124" s="222"/>
      <c r="X124" s="222">
        <v>0</v>
      </c>
      <c r="Y124" s="223" t="s">
        <v>569</v>
      </c>
      <c r="Z124" s="223" t="s">
        <v>569</v>
      </c>
      <c r="AA124" s="224">
        <v>42185</v>
      </c>
      <c r="AB124" s="222" t="s">
        <v>81</v>
      </c>
      <c r="AC124" s="222"/>
    </row>
    <row r="125" spans="1:29" x14ac:dyDescent="0.2">
      <c r="A125" s="223" t="s">
        <v>71</v>
      </c>
      <c r="B125" s="223" t="s">
        <v>72</v>
      </c>
      <c r="C125" s="223" t="s">
        <v>73</v>
      </c>
      <c r="D125" s="222">
        <v>0</v>
      </c>
      <c r="E125" s="222">
        <v>6</v>
      </c>
      <c r="F125" s="222">
        <v>29</v>
      </c>
      <c r="G125" s="223" t="s">
        <v>113</v>
      </c>
      <c r="H125" s="223" t="s">
        <v>570</v>
      </c>
      <c r="I125" s="223" t="s">
        <v>571</v>
      </c>
      <c r="J125" s="223" t="s">
        <v>75</v>
      </c>
      <c r="K125" s="223" t="s">
        <v>76</v>
      </c>
      <c r="L125" s="223" t="s">
        <v>131</v>
      </c>
      <c r="M125" s="223" t="s">
        <v>462</v>
      </c>
      <c r="N125" s="223" t="s">
        <v>79</v>
      </c>
      <c r="O125" s="223" t="s">
        <v>198</v>
      </c>
      <c r="P125" s="223" t="s">
        <v>116</v>
      </c>
      <c r="Q125" s="223" t="s">
        <v>80</v>
      </c>
      <c r="R125" s="196">
        <v>0</v>
      </c>
      <c r="S125" s="196">
        <v>700171</v>
      </c>
      <c r="T125" s="196">
        <v>-700171</v>
      </c>
      <c r="U125" s="219" t="s">
        <v>714</v>
      </c>
      <c r="V125" s="222"/>
      <c r="W125" s="222"/>
      <c r="X125" s="222">
        <v>0</v>
      </c>
      <c r="Y125" s="223" t="s">
        <v>572</v>
      </c>
      <c r="Z125" s="223" t="s">
        <v>572</v>
      </c>
      <c r="AA125" s="224">
        <v>42185</v>
      </c>
      <c r="AB125" s="222" t="s">
        <v>419</v>
      </c>
      <c r="AC125" s="223" t="s">
        <v>98</v>
      </c>
    </row>
    <row r="126" spans="1:29" x14ac:dyDescent="0.2">
      <c r="A126" s="223" t="s">
        <v>71</v>
      </c>
      <c r="B126" s="223" t="s">
        <v>72</v>
      </c>
      <c r="C126" s="223" t="s">
        <v>73</v>
      </c>
      <c r="D126" s="222">
        <v>0</v>
      </c>
      <c r="E126" s="222">
        <v>6</v>
      </c>
      <c r="F126" s="222">
        <v>29</v>
      </c>
      <c r="G126" s="223" t="s">
        <v>113</v>
      </c>
      <c r="H126" s="223" t="s">
        <v>573</v>
      </c>
      <c r="I126" s="223" t="s">
        <v>574</v>
      </c>
      <c r="J126" s="223" t="s">
        <v>75</v>
      </c>
      <c r="K126" s="223" t="s">
        <v>76</v>
      </c>
      <c r="L126" s="223" t="s">
        <v>131</v>
      </c>
      <c r="M126" s="223" t="s">
        <v>462</v>
      </c>
      <c r="N126" s="223" t="s">
        <v>79</v>
      </c>
      <c r="O126" s="223" t="s">
        <v>198</v>
      </c>
      <c r="P126" s="223" t="s">
        <v>116</v>
      </c>
      <c r="Q126" s="223" t="s">
        <v>80</v>
      </c>
      <c r="R126" s="196">
        <v>0</v>
      </c>
      <c r="S126" s="196">
        <v>122304</v>
      </c>
      <c r="T126" s="196">
        <v>-122304</v>
      </c>
      <c r="U126" s="219" t="s">
        <v>714</v>
      </c>
      <c r="V126" s="222"/>
      <c r="W126" s="222"/>
      <c r="X126" s="222">
        <v>0</v>
      </c>
      <c r="Y126" s="223" t="s">
        <v>575</v>
      </c>
      <c r="Z126" s="223" t="s">
        <v>575</v>
      </c>
      <c r="AA126" s="224">
        <v>42185</v>
      </c>
      <c r="AB126" s="222" t="s">
        <v>419</v>
      </c>
      <c r="AC126" s="223" t="s">
        <v>98</v>
      </c>
    </row>
    <row r="127" spans="1:29" x14ac:dyDescent="0.2">
      <c r="A127" s="256" t="s">
        <v>71</v>
      </c>
      <c r="B127" s="256" t="s">
        <v>72</v>
      </c>
      <c r="C127" s="256" t="s">
        <v>73</v>
      </c>
      <c r="D127" s="255">
        <v>0</v>
      </c>
      <c r="E127" s="255">
        <v>9</v>
      </c>
      <c r="F127" s="255">
        <v>30</v>
      </c>
      <c r="G127" s="256" t="s">
        <v>113</v>
      </c>
      <c r="H127" s="256" t="s">
        <v>74</v>
      </c>
      <c r="I127" s="256" t="s">
        <v>717</v>
      </c>
      <c r="J127" s="256" t="s">
        <v>75</v>
      </c>
      <c r="K127" s="256" t="s">
        <v>76</v>
      </c>
      <c r="L127" s="256" t="s">
        <v>718</v>
      </c>
      <c r="M127" s="256" t="s">
        <v>719</v>
      </c>
      <c r="N127" s="256" t="s">
        <v>79</v>
      </c>
      <c r="O127" s="256" t="s">
        <v>114</v>
      </c>
      <c r="P127" s="256" t="s">
        <v>116</v>
      </c>
      <c r="Q127" s="256" t="s">
        <v>80</v>
      </c>
      <c r="R127" s="221">
        <v>142126.84</v>
      </c>
      <c r="S127" s="221">
        <v>0</v>
      </c>
      <c r="T127" s="221">
        <v>142126.84</v>
      </c>
      <c r="U127" s="256" t="s">
        <v>720</v>
      </c>
      <c r="V127" s="255"/>
      <c r="W127" s="255"/>
      <c r="X127" s="255">
        <v>0</v>
      </c>
      <c r="Y127" s="256" t="s">
        <v>721</v>
      </c>
      <c r="Z127" s="256" t="s">
        <v>721</v>
      </c>
      <c r="AA127" s="257">
        <v>42282</v>
      </c>
      <c r="AB127" s="255" t="s">
        <v>81</v>
      </c>
      <c r="AC127" s="255"/>
    </row>
    <row r="128" spans="1:29" x14ac:dyDescent="0.2">
      <c r="A128" s="256" t="s">
        <v>71</v>
      </c>
      <c r="B128" s="256" t="s">
        <v>72</v>
      </c>
      <c r="C128" s="256" t="s">
        <v>73</v>
      </c>
      <c r="D128" s="255">
        <v>0</v>
      </c>
      <c r="E128" s="255">
        <v>10</v>
      </c>
      <c r="F128" s="255">
        <v>6</v>
      </c>
      <c r="G128" s="256" t="s">
        <v>113</v>
      </c>
      <c r="H128" s="256" t="s">
        <v>74</v>
      </c>
      <c r="I128" s="256" t="s">
        <v>722</v>
      </c>
      <c r="J128" s="256" t="s">
        <v>75</v>
      </c>
      <c r="K128" s="256" t="s">
        <v>76</v>
      </c>
      <c r="L128" s="256" t="s">
        <v>718</v>
      </c>
      <c r="M128" s="256" t="s">
        <v>719</v>
      </c>
      <c r="N128" s="256" t="s">
        <v>79</v>
      </c>
      <c r="O128" s="256" t="s">
        <v>114</v>
      </c>
      <c r="P128" s="256" t="s">
        <v>116</v>
      </c>
      <c r="Q128" s="256" t="s">
        <v>80</v>
      </c>
      <c r="R128" s="221">
        <v>0</v>
      </c>
      <c r="S128" s="221">
        <v>142126.84</v>
      </c>
      <c r="T128" s="221">
        <v>-142126.84</v>
      </c>
      <c r="U128" s="255"/>
      <c r="V128" s="255"/>
      <c r="W128" s="255"/>
      <c r="X128" s="255">
        <v>0</v>
      </c>
      <c r="Y128" s="256" t="s">
        <v>723</v>
      </c>
      <c r="Z128" s="256" t="s">
        <v>723</v>
      </c>
      <c r="AA128" s="257">
        <v>42290</v>
      </c>
      <c r="AB128" s="255" t="s">
        <v>97</v>
      </c>
      <c r="AC128" s="256" t="s">
        <v>98</v>
      </c>
    </row>
    <row r="129" spans="1:29" x14ac:dyDescent="0.2">
      <c r="A129" s="214"/>
      <c r="B129" s="214"/>
      <c r="C129" s="214"/>
      <c r="D129" s="212"/>
      <c r="E129" s="212"/>
      <c r="F129" s="212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120"/>
      <c r="S129" s="221"/>
      <c r="T129" s="221"/>
      <c r="U129" s="214"/>
      <c r="V129" s="212"/>
      <c r="W129" s="212"/>
      <c r="X129" s="212"/>
      <c r="Y129" s="214"/>
      <c r="Z129" s="214"/>
      <c r="AA129" s="213"/>
      <c r="AB129" s="212"/>
      <c r="AC129" s="212"/>
    </row>
    <row r="130" spans="1:29" x14ac:dyDescent="0.2">
      <c r="A130" s="123"/>
      <c r="B130" s="123"/>
      <c r="C130" s="123"/>
      <c r="D130" s="121"/>
      <c r="E130" s="121"/>
      <c r="F130" s="121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209"/>
      <c r="S130" s="209"/>
      <c r="T130" s="209"/>
      <c r="U130" s="210"/>
      <c r="V130" s="121"/>
      <c r="W130" s="121"/>
      <c r="X130" s="121"/>
      <c r="Y130" s="123"/>
      <c r="Z130" s="123"/>
      <c r="AA130" s="122"/>
      <c r="AB130" s="121"/>
      <c r="AC130" s="121"/>
    </row>
    <row r="131" spans="1:29" x14ac:dyDescent="0.2">
      <c r="A131" s="121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0">
        <f>SUM(R2:R130)</f>
        <v>120512648.61000001</v>
      </c>
      <c r="S131" s="120">
        <f t="shared" ref="S131" si="0">SUM(S2:S130)</f>
        <v>114712648.61</v>
      </c>
      <c r="T131" s="120">
        <f>SUM(T2:T130)</f>
        <v>5800000.0000000019</v>
      </c>
      <c r="U131" s="121"/>
      <c r="V131" s="121"/>
      <c r="W131" s="121"/>
      <c r="X131" s="121"/>
      <c r="Y131" s="121"/>
      <c r="Z131" s="121"/>
      <c r="AA131" s="121"/>
      <c r="AB131" s="121"/>
      <c r="AC131" s="121"/>
    </row>
    <row r="133" spans="1:29" x14ac:dyDescent="0.2">
      <c r="T133" s="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workbookViewId="0">
      <pane xSplit="16" ySplit="1" topLeftCell="Q74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53" style="1" customWidth="1"/>
    <col min="10" max="10" width="5" style="1" bestFit="1" customWidth="1"/>
    <col min="11" max="11" width="7" style="1" bestFit="1" customWidth="1"/>
    <col min="12" max="12" width="5" style="1" bestFit="1" customWidth="1"/>
    <col min="13" max="13" width="4" style="1" bestFit="1" customWidth="1"/>
    <col min="14" max="14" width="10" style="1" bestFit="1" customWidth="1"/>
    <col min="15" max="15" width="11" style="1" bestFit="1" customWidth="1"/>
    <col min="16" max="16" width="14.140625" style="1" bestFit="1" customWidth="1"/>
    <col min="17" max="17" width="13.42578125" style="1" bestFit="1" customWidth="1"/>
    <col min="18" max="18" width="13.5703125" style="1" bestFit="1" customWidth="1"/>
    <col min="19" max="19" width="15.85546875" style="1" customWidth="1"/>
    <col min="20" max="20" width="16.5703125" style="1" customWidth="1"/>
    <col min="21" max="21" width="7.5703125" style="1" bestFit="1" customWidth="1"/>
    <col min="22" max="22" width="7.28515625" style="1" bestFit="1" customWidth="1"/>
    <col min="23" max="23" width="3" style="1" bestFit="1" customWidth="1"/>
    <col min="24" max="24" width="14.42578125" style="1" bestFit="1" customWidth="1"/>
    <col min="25" max="25" width="11.85546875" style="1" bestFit="1" customWidth="1"/>
    <col min="26" max="26" width="6.85546875" style="1" bestFit="1" customWidth="1"/>
    <col min="27" max="27" width="9" style="1" bestFit="1" customWidth="1"/>
    <col min="28" max="28" width="6.28515625" style="1" bestFit="1" customWidth="1"/>
    <col min="29" max="29" width="11.7109375" style="1" bestFit="1" customWidth="1"/>
    <col min="30" max="16384" width="9.140625" style="1"/>
  </cols>
  <sheetData>
    <row r="1" spans="1:30" x14ac:dyDescent="0.2">
      <c r="A1" s="129" t="s">
        <v>43</v>
      </c>
      <c r="B1" s="129" t="s">
        <v>44</v>
      </c>
      <c r="C1" s="129" t="s">
        <v>45</v>
      </c>
      <c r="D1" s="129" t="s">
        <v>46</v>
      </c>
      <c r="E1" s="129" t="s">
        <v>47</v>
      </c>
      <c r="F1" s="129" t="s">
        <v>48</v>
      </c>
      <c r="G1" s="129" t="s">
        <v>112</v>
      </c>
      <c r="H1" s="129" t="s">
        <v>49</v>
      </c>
      <c r="I1" s="129" t="s">
        <v>70</v>
      </c>
      <c r="J1" s="129" t="s">
        <v>50</v>
      </c>
      <c r="K1" s="129" t="s">
        <v>51</v>
      </c>
      <c r="L1" s="129" t="s">
        <v>52</v>
      </c>
      <c r="M1" s="129" t="s">
        <v>53</v>
      </c>
      <c r="N1" s="129" t="s">
        <v>54</v>
      </c>
      <c r="O1" s="129" t="s">
        <v>55</v>
      </c>
      <c r="P1" s="129" t="s">
        <v>56</v>
      </c>
      <c r="Q1" s="129" t="s">
        <v>57</v>
      </c>
      <c r="R1" s="129" t="s">
        <v>58</v>
      </c>
      <c r="S1" s="129" t="s">
        <v>59</v>
      </c>
      <c r="T1" s="129" t="s">
        <v>60</v>
      </c>
      <c r="U1" s="129" t="s">
        <v>61</v>
      </c>
      <c r="V1" s="129" t="s">
        <v>62</v>
      </c>
      <c r="W1" s="129" t="s">
        <v>63</v>
      </c>
      <c r="X1" s="129" t="s">
        <v>64</v>
      </c>
      <c r="Y1" s="129" t="s">
        <v>65</v>
      </c>
      <c r="Z1" s="129" t="s">
        <v>193</v>
      </c>
      <c r="AA1" s="129" t="s">
        <v>66</v>
      </c>
      <c r="AB1" s="129" t="s">
        <v>67</v>
      </c>
      <c r="AC1" s="129" t="s">
        <v>68</v>
      </c>
      <c r="AD1" s="129" t="s">
        <v>69</v>
      </c>
    </row>
    <row r="2" spans="1:30" x14ac:dyDescent="0.2">
      <c r="A2" s="128" t="s">
        <v>71</v>
      </c>
      <c r="B2" s="128" t="s">
        <v>72</v>
      </c>
      <c r="C2" s="128" t="s">
        <v>73</v>
      </c>
      <c r="D2" s="126">
        <v>1</v>
      </c>
      <c r="E2" s="126">
        <v>1</v>
      </c>
      <c r="F2" s="126">
        <v>1</v>
      </c>
      <c r="G2" s="128" t="s">
        <v>113</v>
      </c>
      <c r="H2" s="128" t="s">
        <v>194</v>
      </c>
      <c r="I2" s="128" t="s">
        <v>195</v>
      </c>
      <c r="J2" s="128" t="s">
        <v>105</v>
      </c>
      <c r="K2" s="128" t="s">
        <v>76</v>
      </c>
      <c r="L2" s="128" t="s">
        <v>100</v>
      </c>
      <c r="M2" s="128" t="s">
        <v>106</v>
      </c>
      <c r="N2" s="128" t="s">
        <v>79</v>
      </c>
      <c r="O2" s="128" t="s">
        <v>114</v>
      </c>
      <c r="P2" s="128" t="s">
        <v>115</v>
      </c>
      <c r="Q2" s="128" t="s">
        <v>80</v>
      </c>
      <c r="R2" s="125">
        <v>0</v>
      </c>
      <c r="S2" s="125">
        <v>12995000</v>
      </c>
      <c r="T2" s="125">
        <v>-12995000</v>
      </c>
      <c r="U2" s="126"/>
      <c r="V2" s="126"/>
      <c r="W2" s="126"/>
      <c r="X2" s="126">
        <v>0</v>
      </c>
      <c r="Y2" s="126"/>
      <c r="Z2" s="128" t="s">
        <v>196</v>
      </c>
      <c r="AA2" s="127">
        <v>42066</v>
      </c>
      <c r="AB2" s="126" t="s">
        <v>107</v>
      </c>
      <c r="AC2" s="126"/>
      <c r="AD2" s="126"/>
    </row>
    <row r="3" spans="1:30" x14ac:dyDescent="0.2">
      <c r="A3" s="128" t="s">
        <v>71</v>
      </c>
      <c r="B3" s="128" t="s">
        <v>72</v>
      </c>
      <c r="C3" s="128" t="s">
        <v>73</v>
      </c>
      <c r="D3" s="126">
        <v>0</v>
      </c>
      <c r="E3" s="126">
        <v>1</v>
      </c>
      <c r="F3" s="126">
        <v>8</v>
      </c>
      <c r="G3" s="128" t="s">
        <v>113</v>
      </c>
      <c r="H3" s="128" t="s">
        <v>74</v>
      </c>
      <c r="I3" s="128" t="s">
        <v>197</v>
      </c>
      <c r="J3" s="128" t="s">
        <v>105</v>
      </c>
      <c r="K3" s="128" t="s">
        <v>108</v>
      </c>
      <c r="L3" s="128" t="s">
        <v>100</v>
      </c>
      <c r="M3" s="128" t="s">
        <v>106</v>
      </c>
      <c r="N3" s="128" t="s">
        <v>79</v>
      </c>
      <c r="O3" s="128" t="s">
        <v>114</v>
      </c>
      <c r="P3" s="128" t="s">
        <v>115</v>
      </c>
      <c r="Q3" s="128" t="s">
        <v>80</v>
      </c>
      <c r="R3" s="245">
        <v>0</v>
      </c>
      <c r="S3" s="245">
        <v>30000</v>
      </c>
      <c r="T3" s="245">
        <v>-30000</v>
      </c>
      <c r="U3" s="126"/>
      <c r="V3" s="126"/>
      <c r="W3" s="126"/>
      <c r="X3" s="126">
        <v>0</v>
      </c>
      <c r="Y3" s="128" t="s">
        <v>200</v>
      </c>
      <c r="Z3" s="128" t="s">
        <v>200</v>
      </c>
      <c r="AA3" s="127">
        <v>42031</v>
      </c>
      <c r="AB3" s="126" t="s">
        <v>81</v>
      </c>
      <c r="AC3" s="126"/>
      <c r="AD3" s="126"/>
    </row>
    <row r="4" spans="1:30" x14ac:dyDescent="0.2">
      <c r="A4" s="128" t="s">
        <v>71</v>
      </c>
      <c r="B4" s="128" t="s">
        <v>72</v>
      </c>
      <c r="C4" s="128" t="s">
        <v>73</v>
      </c>
      <c r="D4" s="126">
        <v>0</v>
      </c>
      <c r="E4" s="126">
        <v>1</v>
      </c>
      <c r="F4" s="126">
        <v>12</v>
      </c>
      <c r="G4" s="128" t="s">
        <v>113</v>
      </c>
      <c r="H4" s="128" t="s">
        <v>82</v>
      </c>
      <c r="I4" s="128" t="s">
        <v>201</v>
      </c>
      <c r="J4" s="128" t="s">
        <v>105</v>
      </c>
      <c r="K4" s="128" t="s">
        <v>108</v>
      </c>
      <c r="L4" s="128" t="s">
        <v>100</v>
      </c>
      <c r="M4" s="128" t="s">
        <v>106</v>
      </c>
      <c r="N4" s="128" t="s">
        <v>79</v>
      </c>
      <c r="O4" s="128" t="s">
        <v>114</v>
      </c>
      <c r="P4" s="128" t="s">
        <v>115</v>
      </c>
      <c r="Q4" s="128" t="s">
        <v>80</v>
      </c>
      <c r="R4" s="245">
        <v>0</v>
      </c>
      <c r="S4" s="245">
        <v>4000</v>
      </c>
      <c r="T4" s="245">
        <v>-4000</v>
      </c>
      <c r="U4" s="126"/>
      <c r="V4" s="126"/>
      <c r="W4" s="126"/>
      <c r="X4" s="126">
        <v>0</v>
      </c>
      <c r="Y4" s="128" t="s">
        <v>203</v>
      </c>
      <c r="Z4" s="128" t="s">
        <v>203</v>
      </c>
      <c r="AA4" s="127">
        <v>42031</v>
      </c>
      <c r="AB4" s="126" t="s">
        <v>81</v>
      </c>
      <c r="AC4" s="126"/>
      <c r="AD4" s="126"/>
    </row>
    <row r="5" spans="1:30" x14ac:dyDescent="0.2">
      <c r="A5" s="128" t="s">
        <v>71</v>
      </c>
      <c r="B5" s="128" t="s">
        <v>72</v>
      </c>
      <c r="C5" s="128" t="s">
        <v>73</v>
      </c>
      <c r="D5" s="126">
        <v>0</v>
      </c>
      <c r="E5" s="126">
        <v>1</v>
      </c>
      <c r="F5" s="126">
        <v>12</v>
      </c>
      <c r="G5" s="128" t="s">
        <v>113</v>
      </c>
      <c r="H5" s="128" t="s">
        <v>83</v>
      </c>
      <c r="I5" s="128" t="s">
        <v>204</v>
      </c>
      <c r="J5" s="128" t="s">
        <v>105</v>
      </c>
      <c r="K5" s="128" t="s">
        <v>108</v>
      </c>
      <c r="L5" s="128" t="s">
        <v>100</v>
      </c>
      <c r="M5" s="128" t="s">
        <v>106</v>
      </c>
      <c r="N5" s="128" t="s">
        <v>79</v>
      </c>
      <c r="O5" s="128" t="s">
        <v>114</v>
      </c>
      <c r="P5" s="128" t="s">
        <v>115</v>
      </c>
      <c r="Q5" s="128" t="s">
        <v>80</v>
      </c>
      <c r="R5" s="245">
        <v>0</v>
      </c>
      <c r="S5" s="245">
        <v>4100</v>
      </c>
      <c r="T5" s="245">
        <v>-4100</v>
      </c>
      <c r="U5" s="126"/>
      <c r="V5" s="126"/>
      <c r="W5" s="126"/>
      <c r="X5" s="126">
        <v>0</v>
      </c>
      <c r="Y5" s="128" t="s">
        <v>206</v>
      </c>
      <c r="Z5" s="128" t="s">
        <v>206</v>
      </c>
      <c r="AA5" s="127">
        <v>42031</v>
      </c>
      <c r="AB5" s="126" t="s">
        <v>81</v>
      </c>
      <c r="AC5" s="126"/>
      <c r="AD5" s="126"/>
    </row>
    <row r="6" spans="1:30" x14ac:dyDescent="0.2">
      <c r="A6" s="128" t="s">
        <v>71</v>
      </c>
      <c r="B6" s="128" t="s">
        <v>72</v>
      </c>
      <c r="C6" s="128" t="s">
        <v>73</v>
      </c>
      <c r="D6" s="126">
        <v>0</v>
      </c>
      <c r="E6" s="126">
        <v>1</v>
      </c>
      <c r="F6" s="126">
        <v>14</v>
      </c>
      <c r="G6" s="128" t="s">
        <v>113</v>
      </c>
      <c r="H6" s="128" t="s">
        <v>85</v>
      </c>
      <c r="I6" s="128" t="s">
        <v>209</v>
      </c>
      <c r="J6" s="128" t="s">
        <v>105</v>
      </c>
      <c r="K6" s="128" t="s">
        <v>108</v>
      </c>
      <c r="L6" s="128" t="s">
        <v>100</v>
      </c>
      <c r="M6" s="128" t="s">
        <v>106</v>
      </c>
      <c r="N6" s="128" t="s">
        <v>79</v>
      </c>
      <c r="O6" s="128" t="s">
        <v>114</v>
      </c>
      <c r="P6" s="128" t="s">
        <v>115</v>
      </c>
      <c r="Q6" s="128" t="s">
        <v>80</v>
      </c>
      <c r="R6" s="245">
        <v>0</v>
      </c>
      <c r="S6" s="245">
        <v>834</v>
      </c>
      <c r="T6" s="245">
        <v>-834</v>
      </c>
      <c r="U6" s="126"/>
      <c r="V6" s="126"/>
      <c r="W6" s="126"/>
      <c r="X6" s="126">
        <v>0</v>
      </c>
      <c r="Y6" s="128" t="s">
        <v>211</v>
      </c>
      <c r="Z6" s="128" t="s">
        <v>211</v>
      </c>
      <c r="AA6" s="127">
        <v>42031</v>
      </c>
      <c r="AB6" s="126" t="s">
        <v>81</v>
      </c>
      <c r="AC6" s="126"/>
      <c r="AD6" s="126"/>
    </row>
    <row r="7" spans="1:30" x14ac:dyDescent="0.2">
      <c r="A7" s="128" t="s">
        <v>71</v>
      </c>
      <c r="B7" s="128" t="s">
        <v>72</v>
      </c>
      <c r="C7" s="128" t="s">
        <v>73</v>
      </c>
      <c r="D7" s="126">
        <v>0</v>
      </c>
      <c r="E7" s="126">
        <v>1</v>
      </c>
      <c r="F7" s="126">
        <v>14</v>
      </c>
      <c r="G7" s="128" t="s">
        <v>113</v>
      </c>
      <c r="H7" s="128" t="s">
        <v>86</v>
      </c>
      <c r="I7" s="128" t="s">
        <v>212</v>
      </c>
      <c r="J7" s="128" t="s">
        <v>105</v>
      </c>
      <c r="K7" s="128" t="s">
        <v>108</v>
      </c>
      <c r="L7" s="128" t="s">
        <v>100</v>
      </c>
      <c r="M7" s="128" t="s">
        <v>106</v>
      </c>
      <c r="N7" s="128" t="s">
        <v>79</v>
      </c>
      <c r="O7" s="128" t="s">
        <v>114</v>
      </c>
      <c r="P7" s="128" t="s">
        <v>115</v>
      </c>
      <c r="Q7" s="128" t="s">
        <v>80</v>
      </c>
      <c r="R7" s="245">
        <v>0</v>
      </c>
      <c r="S7" s="245">
        <v>6132</v>
      </c>
      <c r="T7" s="245">
        <v>-6132</v>
      </c>
      <c r="U7" s="126"/>
      <c r="V7" s="126"/>
      <c r="W7" s="126"/>
      <c r="X7" s="126">
        <v>0</v>
      </c>
      <c r="Y7" s="128" t="s">
        <v>214</v>
      </c>
      <c r="Z7" s="128" t="s">
        <v>214</v>
      </c>
      <c r="AA7" s="127">
        <v>42031</v>
      </c>
      <c r="AB7" s="126" t="s">
        <v>81</v>
      </c>
      <c r="AC7" s="126"/>
      <c r="AD7" s="126"/>
    </row>
    <row r="8" spans="1:30" x14ac:dyDescent="0.2">
      <c r="A8" s="128" t="s">
        <v>71</v>
      </c>
      <c r="B8" s="128" t="s">
        <v>72</v>
      </c>
      <c r="C8" s="128" t="s">
        <v>73</v>
      </c>
      <c r="D8" s="126">
        <v>0</v>
      </c>
      <c r="E8" s="126">
        <v>1</v>
      </c>
      <c r="F8" s="126">
        <v>14</v>
      </c>
      <c r="G8" s="128" t="s">
        <v>113</v>
      </c>
      <c r="H8" s="128" t="s">
        <v>87</v>
      </c>
      <c r="I8" s="128" t="s">
        <v>215</v>
      </c>
      <c r="J8" s="128" t="s">
        <v>105</v>
      </c>
      <c r="K8" s="128" t="s">
        <v>108</v>
      </c>
      <c r="L8" s="128" t="s">
        <v>100</v>
      </c>
      <c r="M8" s="128" t="s">
        <v>106</v>
      </c>
      <c r="N8" s="128" t="s">
        <v>79</v>
      </c>
      <c r="O8" s="128" t="s">
        <v>114</v>
      </c>
      <c r="P8" s="128" t="s">
        <v>115</v>
      </c>
      <c r="Q8" s="128" t="s">
        <v>80</v>
      </c>
      <c r="R8" s="245">
        <v>0</v>
      </c>
      <c r="S8" s="245">
        <v>39345</v>
      </c>
      <c r="T8" s="245">
        <v>-39345</v>
      </c>
      <c r="U8" s="126"/>
      <c r="V8" s="126"/>
      <c r="W8" s="126"/>
      <c r="X8" s="126">
        <v>0</v>
      </c>
      <c r="Y8" s="128" t="s">
        <v>216</v>
      </c>
      <c r="Z8" s="128" t="s">
        <v>216</v>
      </c>
      <c r="AA8" s="127">
        <v>42031</v>
      </c>
      <c r="AB8" s="126" t="s">
        <v>81</v>
      </c>
      <c r="AC8" s="126"/>
      <c r="AD8" s="126"/>
    </row>
    <row r="9" spans="1:30" x14ac:dyDescent="0.2">
      <c r="A9" s="128" t="s">
        <v>71</v>
      </c>
      <c r="B9" s="128" t="s">
        <v>72</v>
      </c>
      <c r="C9" s="128" t="s">
        <v>73</v>
      </c>
      <c r="D9" s="126">
        <v>0</v>
      </c>
      <c r="E9" s="126">
        <v>1</v>
      </c>
      <c r="F9" s="126">
        <v>15</v>
      </c>
      <c r="G9" s="128" t="s">
        <v>113</v>
      </c>
      <c r="H9" s="128" t="s">
        <v>88</v>
      </c>
      <c r="I9" s="128" t="s">
        <v>217</v>
      </c>
      <c r="J9" s="128" t="s">
        <v>105</v>
      </c>
      <c r="K9" s="128" t="s">
        <v>108</v>
      </c>
      <c r="L9" s="128" t="s">
        <v>100</v>
      </c>
      <c r="M9" s="128" t="s">
        <v>106</v>
      </c>
      <c r="N9" s="128" t="s">
        <v>79</v>
      </c>
      <c r="O9" s="128" t="s">
        <v>114</v>
      </c>
      <c r="P9" s="128" t="s">
        <v>115</v>
      </c>
      <c r="Q9" s="128" t="s">
        <v>80</v>
      </c>
      <c r="R9" s="245">
        <v>0</v>
      </c>
      <c r="S9" s="245">
        <v>3000</v>
      </c>
      <c r="T9" s="245">
        <v>-3000</v>
      </c>
      <c r="U9" s="126"/>
      <c r="V9" s="126"/>
      <c r="W9" s="126"/>
      <c r="X9" s="126">
        <v>0</v>
      </c>
      <c r="Y9" s="128" t="s">
        <v>219</v>
      </c>
      <c r="Z9" s="128" t="s">
        <v>219</v>
      </c>
      <c r="AA9" s="127">
        <v>42031</v>
      </c>
      <c r="AB9" s="126" t="s">
        <v>81</v>
      </c>
      <c r="AC9" s="126"/>
      <c r="AD9" s="126"/>
    </row>
    <row r="10" spans="1:30" x14ac:dyDescent="0.2">
      <c r="A10" s="128" t="s">
        <v>71</v>
      </c>
      <c r="B10" s="128" t="s">
        <v>72</v>
      </c>
      <c r="C10" s="128" t="s">
        <v>73</v>
      </c>
      <c r="D10" s="126">
        <v>0</v>
      </c>
      <c r="E10" s="126">
        <v>1</v>
      </c>
      <c r="F10" s="126">
        <v>15</v>
      </c>
      <c r="G10" s="128" t="s">
        <v>113</v>
      </c>
      <c r="H10" s="128" t="s">
        <v>90</v>
      </c>
      <c r="I10" s="128" t="s">
        <v>220</v>
      </c>
      <c r="J10" s="128" t="s">
        <v>105</v>
      </c>
      <c r="K10" s="128" t="s">
        <v>108</v>
      </c>
      <c r="L10" s="128" t="s">
        <v>100</v>
      </c>
      <c r="M10" s="128" t="s">
        <v>106</v>
      </c>
      <c r="N10" s="128" t="s">
        <v>79</v>
      </c>
      <c r="O10" s="128" t="s">
        <v>114</v>
      </c>
      <c r="P10" s="128" t="s">
        <v>115</v>
      </c>
      <c r="Q10" s="128" t="s">
        <v>80</v>
      </c>
      <c r="R10" s="245">
        <v>0</v>
      </c>
      <c r="S10" s="245">
        <v>6349.5</v>
      </c>
      <c r="T10" s="245">
        <v>-6349.5</v>
      </c>
      <c r="U10" s="126"/>
      <c r="V10" s="126"/>
      <c r="W10" s="126"/>
      <c r="X10" s="126">
        <v>0</v>
      </c>
      <c r="Y10" s="128" t="s">
        <v>222</v>
      </c>
      <c r="Z10" s="128" t="s">
        <v>222</v>
      </c>
      <c r="AA10" s="127">
        <v>42031</v>
      </c>
      <c r="AB10" s="126" t="s">
        <v>81</v>
      </c>
      <c r="AC10" s="126"/>
      <c r="AD10" s="126"/>
    </row>
    <row r="11" spans="1:30" x14ac:dyDescent="0.2">
      <c r="A11" s="128" t="s">
        <v>71</v>
      </c>
      <c r="B11" s="128" t="s">
        <v>72</v>
      </c>
      <c r="C11" s="128" t="s">
        <v>73</v>
      </c>
      <c r="D11" s="126">
        <v>0</v>
      </c>
      <c r="E11" s="126">
        <v>1</v>
      </c>
      <c r="F11" s="126">
        <v>16</v>
      </c>
      <c r="G11" s="128" t="s">
        <v>113</v>
      </c>
      <c r="H11" s="128" t="s">
        <v>91</v>
      </c>
      <c r="I11" s="128" t="s">
        <v>223</v>
      </c>
      <c r="J11" s="128" t="s">
        <v>105</v>
      </c>
      <c r="K11" s="128" t="s">
        <v>108</v>
      </c>
      <c r="L11" s="128" t="s">
        <v>100</v>
      </c>
      <c r="M11" s="128" t="s">
        <v>106</v>
      </c>
      <c r="N11" s="128" t="s">
        <v>79</v>
      </c>
      <c r="O11" s="128" t="s">
        <v>114</v>
      </c>
      <c r="P11" s="128" t="s">
        <v>115</v>
      </c>
      <c r="Q11" s="128" t="s">
        <v>80</v>
      </c>
      <c r="R11" s="245">
        <v>0</v>
      </c>
      <c r="S11" s="245">
        <v>5020</v>
      </c>
      <c r="T11" s="245">
        <v>-5020</v>
      </c>
      <c r="U11" s="126"/>
      <c r="V11" s="126"/>
      <c r="W11" s="126"/>
      <c r="X11" s="126">
        <v>0</v>
      </c>
      <c r="Y11" s="128" t="s">
        <v>225</v>
      </c>
      <c r="Z11" s="128" t="s">
        <v>225</v>
      </c>
      <c r="AA11" s="127">
        <v>42031</v>
      </c>
      <c r="AB11" s="126" t="s">
        <v>81</v>
      </c>
      <c r="AC11" s="126"/>
      <c r="AD11" s="126"/>
    </row>
    <row r="12" spans="1:30" x14ac:dyDescent="0.2">
      <c r="A12" s="128" t="s">
        <v>71</v>
      </c>
      <c r="B12" s="128" t="s">
        <v>72</v>
      </c>
      <c r="C12" s="128" t="s">
        <v>73</v>
      </c>
      <c r="D12" s="126">
        <v>0</v>
      </c>
      <c r="E12" s="126">
        <v>1</v>
      </c>
      <c r="F12" s="126">
        <v>20</v>
      </c>
      <c r="G12" s="128" t="s">
        <v>113</v>
      </c>
      <c r="H12" s="128" t="s">
        <v>101</v>
      </c>
      <c r="I12" s="128" t="s">
        <v>226</v>
      </c>
      <c r="J12" s="128" t="s">
        <v>105</v>
      </c>
      <c r="K12" s="128" t="s">
        <v>108</v>
      </c>
      <c r="L12" s="128" t="s">
        <v>100</v>
      </c>
      <c r="M12" s="128" t="s">
        <v>106</v>
      </c>
      <c r="N12" s="128" t="s">
        <v>79</v>
      </c>
      <c r="O12" s="128" t="s">
        <v>114</v>
      </c>
      <c r="P12" s="128" t="s">
        <v>115</v>
      </c>
      <c r="Q12" s="128" t="s">
        <v>80</v>
      </c>
      <c r="R12" s="245">
        <v>0</v>
      </c>
      <c r="S12" s="245">
        <v>8050</v>
      </c>
      <c r="T12" s="245">
        <v>-8050</v>
      </c>
      <c r="U12" s="126"/>
      <c r="V12" s="126"/>
      <c r="W12" s="126"/>
      <c r="X12" s="126">
        <v>0</v>
      </c>
      <c r="Y12" s="128" t="s">
        <v>228</v>
      </c>
      <c r="Z12" s="128" t="s">
        <v>228</v>
      </c>
      <c r="AA12" s="127">
        <v>42031</v>
      </c>
      <c r="AB12" s="126" t="s">
        <v>81</v>
      </c>
      <c r="AC12" s="126"/>
      <c r="AD12" s="126"/>
    </row>
    <row r="13" spans="1:30" x14ac:dyDescent="0.2">
      <c r="A13" s="128" t="s">
        <v>71</v>
      </c>
      <c r="B13" s="128" t="s">
        <v>72</v>
      </c>
      <c r="C13" s="128" t="s">
        <v>73</v>
      </c>
      <c r="D13" s="126">
        <v>0</v>
      </c>
      <c r="E13" s="126">
        <v>1</v>
      </c>
      <c r="F13" s="126">
        <v>21</v>
      </c>
      <c r="G13" s="128" t="s">
        <v>113</v>
      </c>
      <c r="H13" s="128" t="s">
        <v>102</v>
      </c>
      <c r="I13" s="128" t="s">
        <v>229</v>
      </c>
      <c r="J13" s="128" t="s">
        <v>105</v>
      </c>
      <c r="K13" s="128" t="s">
        <v>108</v>
      </c>
      <c r="L13" s="128" t="s">
        <v>100</v>
      </c>
      <c r="M13" s="128" t="s">
        <v>106</v>
      </c>
      <c r="N13" s="128" t="s">
        <v>79</v>
      </c>
      <c r="O13" s="128" t="s">
        <v>114</v>
      </c>
      <c r="P13" s="128" t="s">
        <v>115</v>
      </c>
      <c r="Q13" s="128" t="s">
        <v>80</v>
      </c>
      <c r="R13" s="245">
        <v>0</v>
      </c>
      <c r="S13" s="245">
        <v>6100</v>
      </c>
      <c r="T13" s="245">
        <v>-6100</v>
      </c>
      <c r="U13" s="126"/>
      <c r="V13" s="126"/>
      <c r="W13" s="126"/>
      <c r="X13" s="126">
        <v>0</v>
      </c>
      <c r="Y13" s="128" t="s">
        <v>231</v>
      </c>
      <c r="Z13" s="128" t="s">
        <v>231</v>
      </c>
      <c r="AA13" s="127">
        <v>42031</v>
      </c>
      <c r="AB13" s="126" t="s">
        <v>81</v>
      </c>
      <c r="AC13" s="126"/>
      <c r="AD13" s="126"/>
    </row>
    <row r="14" spans="1:30" x14ac:dyDescent="0.2">
      <c r="A14" s="128" t="s">
        <v>71</v>
      </c>
      <c r="B14" s="128" t="s">
        <v>72</v>
      </c>
      <c r="C14" s="128" t="s">
        <v>73</v>
      </c>
      <c r="D14" s="126">
        <v>0</v>
      </c>
      <c r="E14" s="126">
        <v>1</v>
      </c>
      <c r="F14" s="126">
        <v>21</v>
      </c>
      <c r="G14" s="128" t="s">
        <v>113</v>
      </c>
      <c r="H14" s="128" t="s">
        <v>103</v>
      </c>
      <c r="I14" s="128" t="s">
        <v>232</v>
      </c>
      <c r="J14" s="128" t="s">
        <v>105</v>
      </c>
      <c r="K14" s="128" t="s">
        <v>108</v>
      </c>
      <c r="L14" s="128" t="s">
        <v>100</v>
      </c>
      <c r="M14" s="128" t="s">
        <v>106</v>
      </c>
      <c r="N14" s="128" t="s">
        <v>79</v>
      </c>
      <c r="O14" s="128" t="s">
        <v>114</v>
      </c>
      <c r="P14" s="128" t="s">
        <v>115</v>
      </c>
      <c r="Q14" s="128" t="s">
        <v>80</v>
      </c>
      <c r="R14" s="245">
        <v>0</v>
      </c>
      <c r="S14" s="245">
        <v>20100</v>
      </c>
      <c r="T14" s="245">
        <v>-20100</v>
      </c>
      <c r="U14" s="126"/>
      <c r="V14" s="126"/>
      <c r="W14" s="126"/>
      <c r="X14" s="126">
        <v>0</v>
      </c>
      <c r="Y14" s="128" t="s">
        <v>234</v>
      </c>
      <c r="Z14" s="128" t="s">
        <v>234</v>
      </c>
      <c r="AA14" s="127">
        <v>42031</v>
      </c>
      <c r="AB14" s="126" t="s">
        <v>81</v>
      </c>
      <c r="AC14" s="126"/>
      <c r="AD14" s="126"/>
    </row>
    <row r="15" spans="1:30" x14ac:dyDescent="0.2">
      <c r="A15" s="128" t="s">
        <v>71</v>
      </c>
      <c r="B15" s="128" t="s">
        <v>72</v>
      </c>
      <c r="C15" s="128" t="s">
        <v>73</v>
      </c>
      <c r="D15" s="126">
        <v>0</v>
      </c>
      <c r="E15" s="126">
        <v>1</v>
      </c>
      <c r="F15" s="126">
        <v>22</v>
      </c>
      <c r="G15" s="128" t="s">
        <v>113</v>
      </c>
      <c r="H15" s="128" t="s">
        <v>109</v>
      </c>
      <c r="I15" s="128" t="s">
        <v>235</v>
      </c>
      <c r="J15" s="128" t="s">
        <v>105</v>
      </c>
      <c r="K15" s="128" t="s">
        <v>108</v>
      </c>
      <c r="L15" s="128" t="s">
        <v>100</v>
      </c>
      <c r="M15" s="128" t="s">
        <v>106</v>
      </c>
      <c r="N15" s="128" t="s">
        <v>79</v>
      </c>
      <c r="O15" s="128" t="s">
        <v>114</v>
      </c>
      <c r="P15" s="128" t="s">
        <v>115</v>
      </c>
      <c r="Q15" s="128" t="s">
        <v>80</v>
      </c>
      <c r="R15" s="245">
        <v>0</v>
      </c>
      <c r="S15" s="245">
        <v>11900</v>
      </c>
      <c r="T15" s="245">
        <v>-11900</v>
      </c>
      <c r="U15" s="126"/>
      <c r="V15" s="126"/>
      <c r="W15" s="126"/>
      <c r="X15" s="126">
        <v>0</v>
      </c>
      <c r="Y15" s="128" t="s">
        <v>237</v>
      </c>
      <c r="Z15" s="128" t="s">
        <v>237</v>
      </c>
      <c r="AA15" s="127">
        <v>42031</v>
      </c>
      <c r="AB15" s="126" t="s">
        <v>81</v>
      </c>
      <c r="AC15" s="126"/>
      <c r="AD15" s="126"/>
    </row>
    <row r="16" spans="1:30" x14ac:dyDescent="0.2">
      <c r="A16" s="128" t="s">
        <v>71</v>
      </c>
      <c r="B16" s="128" t="s">
        <v>72</v>
      </c>
      <c r="C16" s="128" t="s">
        <v>73</v>
      </c>
      <c r="D16" s="126">
        <v>0</v>
      </c>
      <c r="E16" s="126">
        <v>1</v>
      </c>
      <c r="F16" s="126">
        <v>22</v>
      </c>
      <c r="G16" s="128" t="s">
        <v>113</v>
      </c>
      <c r="H16" s="128" t="s">
        <v>104</v>
      </c>
      <c r="I16" s="128" t="s">
        <v>238</v>
      </c>
      <c r="J16" s="128" t="s">
        <v>105</v>
      </c>
      <c r="K16" s="128" t="s">
        <v>108</v>
      </c>
      <c r="L16" s="128" t="s">
        <v>100</v>
      </c>
      <c r="M16" s="128" t="s">
        <v>106</v>
      </c>
      <c r="N16" s="128" t="s">
        <v>79</v>
      </c>
      <c r="O16" s="128" t="s">
        <v>114</v>
      </c>
      <c r="P16" s="128" t="s">
        <v>115</v>
      </c>
      <c r="Q16" s="128" t="s">
        <v>80</v>
      </c>
      <c r="R16" s="245">
        <v>0</v>
      </c>
      <c r="S16" s="245">
        <v>22071</v>
      </c>
      <c r="T16" s="245">
        <v>-22071</v>
      </c>
      <c r="U16" s="126"/>
      <c r="V16" s="126"/>
      <c r="W16" s="126"/>
      <c r="X16" s="126">
        <v>0</v>
      </c>
      <c r="Y16" s="128" t="s">
        <v>240</v>
      </c>
      <c r="Z16" s="128" t="s">
        <v>240</v>
      </c>
      <c r="AA16" s="127">
        <v>42031</v>
      </c>
      <c r="AB16" s="126" t="s">
        <v>81</v>
      </c>
      <c r="AC16" s="126"/>
      <c r="AD16" s="126"/>
    </row>
    <row r="17" spans="1:29" x14ac:dyDescent="0.2">
      <c r="A17" s="128" t="s">
        <v>71</v>
      </c>
      <c r="B17" s="128" t="s">
        <v>72</v>
      </c>
      <c r="C17" s="128" t="s">
        <v>73</v>
      </c>
      <c r="D17" s="126">
        <v>0</v>
      </c>
      <c r="E17" s="126">
        <v>1</v>
      </c>
      <c r="F17" s="126">
        <v>26</v>
      </c>
      <c r="G17" s="128" t="s">
        <v>113</v>
      </c>
      <c r="H17" s="128" t="s">
        <v>110</v>
      </c>
      <c r="I17" s="128" t="s">
        <v>241</v>
      </c>
      <c r="J17" s="128" t="s">
        <v>105</v>
      </c>
      <c r="K17" s="128" t="s">
        <v>108</v>
      </c>
      <c r="L17" s="128" t="s">
        <v>100</v>
      </c>
      <c r="M17" s="128" t="s">
        <v>106</v>
      </c>
      <c r="N17" s="128" t="s">
        <v>79</v>
      </c>
      <c r="O17" s="128" t="s">
        <v>114</v>
      </c>
      <c r="P17" s="128" t="s">
        <v>115</v>
      </c>
      <c r="Q17" s="128" t="s">
        <v>80</v>
      </c>
      <c r="R17" s="245">
        <v>0</v>
      </c>
      <c r="S17" s="245">
        <v>5703</v>
      </c>
      <c r="T17" s="245">
        <v>-5703</v>
      </c>
      <c r="U17" s="126"/>
      <c r="V17" s="126"/>
      <c r="W17" s="126"/>
      <c r="X17" s="126">
        <v>0</v>
      </c>
      <c r="Y17" s="128" t="s">
        <v>243</v>
      </c>
      <c r="Z17" s="128" t="s">
        <v>243</v>
      </c>
      <c r="AA17" s="127">
        <v>42031</v>
      </c>
      <c r="AB17" s="126" t="s">
        <v>81</v>
      </c>
    </row>
    <row r="18" spans="1:29" x14ac:dyDescent="0.2">
      <c r="A18" s="128" t="s">
        <v>71</v>
      </c>
      <c r="B18" s="128" t="s">
        <v>72</v>
      </c>
      <c r="C18" s="128" t="s">
        <v>73</v>
      </c>
      <c r="D18" s="126">
        <v>0</v>
      </c>
      <c r="E18" s="126">
        <v>1</v>
      </c>
      <c r="F18" s="126">
        <v>27</v>
      </c>
      <c r="G18" s="128" t="s">
        <v>113</v>
      </c>
      <c r="H18" s="128" t="s">
        <v>133</v>
      </c>
      <c r="I18" s="128" t="s">
        <v>244</v>
      </c>
      <c r="J18" s="128" t="s">
        <v>105</v>
      </c>
      <c r="K18" s="128" t="s">
        <v>108</v>
      </c>
      <c r="L18" s="128" t="s">
        <v>100</v>
      </c>
      <c r="M18" s="128" t="s">
        <v>106</v>
      </c>
      <c r="N18" s="128" t="s">
        <v>79</v>
      </c>
      <c r="O18" s="128" t="s">
        <v>114</v>
      </c>
      <c r="P18" s="128" t="s">
        <v>115</v>
      </c>
      <c r="Q18" s="128" t="s">
        <v>80</v>
      </c>
      <c r="R18" s="245">
        <v>0</v>
      </c>
      <c r="S18" s="245">
        <v>1100</v>
      </c>
      <c r="T18" s="245">
        <v>-1100</v>
      </c>
      <c r="U18" s="126"/>
      <c r="V18" s="126"/>
      <c r="W18" s="126"/>
      <c r="X18" s="126">
        <v>0</v>
      </c>
      <c r="Y18" s="128" t="s">
        <v>246</v>
      </c>
      <c r="Z18" s="128" t="s">
        <v>246</v>
      </c>
      <c r="AA18" s="127">
        <v>42037</v>
      </c>
      <c r="AB18" s="126" t="s">
        <v>81</v>
      </c>
    </row>
    <row r="19" spans="1:29" x14ac:dyDescent="0.2">
      <c r="A19" s="128" t="s">
        <v>71</v>
      </c>
      <c r="B19" s="128" t="s">
        <v>72</v>
      </c>
      <c r="C19" s="128" t="s">
        <v>73</v>
      </c>
      <c r="D19" s="126">
        <v>0</v>
      </c>
      <c r="E19" s="126">
        <v>1</v>
      </c>
      <c r="F19" s="126">
        <v>28</v>
      </c>
      <c r="G19" s="128" t="s">
        <v>113</v>
      </c>
      <c r="H19" s="128" t="s">
        <v>138</v>
      </c>
      <c r="I19" s="128" t="s">
        <v>247</v>
      </c>
      <c r="J19" s="128" t="s">
        <v>105</v>
      </c>
      <c r="K19" s="128" t="s">
        <v>108</v>
      </c>
      <c r="L19" s="128" t="s">
        <v>100</v>
      </c>
      <c r="M19" s="128" t="s">
        <v>106</v>
      </c>
      <c r="N19" s="128" t="s">
        <v>79</v>
      </c>
      <c r="O19" s="128" t="s">
        <v>114</v>
      </c>
      <c r="P19" s="128" t="s">
        <v>115</v>
      </c>
      <c r="Q19" s="128" t="s">
        <v>80</v>
      </c>
      <c r="R19" s="245">
        <v>0</v>
      </c>
      <c r="S19" s="245">
        <v>2415</v>
      </c>
      <c r="T19" s="245">
        <v>-2415</v>
      </c>
      <c r="U19" s="126"/>
      <c r="V19" s="126"/>
      <c r="W19" s="126"/>
      <c r="X19" s="126">
        <v>0</v>
      </c>
      <c r="Y19" s="128" t="s">
        <v>249</v>
      </c>
      <c r="Z19" s="128" t="s">
        <v>249</v>
      </c>
      <c r="AA19" s="127">
        <v>42037</v>
      </c>
      <c r="AB19" s="126" t="s">
        <v>81</v>
      </c>
    </row>
    <row r="20" spans="1:29" x14ac:dyDescent="0.2">
      <c r="A20" s="128" t="s">
        <v>71</v>
      </c>
      <c r="B20" s="128" t="s">
        <v>72</v>
      </c>
      <c r="C20" s="128" t="s">
        <v>73</v>
      </c>
      <c r="D20" s="126">
        <v>0</v>
      </c>
      <c r="E20" s="126">
        <v>1</v>
      </c>
      <c r="F20" s="126">
        <v>29</v>
      </c>
      <c r="G20" s="128" t="s">
        <v>113</v>
      </c>
      <c r="H20" s="128" t="s">
        <v>134</v>
      </c>
      <c r="I20" s="128" t="s">
        <v>250</v>
      </c>
      <c r="J20" s="128" t="s">
        <v>105</v>
      </c>
      <c r="K20" s="128" t="s">
        <v>108</v>
      </c>
      <c r="L20" s="128" t="s">
        <v>100</v>
      </c>
      <c r="M20" s="128" t="s">
        <v>106</v>
      </c>
      <c r="N20" s="128" t="s">
        <v>79</v>
      </c>
      <c r="O20" s="128" t="s">
        <v>114</v>
      </c>
      <c r="P20" s="128" t="s">
        <v>115</v>
      </c>
      <c r="Q20" s="128" t="s">
        <v>80</v>
      </c>
      <c r="R20" s="245">
        <v>0</v>
      </c>
      <c r="S20" s="245">
        <v>2029</v>
      </c>
      <c r="T20" s="245">
        <v>-2029</v>
      </c>
      <c r="U20" s="126"/>
      <c r="V20" s="126"/>
      <c r="W20" s="126"/>
      <c r="X20" s="126">
        <v>0</v>
      </c>
      <c r="Y20" s="128" t="s">
        <v>252</v>
      </c>
      <c r="Z20" s="128" t="s">
        <v>252</v>
      </c>
      <c r="AA20" s="127">
        <v>42037</v>
      </c>
      <c r="AB20" s="126" t="s">
        <v>81</v>
      </c>
    </row>
    <row r="21" spans="1:29" x14ac:dyDescent="0.2">
      <c r="A21" s="128" t="s">
        <v>71</v>
      </c>
      <c r="B21" s="128" t="s">
        <v>72</v>
      </c>
      <c r="C21" s="128" t="s">
        <v>73</v>
      </c>
      <c r="D21" s="126">
        <v>0</v>
      </c>
      <c r="E21" s="126">
        <v>1</v>
      </c>
      <c r="F21" s="126">
        <v>29</v>
      </c>
      <c r="G21" s="128" t="s">
        <v>113</v>
      </c>
      <c r="H21" s="128" t="s">
        <v>139</v>
      </c>
      <c r="I21" s="128" t="s">
        <v>253</v>
      </c>
      <c r="J21" s="128" t="s">
        <v>105</v>
      </c>
      <c r="K21" s="128" t="s">
        <v>108</v>
      </c>
      <c r="L21" s="128" t="s">
        <v>100</v>
      </c>
      <c r="M21" s="128" t="s">
        <v>106</v>
      </c>
      <c r="N21" s="128" t="s">
        <v>79</v>
      </c>
      <c r="O21" s="128" t="s">
        <v>114</v>
      </c>
      <c r="P21" s="128" t="s">
        <v>115</v>
      </c>
      <c r="Q21" s="128" t="s">
        <v>80</v>
      </c>
      <c r="R21" s="245">
        <v>0</v>
      </c>
      <c r="S21" s="245">
        <v>4290</v>
      </c>
      <c r="T21" s="245">
        <v>-4290</v>
      </c>
      <c r="U21" s="126"/>
      <c r="V21" s="126"/>
      <c r="W21" s="126"/>
      <c r="X21" s="126">
        <v>0</v>
      </c>
      <c r="Y21" s="128" t="s">
        <v>255</v>
      </c>
      <c r="Z21" s="128" t="s">
        <v>255</v>
      </c>
      <c r="AA21" s="127">
        <v>42037</v>
      </c>
      <c r="AB21" s="126" t="s">
        <v>81</v>
      </c>
    </row>
    <row r="22" spans="1:29" x14ac:dyDescent="0.2">
      <c r="A22" s="128" t="s">
        <v>71</v>
      </c>
      <c r="B22" s="128" t="s">
        <v>72</v>
      </c>
      <c r="C22" s="128" t="s">
        <v>73</v>
      </c>
      <c r="D22" s="126">
        <v>0</v>
      </c>
      <c r="E22" s="126">
        <v>1</v>
      </c>
      <c r="F22" s="126">
        <v>29</v>
      </c>
      <c r="G22" s="128" t="s">
        <v>113</v>
      </c>
      <c r="H22" s="128" t="s">
        <v>135</v>
      </c>
      <c r="I22" s="128" t="s">
        <v>256</v>
      </c>
      <c r="J22" s="128" t="s">
        <v>105</v>
      </c>
      <c r="K22" s="128" t="s">
        <v>108</v>
      </c>
      <c r="L22" s="128" t="s">
        <v>100</v>
      </c>
      <c r="M22" s="128" t="s">
        <v>106</v>
      </c>
      <c r="N22" s="128" t="s">
        <v>79</v>
      </c>
      <c r="O22" s="128" t="s">
        <v>114</v>
      </c>
      <c r="P22" s="128" t="s">
        <v>115</v>
      </c>
      <c r="Q22" s="128" t="s">
        <v>80</v>
      </c>
      <c r="R22" s="245">
        <v>0</v>
      </c>
      <c r="S22" s="245">
        <v>27328</v>
      </c>
      <c r="T22" s="245">
        <v>-27328</v>
      </c>
      <c r="U22" s="126"/>
      <c r="V22" s="126"/>
      <c r="W22" s="126"/>
      <c r="X22" s="126">
        <v>0</v>
      </c>
      <c r="Y22" s="128" t="s">
        <v>258</v>
      </c>
      <c r="Z22" s="128" t="s">
        <v>258</v>
      </c>
      <c r="AA22" s="127">
        <v>42037</v>
      </c>
      <c r="AB22" s="126" t="s">
        <v>81</v>
      </c>
    </row>
    <row r="23" spans="1:29" x14ac:dyDescent="0.2">
      <c r="A23" s="128" t="s">
        <v>71</v>
      </c>
      <c r="B23" s="128" t="s">
        <v>72</v>
      </c>
      <c r="C23" s="128" t="s">
        <v>73</v>
      </c>
      <c r="D23" s="126">
        <v>0</v>
      </c>
      <c r="E23" s="126">
        <v>1</v>
      </c>
      <c r="F23" s="126">
        <v>30</v>
      </c>
      <c r="G23" s="128" t="s">
        <v>113</v>
      </c>
      <c r="H23" s="128" t="s">
        <v>140</v>
      </c>
      <c r="I23" s="128" t="s">
        <v>259</v>
      </c>
      <c r="J23" s="128" t="s">
        <v>105</v>
      </c>
      <c r="K23" s="128" t="s">
        <v>108</v>
      </c>
      <c r="L23" s="128" t="s">
        <v>100</v>
      </c>
      <c r="M23" s="128" t="s">
        <v>106</v>
      </c>
      <c r="N23" s="128" t="s">
        <v>79</v>
      </c>
      <c r="O23" s="128" t="s">
        <v>114</v>
      </c>
      <c r="P23" s="128" t="s">
        <v>115</v>
      </c>
      <c r="Q23" s="128" t="s">
        <v>80</v>
      </c>
      <c r="R23" s="245">
        <v>0</v>
      </c>
      <c r="S23" s="245">
        <v>3074</v>
      </c>
      <c r="T23" s="245">
        <v>-3074</v>
      </c>
      <c r="U23" s="126"/>
      <c r="V23" s="126"/>
      <c r="W23" s="126"/>
      <c r="X23" s="126">
        <v>0</v>
      </c>
      <c r="Y23" s="128" t="s">
        <v>261</v>
      </c>
      <c r="Z23" s="128" t="s">
        <v>261</v>
      </c>
      <c r="AA23" s="127">
        <v>42040</v>
      </c>
      <c r="AB23" s="126" t="s">
        <v>81</v>
      </c>
    </row>
    <row r="24" spans="1:29" x14ac:dyDescent="0.2">
      <c r="A24" s="128" t="s">
        <v>71</v>
      </c>
      <c r="B24" s="128" t="s">
        <v>72</v>
      </c>
      <c r="C24" s="128" t="s">
        <v>73</v>
      </c>
      <c r="D24" s="126">
        <v>0</v>
      </c>
      <c r="E24" s="126">
        <v>1</v>
      </c>
      <c r="F24" s="126">
        <v>30</v>
      </c>
      <c r="G24" s="128" t="s">
        <v>113</v>
      </c>
      <c r="H24" s="128" t="s">
        <v>136</v>
      </c>
      <c r="I24" s="128" t="s">
        <v>262</v>
      </c>
      <c r="J24" s="128" t="s">
        <v>105</v>
      </c>
      <c r="K24" s="128" t="s">
        <v>108</v>
      </c>
      <c r="L24" s="128" t="s">
        <v>100</v>
      </c>
      <c r="M24" s="128" t="s">
        <v>106</v>
      </c>
      <c r="N24" s="128" t="s">
        <v>79</v>
      </c>
      <c r="O24" s="128" t="s">
        <v>114</v>
      </c>
      <c r="P24" s="128" t="s">
        <v>115</v>
      </c>
      <c r="Q24" s="128" t="s">
        <v>80</v>
      </c>
      <c r="R24" s="245">
        <v>0</v>
      </c>
      <c r="S24" s="245">
        <v>9563</v>
      </c>
      <c r="T24" s="245">
        <v>-9563</v>
      </c>
      <c r="U24" s="126"/>
      <c r="V24" s="126"/>
      <c r="W24" s="126"/>
      <c r="X24" s="126">
        <v>0</v>
      </c>
      <c r="Y24" s="128" t="s">
        <v>264</v>
      </c>
      <c r="Z24" s="128" t="s">
        <v>264</v>
      </c>
      <c r="AA24" s="127">
        <v>42040</v>
      </c>
      <c r="AB24" s="126" t="s">
        <v>81</v>
      </c>
    </row>
    <row r="25" spans="1:29" x14ac:dyDescent="0.2">
      <c r="A25" s="128" t="s">
        <v>71</v>
      </c>
      <c r="B25" s="128" t="s">
        <v>72</v>
      </c>
      <c r="C25" s="128" t="s">
        <v>73</v>
      </c>
      <c r="D25" s="126">
        <v>0</v>
      </c>
      <c r="E25" s="126">
        <v>2</v>
      </c>
      <c r="F25" s="126">
        <v>2</v>
      </c>
      <c r="G25" s="128" t="s">
        <v>113</v>
      </c>
      <c r="H25" s="128" t="s">
        <v>74</v>
      </c>
      <c r="I25" s="128" t="s">
        <v>265</v>
      </c>
      <c r="J25" s="128" t="s">
        <v>105</v>
      </c>
      <c r="K25" s="128" t="s">
        <v>108</v>
      </c>
      <c r="L25" s="128" t="s">
        <v>100</v>
      </c>
      <c r="M25" s="128" t="s">
        <v>106</v>
      </c>
      <c r="N25" s="128" t="s">
        <v>79</v>
      </c>
      <c r="O25" s="128" t="s">
        <v>114</v>
      </c>
      <c r="P25" s="128" t="s">
        <v>115</v>
      </c>
      <c r="Q25" s="128" t="s">
        <v>80</v>
      </c>
      <c r="R25" s="245">
        <v>0</v>
      </c>
      <c r="S25" s="245">
        <v>3204</v>
      </c>
      <c r="T25" s="245">
        <v>-3204</v>
      </c>
      <c r="U25" s="126"/>
      <c r="V25" s="126"/>
      <c r="W25" s="126"/>
      <c r="X25" s="126">
        <v>0</v>
      </c>
      <c r="Y25" s="128" t="s">
        <v>267</v>
      </c>
      <c r="Z25" s="128" t="s">
        <v>267</v>
      </c>
      <c r="AA25" s="127">
        <v>42041</v>
      </c>
      <c r="AB25" s="126" t="s">
        <v>81</v>
      </c>
    </row>
    <row r="26" spans="1:29" x14ac:dyDescent="0.2">
      <c r="A26" s="128" t="s">
        <v>71</v>
      </c>
      <c r="B26" s="128" t="s">
        <v>72</v>
      </c>
      <c r="C26" s="128" t="s">
        <v>73</v>
      </c>
      <c r="D26" s="126">
        <v>0</v>
      </c>
      <c r="E26" s="126">
        <v>2</v>
      </c>
      <c r="F26" s="126">
        <v>2</v>
      </c>
      <c r="G26" s="128" t="s">
        <v>113</v>
      </c>
      <c r="H26" s="128" t="s">
        <v>82</v>
      </c>
      <c r="I26" s="128" t="s">
        <v>268</v>
      </c>
      <c r="J26" s="128" t="s">
        <v>105</v>
      </c>
      <c r="K26" s="128" t="s">
        <v>108</v>
      </c>
      <c r="L26" s="128" t="s">
        <v>100</v>
      </c>
      <c r="M26" s="128" t="s">
        <v>106</v>
      </c>
      <c r="N26" s="128" t="s">
        <v>79</v>
      </c>
      <c r="O26" s="128" t="s">
        <v>114</v>
      </c>
      <c r="P26" s="128" t="s">
        <v>115</v>
      </c>
      <c r="Q26" s="128" t="s">
        <v>80</v>
      </c>
      <c r="R26" s="245">
        <v>0</v>
      </c>
      <c r="S26" s="245">
        <v>8427</v>
      </c>
      <c r="T26" s="245">
        <v>-8427</v>
      </c>
      <c r="U26" s="126"/>
      <c r="V26" s="126"/>
      <c r="W26" s="126"/>
      <c r="X26" s="126">
        <v>0</v>
      </c>
      <c r="Y26" s="128" t="s">
        <v>270</v>
      </c>
      <c r="Z26" s="128" t="s">
        <v>270</v>
      </c>
      <c r="AA26" s="127">
        <v>42041</v>
      </c>
      <c r="AB26" s="126" t="s">
        <v>81</v>
      </c>
      <c r="AC26" s="105"/>
    </row>
    <row r="27" spans="1:29" x14ac:dyDescent="0.2">
      <c r="A27" s="128" t="s">
        <v>71</v>
      </c>
      <c r="B27" s="128" t="s">
        <v>72</v>
      </c>
      <c r="C27" s="128" t="s">
        <v>73</v>
      </c>
      <c r="D27" s="126">
        <v>0</v>
      </c>
      <c r="E27" s="126">
        <v>2</v>
      </c>
      <c r="F27" s="126">
        <v>5</v>
      </c>
      <c r="G27" s="128" t="s">
        <v>113</v>
      </c>
      <c r="H27" s="128" t="s">
        <v>83</v>
      </c>
      <c r="I27" s="128" t="s">
        <v>271</v>
      </c>
      <c r="J27" s="128" t="s">
        <v>105</v>
      </c>
      <c r="K27" s="128" t="s">
        <v>108</v>
      </c>
      <c r="L27" s="128" t="s">
        <v>100</v>
      </c>
      <c r="M27" s="128" t="s">
        <v>106</v>
      </c>
      <c r="N27" s="128" t="s">
        <v>79</v>
      </c>
      <c r="O27" s="128" t="s">
        <v>114</v>
      </c>
      <c r="P27" s="128" t="s">
        <v>115</v>
      </c>
      <c r="Q27" s="128" t="s">
        <v>80</v>
      </c>
      <c r="R27" s="245">
        <v>0</v>
      </c>
      <c r="S27" s="245">
        <v>820.48</v>
      </c>
      <c r="T27" s="245">
        <v>-820.48</v>
      </c>
      <c r="U27" s="126"/>
      <c r="V27" s="126"/>
      <c r="W27" s="126"/>
      <c r="X27" s="126">
        <v>0</v>
      </c>
      <c r="Y27" s="128" t="s">
        <v>273</v>
      </c>
      <c r="Z27" s="128" t="s">
        <v>273</v>
      </c>
      <c r="AA27" s="127">
        <v>42044</v>
      </c>
      <c r="AB27" s="126" t="s">
        <v>81</v>
      </c>
      <c r="AC27" s="105"/>
    </row>
    <row r="28" spans="1:29" x14ac:dyDescent="0.2">
      <c r="A28" s="128" t="s">
        <v>71</v>
      </c>
      <c r="B28" s="128" t="s">
        <v>72</v>
      </c>
      <c r="C28" s="128" t="s">
        <v>73</v>
      </c>
      <c r="D28" s="126">
        <v>0</v>
      </c>
      <c r="E28" s="126">
        <v>2</v>
      </c>
      <c r="F28" s="126">
        <v>5</v>
      </c>
      <c r="G28" s="128" t="s">
        <v>113</v>
      </c>
      <c r="H28" s="128" t="s">
        <v>84</v>
      </c>
      <c r="I28" s="128" t="s">
        <v>274</v>
      </c>
      <c r="J28" s="128" t="s">
        <v>105</v>
      </c>
      <c r="K28" s="128" t="s">
        <v>108</v>
      </c>
      <c r="L28" s="128" t="s">
        <v>100</v>
      </c>
      <c r="M28" s="128" t="s">
        <v>106</v>
      </c>
      <c r="N28" s="128" t="s">
        <v>79</v>
      </c>
      <c r="O28" s="128" t="s">
        <v>114</v>
      </c>
      <c r="P28" s="128" t="s">
        <v>115</v>
      </c>
      <c r="Q28" s="128" t="s">
        <v>80</v>
      </c>
      <c r="R28" s="245">
        <v>0</v>
      </c>
      <c r="S28" s="245">
        <v>7000</v>
      </c>
      <c r="T28" s="245">
        <v>-7000</v>
      </c>
      <c r="U28" s="126"/>
      <c r="V28" s="126"/>
      <c r="W28" s="126"/>
      <c r="X28" s="126">
        <v>0</v>
      </c>
      <c r="Y28" s="128" t="s">
        <v>276</v>
      </c>
      <c r="Z28" s="128" t="s">
        <v>276</v>
      </c>
      <c r="AA28" s="127">
        <v>42044</v>
      </c>
      <c r="AB28" s="126" t="s">
        <v>81</v>
      </c>
      <c r="AC28" s="105"/>
    </row>
    <row r="29" spans="1:29" x14ac:dyDescent="0.2">
      <c r="A29" s="128" t="s">
        <v>71</v>
      </c>
      <c r="B29" s="128" t="s">
        <v>72</v>
      </c>
      <c r="C29" s="128" t="s">
        <v>73</v>
      </c>
      <c r="D29" s="126">
        <v>0</v>
      </c>
      <c r="E29" s="126">
        <v>2</v>
      </c>
      <c r="F29" s="126">
        <v>9</v>
      </c>
      <c r="G29" s="128" t="s">
        <v>113</v>
      </c>
      <c r="H29" s="128" t="s">
        <v>85</v>
      </c>
      <c r="I29" s="128" t="s">
        <v>277</v>
      </c>
      <c r="J29" s="128" t="s">
        <v>105</v>
      </c>
      <c r="K29" s="128" t="s">
        <v>108</v>
      </c>
      <c r="L29" s="128" t="s">
        <v>100</v>
      </c>
      <c r="M29" s="128" t="s">
        <v>106</v>
      </c>
      <c r="N29" s="128" t="s">
        <v>79</v>
      </c>
      <c r="O29" s="128" t="s">
        <v>114</v>
      </c>
      <c r="P29" s="128" t="s">
        <v>115</v>
      </c>
      <c r="Q29" s="128" t="s">
        <v>80</v>
      </c>
      <c r="R29" s="245">
        <v>0</v>
      </c>
      <c r="S29" s="245">
        <v>5000</v>
      </c>
      <c r="T29" s="245">
        <v>-5000</v>
      </c>
      <c r="U29" s="126"/>
      <c r="V29" s="126"/>
      <c r="W29" s="126"/>
      <c r="X29" s="126">
        <v>0</v>
      </c>
      <c r="Y29" s="128" t="s">
        <v>278</v>
      </c>
      <c r="Z29" s="128" t="s">
        <v>278</v>
      </c>
      <c r="AA29" s="127">
        <v>42045</v>
      </c>
      <c r="AB29" s="126" t="s">
        <v>81</v>
      </c>
      <c r="AC29" s="105"/>
    </row>
    <row r="30" spans="1:29" x14ac:dyDescent="0.2">
      <c r="A30" s="128" t="s">
        <v>71</v>
      </c>
      <c r="B30" s="128" t="s">
        <v>72</v>
      </c>
      <c r="C30" s="128" t="s">
        <v>73</v>
      </c>
      <c r="D30" s="126">
        <v>0</v>
      </c>
      <c r="E30" s="126">
        <v>2</v>
      </c>
      <c r="F30" s="126">
        <v>9</v>
      </c>
      <c r="G30" s="128" t="s">
        <v>113</v>
      </c>
      <c r="H30" s="128" t="s">
        <v>86</v>
      </c>
      <c r="I30" s="128" t="s">
        <v>279</v>
      </c>
      <c r="J30" s="128" t="s">
        <v>105</v>
      </c>
      <c r="K30" s="128" t="s">
        <v>108</v>
      </c>
      <c r="L30" s="128" t="s">
        <v>100</v>
      </c>
      <c r="M30" s="128" t="s">
        <v>106</v>
      </c>
      <c r="N30" s="128" t="s">
        <v>79</v>
      </c>
      <c r="O30" s="128" t="s">
        <v>114</v>
      </c>
      <c r="P30" s="128" t="s">
        <v>115</v>
      </c>
      <c r="Q30" s="128" t="s">
        <v>80</v>
      </c>
      <c r="R30" s="245">
        <v>0</v>
      </c>
      <c r="S30" s="245">
        <v>10000</v>
      </c>
      <c r="T30" s="245">
        <v>-10000</v>
      </c>
      <c r="U30" s="126"/>
      <c r="V30" s="126"/>
      <c r="W30" s="126"/>
      <c r="X30" s="126">
        <v>0</v>
      </c>
      <c r="Y30" s="128" t="s">
        <v>281</v>
      </c>
      <c r="Z30" s="128" t="s">
        <v>281</v>
      </c>
      <c r="AA30" s="127">
        <v>42045</v>
      </c>
      <c r="AB30" s="126" t="s">
        <v>81</v>
      </c>
      <c r="AC30" s="105"/>
    </row>
    <row r="31" spans="1:29" x14ac:dyDescent="0.2">
      <c r="A31" s="128" t="s">
        <v>71</v>
      </c>
      <c r="B31" s="128" t="s">
        <v>72</v>
      </c>
      <c r="C31" s="128" t="s">
        <v>73</v>
      </c>
      <c r="D31" s="126">
        <v>0</v>
      </c>
      <c r="E31" s="126">
        <v>2</v>
      </c>
      <c r="F31" s="126">
        <v>11</v>
      </c>
      <c r="G31" s="128" t="s">
        <v>113</v>
      </c>
      <c r="H31" s="128" t="s">
        <v>87</v>
      </c>
      <c r="I31" s="128" t="s">
        <v>282</v>
      </c>
      <c r="J31" s="128" t="s">
        <v>105</v>
      </c>
      <c r="K31" s="128" t="s">
        <v>108</v>
      </c>
      <c r="L31" s="128" t="s">
        <v>100</v>
      </c>
      <c r="M31" s="128" t="s">
        <v>106</v>
      </c>
      <c r="N31" s="128" t="s">
        <v>79</v>
      </c>
      <c r="O31" s="128" t="s">
        <v>114</v>
      </c>
      <c r="P31" s="128" t="s">
        <v>115</v>
      </c>
      <c r="Q31" s="128" t="s">
        <v>80</v>
      </c>
      <c r="R31" s="245">
        <v>0</v>
      </c>
      <c r="S31" s="245">
        <v>30000</v>
      </c>
      <c r="T31" s="245">
        <v>-30000</v>
      </c>
      <c r="U31" s="126"/>
      <c r="V31" s="126"/>
      <c r="W31" s="126"/>
      <c r="X31" s="126">
        <v>0</v>
      </c>
      <c r="Y31" s="128" t="s">
        <v>284</v>
      </c>
      <c r="Z31" s="128" t="s">
        <v>284</v>
      </c>
      <c r="AA31" s="127">
        <v>42047</v>
      </c>
      <c r="AB31" s="126" t="s">
        <v>81</v>
      </c>
      <c r="AC31" s="105"/>
    </row>
    <row r="32" spans="1:29" x14ac:dyDescent="0.2">
      <c r="A32" s="128" t="s">
        <v>71</v>
      </c>
      <c r="B32" s="128" t="s">
        <v>72</v>
      </c>
      <c r="C32" s="128" t="s">
        <v>73</v>
      </c>
      <c r="D32" s="126">
        <v>0</v>
      </c>
      <c r="E32" s="126">
        <v>2</v>
      </c>
      <c r="F32" s="126">
        <v>12</v>
      </c>
      <c r="G32" s="128" t="s">
        <v>113</v>
      </c>
      <c r="H32" s="128" t="s">
        <v>88</v>
      </c>
      <c r="I32" s="128" t="s">
        <v>285</v>
      </c>
      <c r="J32" s="128" t="s">
        <v>105</v>
      </c>
      <c r="K32" s="128" t="s">
        <v>108</v>
      </c>
      <c r="L32" s="128" t="s">
        <v>100</v>
      </c>
      <c r="M32" s="128" t="s">
        <v>106</v>
      </c>
      <c r="N32" s="128" t="s">
        <v>79</v>
      </c>
      <c r="O32" s="128" t="s">
        <v>114</v>
      </c>
      <c r="P32" s="128" t="s">
        <v>115</v>
      </c>
      <c r="Q32" s="128" t="s">
        <v>80</v>
      </c>
      <c r="R32" s="245">
        <v>0</v>
      </c>
      <c r="S32" s="245">
        <v>4481</v>
      </c>
      <c r="T32" s="245">
        <v>-4481</v>
      </c>
      <c r="U32" s="126"/>
      <c r="V32" s="126"/>
      <c r="W32" s="126"/>
      <c r="X32" s="126">
        <v>0</v>
      </c>
      <c r="Y32" s="128" t="s">
        <v>287</v>
      </c>
      <c r="Z32" s="128" t="s">
        <v>287</v>
      </c>
      <c r="AA32" s="127">
        <v>42051</v>
      </c>
      <c r="AB32" s="126" t="s">
        <v>81</v>
      </c>
      <c r="AC32" s="105"/>
    </row>
    <row r="33" spans="1:29" x14ac:dyDescent="0.2">
      <c r="A33" s="128" t="s">
        <v>71</v>
      </c>
      <c r="B33" s="128" t="s">
        <v>72</v>
      </c>
      <c r="C33" s="128" t="s">
        <v>73</v>
      </c>
      <c r="D33" s="126">
        <v>0</v>
      </c>
      <c r="E33" s="126">
        <v>2</v>
      </c>
      <c r="F33" s="126">
        <v>12</v>
      </c>
      <c r="G33" s="128" t="s">
        <v>113</v>
      </c>
      <c r="H33" s="128" t="s">
        <v>90</v>
      </c>
      <c r="I33" s="128" t="s">
        <v>288</v>
      </c>
      <c r="J33" s="128" t="s">
        <v>105</v>
      </c>
      <c r="K33" s="128" t="s">
        <v>108</v>
      </c>
      <c r="L33" s="128" t="s">
        <v>100</v>
      </c>
      <c r="M33" s="128" t="s">
        <v>106</v>
      </c>
      <c r="N33" s="128" t="s">
        <v>79</v>
      </c>
      <c r="O33" s="128" t="s">
        <v>114</v>
      </c>
      <c r="P33" s="128" t="s">
        <v>115</v>
      </c>
      <c r="Q33" s="128" t="s">
        <v>80</v>
      </c>
      <c r="R33" s="245">
        <v>0</v>
      </c>
      <c r="S33" s="245">
        <v>32519</v>
      </c>
      <c r="T33" s="245">
        <v>-32519</v>
      </c>
      <c r="U33" s="126"/>
      <c r="V33" s="126"/>
      <c r="W33" s="126"/>
      <c r="X33" s="126">
        <v>0</v>
      </c>
      <c r="Y33" s="128" t="s">
        <v>290</v>
      </c>
      <c r="Z33" s="128" t="s">
        <v>290</v>
      </c>
      <c r="AA33" s="127">
        <v>42051</v>
      </c>
      <c r="AB33" s="126" t="s">
        <v>81</v>
      </c>
      <c r="AC33" s="126"/>
    </row>
    <row r="34" spans="1:29" x14ac:dyDescent="0.2">
      <c r="A34" s="128" t="s">
        <v>71</v>
      </c>
      <c r="B34" s="128" t="s">
        <v>72</v>
      </c>
      <c r="C34" s="128" t="s">
        <v>73</v>
      </c>
      <c r="D34" s="126">
        <v>0</v>
      </c>
      <c r="E34" s="126">
        <v>2</v>
      </c>
      <c r="F34" s="126">
        <v>13</v>
      </c>
      <c r="G34" s="128" t="s">
        <v>113</v>
      </c>
      <c r="H34" s="128" t="s">
        <v>91</v>
      </c>
      <c r="I34" s="128" t="s">
        <v>291</v>
      </c>
      <c r="J34" s="128" t="s">
        <v>105</v>
      </c>
      <c r="K34" s="128" t="s">
        <v>108</v>
      </c>
      <c r="L34" s="128" t="s">
        <v>100</v>
      </c>
      <c r="M34" s="128" t="s">
        <v>106</v>
      </c>
      <c r="N34" s="128" t="s">
        <v>79</v>
      </c>
      <c r="O34" s="128" t="s">
        <v>114</v>
      </c>
      <c r="P34" s="128" t="s">
        <v>115</v>
      </c>
      <c r="Q34" s="128" t="s">
        <v>80</v>
      </c>
      <c r="R34" s="245">
        <v>0</v>
      </c>
      <c r="S34" s="245">
        <v>7870</v>
      </c>
      <c r="T34" s="245">
        <v>-7870</v>
      </c>
      <c r="U34" s="126"/>
      <c r="V34" s="126"/>
      <c r="W34" s="126"/>
      <c r="X34" s="126">
        <v>0</v>
      </c>
      <c r="Y34" s="128" t="s">
        <v>293</v>
      </c>
      <c r="Z34" s="128" t="s">
        <v>293</v>
      </c>
      <c r="AA34" s="127">
        <v>42051</v>
      </c>
      <c r="AB34" s="126" t="s">
        <v>81</v>
      </c>
      <c r="AC34" s="126"/>
    </row>
    <row r="35" spans="1:29" x14ac:dyDescent="0.2">
      <c r="A35" s="128" t="s">
        <v>71</v>
      </c>
      <c r="B35" s="128" t="s">
        <v>72</v>
      </c>
      <c r="C35" s="128" t="s">
        <v>73</v>
      </c>
      <c r="D35" s="126">
        <v>0</v>
      </c>
      <c r="E35" s="126">
        <v>2</v>
      </c>
      <c r="F35" s="126">
        <v>13</v>
      </c>
      <c r="G35" s="128" t="s">
        <v>113</v>
      </c>
      <c r="H35" s="128" t="s">
        <v>101</v>
      </c>
      <c r="I35" s="128" t="s">
        <v>294</v>
      </c>
      <c r="J35" s="128" t="s">
        <v>105</v>
      </c>
      <c r="K35" s="128" t="s">
        <v>108</v>
      </c>
      <c r="L35" s="128" t="s">
        <v>100</v>
      </c>
      <c r="M35" s="128" t="s">
        <v>106</v>
      </c>
      <c r="N35" s="128" t="s">
        <v>79</v>
      </c>
      <c r="O35" s="128" t="s">
        <v>114</v>
      </c>
      <c r="P35" s="128" t="s">
        <v>115</v>
      </c>
      <c r="Q35" s="128" t="s">
        <v>80</v>
      </c>
      <c r="R35" s="245">
        <v>0</v>
      </c>
      <c r="S35" s="245">
        <v>30000</v>
      </c>
      <c r="T35" s="245">
        <v>-30000</v>
      </c>
      <c r="U35" s="126"/>
      <c r="V35" s="126"/>
      <c r="W35" s="126"/>
      <c r="X35" s="126">
        <v>0</v>
      </c>
      <c r="Y35" s="128" t="s">
        <v>296</v>
      </c>
      <c r="Z35" s="128" t="s">
        <v>296</v>
      </c>
      <c r="AA35" s="127">
        <v>42051</v>
      </c>
      <c r="AB35" s="126" t="s">
        <v>81</v>
      </c>
      <c r="AC35" s="126"/>
    </row>
    <row r="36" spans="1:29" x14ac:dyDescent="0.2">
      <c r="A36" s="128" t="s">
        <v>71</v>
      </c>
      <c r="B36" s="128" t="s">
        <v>72</v>
      </c>
      <c r="C36" s="128" t="s">
        <v>73</v>
      </c>
      <c r="D36" s="126">
        <v>0</v>
      </c>
      <c r="E36" s="126">
        <v>2</v>
      </c>
      <c r="F36" s="126">
        <v>13</v>
      </c>
      <c r="G36" s="128" t="s">
        <v>113</v>
      </c>
      <c r="H36" s="128" t="s">
        <v>102</v>
      </c>
      <c r="I36" s="128" t="s">
        <v>297</v>
      </c>
      <c r="J36" s="128" t="s">
        <v>105</v>
      </c>
      <c r="K36" s="128" t="s">
        <v>108</v>
      </c>
      <c r="L36" s="128" t="s">
        <v>100</v>
      </c>
      <c r="M36" s="128" t="s">
        <v>106</v>
      </c>
      <c r="N36" s="128" t="s">
        <v>79</v>
      </c>
      <c r="O36" s="128" t="s">
        <v>114</v>
      </c>
      <c r="P36" s="128" t="s">
        <v>115</v>
      </c>
      <c r="Q36" s="128" t="s">
        <v>80</v>
      </c>
      <c r="R36" s="245">
        <v>0</v>
      </c>
      <c r="S36" s="245">
        <v>84008</v>
      </c>
      <c r="T36" s="245">
        <v>-84008</v>
      </c>
      <c r="U36" s="126"/>
      <c r="V36" s="126"/>
      <c r="W36" s="126"/>
      <c r="X36" s="126">
        <v>0</v>
      </c>
      <c r="Y36" s="128" t="s">
        <v>298</v>
      </c>
      <c r="Z36" s="128" t="s">
        <v>298</v>
      </c>
      <c r="AA36" s="127">
        <v>42051</v>
      </c>
      <c r="AB36" s="126" t="s">
        <v>81</v>
      </c>
      <c r="AC36" s="126"/>
    </row>
    <row r="37" spans="1:29" x14ac:dyDescent="0.2">
      <c r="A37" s="128" t="s">
        <v>71</v>
      </c>
      <c r="B37" s="128" t="s">
        <v>72</v>
      </c>
      <c r="C37" s="128" t="s">
        <v>73</v>
      </c>
      <c r="D37" s="126">
        <v>0</v>
      </c>
      <c r="E37" s="126">
        <v>2</v>
      </c>
      <c r="F37" s="126">
        <v>17</v>
      </c>
      <c r="G37" s="128" t="s">
        <v>113</v>
      </c>
      <c r="H37" s="128" t="s">
        <v>103</v>
      </c>
      <c r="I37" s="128" t="s">
        <v>299</v>
      </c>
      <c r="J37" s="128" t="s">
        <v>105</v>
      </c>
      <c r="K37" s="128" t="s">
        <v>108</v>
      </c>
      <c r="L37" s="128" t="s">
        <v>100</v>
      </c>
      <c r="M37" s="128" t="s">
        <v>106</v>
      </c>
      <c r="N37" s="128" t="s">
        <v>79</v>
      </c>
      <c r="O37" s="128" t="s">
        <v>114</v>
      </c>
      <c r="P37" s="128" t="s">
        <v>115</v>
      </c>
      <c r="Q37" s="128" t="s">
        <v>80</v>
      </c>
      <c r="R37" s="245">
        <v>0</v>
      </c>
      <c r="S37" s="245">
        <v>7257.5</v>
      </c>
      <c r="T37" s="245">
        <v>-7257.5</v>
      </c>
      <c r="U37" s="126"/>
      <c r="V37" s="126"/>
      <c r="W37" s="126"/>
      <c r="X37" s="126">
        <v>0</v>
      </c>
      <c r="Y37" s="128" t="s">
        <v>300</v>
      </c>
      <c r="Z37" s="128" t="s">
        <v>300</v>
      </c>
      <c r="AA37" s="127">
        <v>42055</v>
      </c>
      <c r="AB37" s="126" t="s">
        <v>81</v>
      </c>
      <c r="AC37" s="126"/>
    </row>
    <row r="38" spans="1:29" x14ac:dyDescent="0.2">
      <c r="A38" s="128" t="s">
        <v>71</v>
      </c>
      <c r="B38" s="128" t="s">
        <v>72</v>
      </c>
      <c r="C38" s="128" t="s">
        <v>73</v>
      </c>
      <c r="D38" s="126">
        <v>0</v>
      </c>
      <c r="E38" s="126">
        <v>2</v>
      </c>
      <c r="F38" s="126">
        <v>17</v>
      </c>
      <c r="G38" s="128" t="s">
        <v>113</v>
      </c>
      <c r="H38" s="128" t="s">
        <v>109</v>
      </c>
      <c r="I38" s="128" t="s">
        <v>301</v>
      </c>
      <c r="J38" s="128" t="s">
        <v>105</v>
      </c>
      <c r="K38" s="128" t="s">
        <v>108</v>
      </c>
      <c r="L38" s="128" t="s">
        <v>100</v>
      </c>
      <c r="M38" s="128" t="s">
        <v>106</v>
      </c>
      <c r="N38" s="128" t="s">
        <v>79</v>
      </c>
      <c r="O38" s="128" t="s">
        <v>114</v>
      </c>
      <c r="P38" s="128" t="s">
        <v>115</v>
      </c>
      <c r="Q38" s="128" t="s">
        <v>80</v>
      </c>
      <c r="R38" s="245">
        <v>0</v>
      </c>
      <c r="S38" s="245">
        <v>683661.11</v>
      </c>
      <c r="T38" s="245">
        <v>-683661.11</v>
      </c>
      <c r="U38" s="126"/>
      <c r="V38" s="126"/>
      <c r="W38" s="126"/>
      <c r="X38" s="126">
        <v>0</v>
      </c>
      <c r="Y38" s="128" t="s">
        <v>303</v>
      </c>
      <c r="Z38" s="128" t="s">
        <v>303</v>
      </c>
      <c r="AA38" s="127">
        <v>42055</v>
      </c>
      <c r="AB38" s="126" t="s">
        <v>81</v>
      </c>
      <c r="AC38" s="126"/>
    </row>
    <row r="39" spans="1:29" x14ac:dyDescent="0.2">
      <c r="A39" s="128" t="s">
        <v>71</v>
      </c>
      <c r="B39" s="128" t="s">
        <v>72</v>
      </c>
      <c r="C39" s="128" t="s">
        <v>73</v>
      </c>
      <c r="D39" s="126">
        <v>0</v>
      </c>
      <c r="E39" s="126">
        <v>2</v>
      </c>
      <c r="F39" s="126">
        <v>18</v>
      </c>
      <c r="G39" s="128" t="s">
        <v>113</v>
      </c>
      <c r="H39" s="128" t="s">
        <v>104</v>
      </c>
      <c r="I39" s="128" t="s">
        <v>304</v>
      </c>
      <c r="J39" s="128" t="s">
        <v>105</v>
      </c>
      <c r="K39" s="128" t="s">
        <v>108</v>
      </c>
      <c r="L39" s="128" t="s">
        <v>100</v>
      </c>
      <c r="M39" s="128" t="s">
        <v>106</v>
      </c>
      <c r="N39" s="128" t="s">
        <v>79</v>
      </c>
      <c r="O39" s="128" t="s">
        <v>114</v>
      </c>
      <c r="P39" s="128" t="s">
        <v>115</v>
      </c>
      <c r="Q39" s="128" t="s">
        <v>80</v>
      </c>
      <c r="R39" s="245">
        <v>0</v>
      </c>
      <c r="S39" s="245">
        <v>9500</v>
      </c>
      <c r="T39" s="245">
        <v>-9500</v>
      </c>
      <c r="U39" s="126"/>
      <c r="V39" s="126"/>
      <c r="W39" s="126"/>
      <c r="X39" s="126">
        <v>0</v>
      </c>
      <c r="Y39" s="128" t="s">
        <v>306</v>
      </c>
      <c r="Z39" s="128" t="s">
        <v>306</v>
      </c>
      <c r="AA39" s="127">
        <v>42055</v>
      </c>
      <c r="AB39" s="126" t="s">
        <v>81</v>
      </c>
      <c r="AC39" s="126"/>
    </row>
    <row r="40" spans="1:29" x14ac:dyDescent="0.2">
      <c r="A40" s="128" t="s">
        <v>71</v>
      </c>
      <c r="B40" s="128" t="s">
        <v>72</v>
      </c>
      <c r="C40" s="128" t="s">
        <v>73</v>
      </c>
      <c r="D40" s="126">
        <v>0</v>
      </c>
      <c r="E40" s="126">
        <v>2</v>
      </c>
      <c r="F40" s="126">
        <v>19</v>
      </c>
      <c r="G40" s="128" t="s">
        <v>113</v>
      </c>
      <c r="H40" s="128" t="s">
        <v>110</v>
      </c>
      <c r="I40" s="128" t="s">
        <v>307</v>
      </c>
      <c r="J40" s="128" t="s">
        <v>105</v>
      </c>
      <c r="K40" s="128" t="s">
        <v>108</v>
      </c>
      <c r="L40" s="128" t="s">
        <v>100</v>
      </c>
      <c r="M40" s="128" t="s">
        <v>106</v>
      </c>
      <c r="N40" s="128" t="s">
        <v>79</v>
      </c>
      <c r="O40" s="128" t="s">
        <v>114</v>
      </c>
      <c r="P40" s="128" t="s">
        <v>115</v>
      </c>
      <c r="Q40" s="128" t="s">
        <v>80</v>
      </c>
      <c r="R40" s="245">
        <v>0</v>
      </c>
      <c r="S40" s="245">
        <v>97725.37</v>
      </c>
      <c r="T40" s="245">
        <v>-97725.37</v>
      </c>
      <c r="U40" s="126"/>
      <c r="V40" s="126"/>
      <c r="W40" s="126"/>
      <c r="X40" s="126">
        <v>0</v>
      </c>
      <c r="Y40" s="128" t="s">
        <v>309</v>
      </c>
      <c r="Z40" s="128" t="s">
        <v>309</v>
      </c>
      <c r="AA40" s="127">
        <v>42058</v>
      </c>
      <c r="AB40" s="126" t="s">
        <v>81</v>
      </c>
      <c r="AC40" s="126"/>
    </row>
    <row r="41" spans="1:29" x14ac:dyDescent="0.2">
      <c r="A41" s="128" t="s">
        <v>71</v>
      </c>
      <c r="B41" s="128" t="s">
        <v>72</v>
      </c>
      <c r="C41" s="128" t="s">
        <v>73</v>
      </c>
      <c r="D41" s="126">
        <v>0</v>
      </c>
      <c r="E41" s="126">
        <v>3</v>
      </c>
      <c r="F41" s="126">
        <v>4</v>
      </c>
      <c r="G41" s="128" t="s">
        <v>113</v>
      </c>
      <c r="H41" s="128" t="s">
        <v>74</v>
      </c>
      <c r="I41" s="128" t="s">
        <v>310</v>
      </c>
      <c r="J41" s="128" t="s">
        <v>105</v>
      </c>
      <c r="K41" s="128" t="s">
        <v>108</v>
      </c>
      <c r="L41" s="128" t="s">
        <v>100</v>
      </c>
      <c r="M41" s="128" t="s">
        <v>106</v>
      </c>
      <c r="N41" s="128" t="s">
        <v>79</v>
      </c>
      <c r="O41" s="128" t="s">
        <v>114</v>
      </c>
      <c r="P41" s="128" t="s">
        <v>115</v>
      </c>
      <c r="Q41" s="128" t="s">
        <v>80</v>
      </c>
      <c r="R41" s="245">
        <v>0</v>
      </c>
      <c r="S41" s="245">
        <v>9199</v>
      </c>
      <c r="T41" s="245">
        <v>-9199</v>
      </c>
      <c r="U41" s="126"/>
      <c r="V41" s="126"/>
      <c r="W41" s="126"/>
      <c r="X41" s="126">
        <v>0</v>
      </c>
      <c r="Y41" s="128" t="s">
        <v>312</v>
      </c>
      <c r="Z41" s="128" t="s">
        <v>312</v>
      </c>
      <c r="AA41" s="127">
        <v>42072</v>
      </c>
      <c r="AB41" s="126" t="s">
        <v>81</v>
      </c>
      <c r="AC41" s="126"/>
    </row>
    <row r="42" spans="1:29" x14ac:dyDescent="0.2">
      <c r="A42" s="128" t="s">
        <v>71</v>
      </c>
      <c r="B42" s="128" t="s">
        <v>72</v>
      </c>
      <c r="C42" s="128" t="s">
        <v>73</v>
      </c>
      <c r="D42" s="126">
        <v>0</v>
      </c>
      <c r="E42" s="126">
        <v>3</v>
      </c>
      <c r="F42" s="126">
        <v>6</v>
      </c>
      <c r="G42" s="128" t="s">
        <v>113</v>
      </c>
      <c r="H42" s="128" t="s">
        <v>82</v>
      </c>
      <c r="I42" s="128" t="s">
        <v>313</v>
      </c>
      <c r="J42" s="128" t="s">
        <v>105</v>
      </c>
      <c r="K42" s="128" t="s">
        <v>108</v>
      </c>
      <c r="L42" s="128" t="s">
        <v>100</v>
      </c>
      <c r="M42" s="128" t="s">
        <v>106</v>
      </c>
      <c r="N42" s="128" t="s">
        <v>79</v>
      </c>
      <c r="O42" s="128" t="s">
        <v>114</v>
      </c>
      <c r="P42" s="128" t="s">
        <v>115</v>
      </c>
      <c r="Q42" s="128" t="s">
        <v>80</v>
      </c>
      <c r="R42" s="245">
        <v>0</v>
      </c>
      <c r="S42" s="245">
        <v>244038</v>
      </c>
      <c r="T42" s="245">
        <v>-244038</v>
      </c>
      <c r="U42" s="126"/>
      <c r="V42" s="126"/>
      <c r="W42" s="126"/>
      <c r="X42" s="126">
        <v>0</v>
      </c>
      <c r="Y42" s="128" t="s">
        <v>315</v>
      </c>
      <c r="Z42" s="128" t="s">
        <v>315</v>
      </c>
      <c r="AA42" s="127">
        <v>42072</v>
      </c>
      <c r="AB42" s="126" t="s">
        <v>81</v>
      </c>
      <c r="AC42" s="126"/>
    </row>
    <row r="43" spans="1:29" x14ac:dyDescent="0.2">
      <c r="A43" s="128" t="s">
        <v>71</v>
      </c>
      <c r="B43" s="128" t="s">
        <v>72</v>
      </c>
      <c r="C43" s="128" t="s">
        <v>73</v>
      </c>
      <c r="D43" s="126">
        <v>0</v>
      </c>
      <c r="E43" s="126">
        <v>3</v>
      </c>
      <c r="F43" s="126">
        <v>11</v>
      </c>
      <c r="G43" s="128" t="s">
        <v>113</v>
      </c>
      <c r="H43" s="128" t="s">
        <v>83</v>
      </c>
      <c r="I43" s="128" t="s">
        <v>316</v>
      </c>
      <c r="J43" s="128" t="s">
        <v>105</v>
      </c>
      <c r="K43" s="128" t="s">
        <v>108</v>
      </c>
      <c r="L43" s="128" t="s">
        <v>100</v>
      </c>
      <c r="M43" s="128" t="s">
        <v>106</v>
      </c>
      <c r="N43" s="128" t="s">
        <v>79</v>
      </c>
      <c r="O43" s="128" t="s">
        <v>114</v>
      </c>
      <c r="P43" s="128" t="s">
        <v>115</v>
      </c>
      <c r="Q43" s="128" t="s">
        <v>80</v>
      </c>
      <c r="R43" s="245">
        <v>0</v>
      </c>
      <c r="S43" s="245">
        <v>20000</v>
      </c>
      <c r="T43" s="245">
        <v>-20000</v>
      </c>
      <c r="U43" s="126"/>
      <c r="V43" s="126"/>
      <c r="W43" s="126"/>
      <c r="X43" s="126">
        <v>0</v>
      </c>
      <c r="Y43" s="128" t="s">
        <v>318</v>
      </c>
      <c r="Z43" s="128" t="s">
        <v>318</v>
      </c>
      <c r="AA43" s="127">
        <v>42075</v>
      </c>
      <c r="AB43" s="126" t="s">
        <v>81</v>
      </c>
      <c r="AC43" s="126"/>
    </row>
    <row r="44" spans="1:29" x14ac:dyDescent="0.2">
      <c r="A44" s="128" t="s">
        <v>71</v>
      </c>
      <c r="B44" s="128" t="s">
        <v>72</v>
      </c>
      <c r="C44" s="128" t="s">
        <v>73</v>
      </c>
      <c r="D44" s="126">
        <v>0</v>
      </c>
      <c r="E44" s="126">
        <v>3</v>
      </c>
      <c r="F44" s="126">
        <v>19</v>
      </c>
      <c r="G44" s="128" t="s">
        <v>113</v>
      </c>
      <c r="H44" s="128" t="s">
        <v>84</v>
      </c>
      <c r="I44" s="128" t="s">
        <v>319</v>
      </c>
      <c r="J44" s="128" t="s">
        <v>105</v>
      </c>
      <c r="K44" s="128" t="s">
        <v>108</v>
      </c>
      <c r="L44" s="128" t="s">
        <v>100</v>
      </c>
      <c r="M44" s="128" t="s">
        <v>106</v>
      </c>
      <c r="N44" s="128" t="s">
        <v>79</v>
      </c>
      <c r="O44" s="128" t="s">
        <v>114</v>
      </c>
      <c r="P44" s="128" t="s">
        <v>115</v>
      </c>
      <c r="Q44" s="128" t="s">
        <v>80</v>
      </c>
      <c r="R44" s="245">
        <v>0</v>
      </c>
      <c r="S44" s="245">
        <v>834862.83</v>
      </c>
      <c r="T44" s="245">
        <v>-834862.83</v>
      </c>
      <c r="U44" s="126"/>
      <c r="V44" s="126"/>
      <c r="W44" s="126"/>
      <c r="X44" s="126">
        <v>0</v>
      </c>
      <c r="Y44" s="128" t="s">
        <v>320</v>
      </c>
      <c r="Z44" s="128" t="s">
        <v>320</v>
      </c>
      <c r="AA44" s="127">
        <v>42086</v>
      </c>
      <c r="AB44" s="126" t="s">
        <v>81</v>
      </c>
      <c r="AC44" s="126"/>
    </row>
    <row r="45" spans="1:29" x14ac:dyDescent="0.2">
      <c r="A45" s="128" t="s">
        <v>71</v>
      </c>
      <c r="B45" s="128" t="s">
        <v>72</v>
      </c>
      <c r="C45" s="128" t="s">
        <v>73</v>
      </c>
      <c r="D45" s="126">
        <v>0</v>
      </c>
      <c r="E45" s="126">
        <v>3</v>
      </c>
      <c r="F45" s="126">
        <v>26</v>
      </c>
      <c r="G45" s="128" t="s">
        <v>113</v>
      </c>
      <c r="H45" s="128" t="s">
        <v>85</v>
      </c>
      <c r="I45" s="128" t="s">
        <v>321</v>
      </c>
      <c r="J45" s="128" t="s">
        <v>105</v>
      </c>
      <c r="K45" s="128" t="s">
        <v>108</v>
      </c>
      <c r="L45" s="128" t="s">
        <v>100</v>
      </c>
      <c r="M45" s="128" t="s">
        <v>106</v>
      </c>
      <c r="N45" s="128" t="s">
        <v>79</v>
      </c>
      <c r="O45" s="128" t="s">
        <v>114</v>
      </c>
      <c r="P45" s="128" t="s">
        <v>115</v>
      </c>
      <c r="Q45" s="128" t="s">
        <v>80</v>
      </c>
      <c r="R45" s="248">
        <v>0</v>
      </c>
      <c r="S45" s="248">
        <v>112518</v>
      </c>
      <c r="T45" s="248">
        <v>-112518</v>
      </c>
      <c r="U45" s="126"/>
      <c r="V45" s="126"/>
      <c r="W45" s="126"/>
      <c r="X45" s="126">
        <v>0</v>
      </c>
      <c r="Y45" s="128" t="s">
        <v>324</v>
      </c>
      <c r="Z45" s="128" t="s">
        <v>324</v>
      </c>
      <c r="AA45" s="127">
        <v>42093</v>
      </c>
      <c r="AB45" s="126" t="s">
        <v>81</v>
      </c>
      <c r="AC45" s="126"/>
    </row>
    <row r="46" spans="1:29" x14ac:dyDescent="0.2">
      <c r="A46" s="128" t="s">
        <v>71</v>
      </c>
      <c r="B46" s="128" t="s">
        <v>72</v>
      </c>
      <c r="C46" s="128" t="s">
        <v>73</v>
      </c>
      <c r="D46" s="126">
        <v>0</v>
      </c>
      <c r="E46" s="126">
        <v>3</v>
      </c>
      <c r="F46" s="126">
        <v>27</v>
      </c>
      <c r="G46" s="128" t="s">
        <v>113</v>
      </c>
      <c r="H46" s="128" t="s">
        <v>86</v>
      </c>
      <c r="I46" s="128" t="s">
        <v>329</v>
      </c>
      <c r="J46" s="128" t="s">
        <v>105</v>
      </c>
      <c r="K46" s="128" t="s">
        <v>108</v>
      </c>
      <c r="L46" s="128" t="s">
        <v>100</v>
      </c>
      <c r="M46" s="128" t="s">
        <v>106</v>
      </c>
      <c r="N46" s="128" t="s">
        <v>79</v>
      </c>
      <c r="O46" s="128" t="s">
        <v>114</v>
      </c>
      <c r="P46" s="128" t="s">
        <v>115</v>
      </c>
      <c r="Q46" s="128" t="s">
        <v>80</v>
      </c>
      <c r="R46" s="239">
        <v>6132</v>
      </c>
      <c r="S46" s="239">
        <v>0</v>
      </c>
      <c r="T46" s="239">
        <v>6132</v>
      </c>
      <c r="U46" s="126"/>
      <c r="V46" s="126"/>
      <c r="W46" s="126"/>
      <c r="X46" s="126">
        <v>0</v>
      </c>
      <c r="Y46" s="128" t="s">
        <v>330</v>
      </c>
      <c r="Z46" s="128" t="s">
        <v>330</v>
      </c>
      <c r="AA46" s="127">
        <v>42093</v>
      </c>
      <c r="AB46" s="126" t="s">
        <v>97</v>
      </c>
      <c r="AC46" s="128" t="s">
        <v>98</v>
      </c>
    </row>
    <row r="47" spans="1:29" x14ac:dyDescent="0.2">
      <c r="A47" s="128" t="s">
        <v>71</v>
      </c>
      <c r="B47" s="128" t="s">
        <v>72</v>
      </c>
      <c r="C47" s="128" t="s">
        <v>73</v>
      </c>
      <c r="D47" s="126">
        <v>0</v>
      </c>
      <c r="E47" s="126">
        <v>4</v>
      </c>
      <c r="F47" s="126">
        <v>24</v>
      </c>
      <c r="G47" s="128" t="s">
        <v>113</v>
      </c>
      <c r="H47" s="128" t="s">
        <v>82</v>
      </c>
      <c r="I47" s="128" t="s">
        <v>333</v>
      </c>
      <c r="J47" s="128" t="s">
        <v>105</v>
      </c>
      <c r="K47" s="128" t="s">
        <v>108</v>
      </c>
      <c r="L47" s="128" t="s">
        <v>100</v>
      </c>
      <c r="M47" s="128" t="s">
        <v>106</v>
      </c>
      <c r="N47" s="128" t="s">
        <v>79</v>
      </c>
      <c r="O47" s="128" t="s">
        <v>114</v>
      </c>
      <c r="P47" s="128" t="s">
        <v>115</v>
      </c>
      <c r="Q47" s="128" t="s">
        <v>80</v>
      </c>
      <c r="R47" s="249">
        <v>0</v>
      </c>
      <c r="S47" s="249">
        <v>5000</v>
      </c>
      <c r="T47" s="249">
        <v>-5000</v>
      </c>
      <c r="U47" s="126"/>
      <c r="V47" s="126"/>
      <c r="W47" s="126"/>
      <c r="X47" s="126">
        <v>0</v>
      </c>
      <c r="Y47" s="128" t="s">
        <v>335</v>
      </c>
      <c r="Z47" s="128" t="s">
        <v>335</v>
      </c>
      <c r="AA47" s="127">
        <v>42122</v>
      </c>
      <c r="AB47" s="126" t="s">
        <v>81</v>
      </c>
      <c r="AC47" s="126"/>
    </row>
    <row r="48" spans="1:29" x14ac:dyDescent="0.2">
      <c r="A48" s="128" t="s">
        <v>71</v>
      </c>
      <c r="B48" s="128" t="s">
        <v>72</v>
      </c>
      <c r="C48" s="128" t="s">
        <v>73</v>
      </c>
      <c r="D48" s="126">
        <v>0</v>
      </c>
      <c r="E48" s="126">
        <v>6</v>
      </c>
      <c r="F48" s="126">
        <v>3</v>
      </c>
      <c r="G48" s="128" t="s">
        <v>113</v>
      </c>
      <c r="H48" s="128" t="s">
        <v>82</v>
      </c>
      <c r="I48" s="128" t="s">
        <v>343</v>
      </c>
      <c r="J48" s="128" t="s">
        <v>105</v>
      </c>
      <c r="K48" s="128" t="s">
        <v>108</v>
      </c>
      <c r="L48" s="128" t="s">
        <v>100</v>
      </c>
      <c r="M48" s="128" t="s">
        <v>106</v>
      </c>
      <c r="N48" s="128" t="s">
        <v>79</v>
      </c>
      <c r="O48" s="128" t="s">
        <v>114</v>
      </c>
      <c r="P48" s="128" t="s">
        <v>115</v>
      </c>
      <c r="Q48" s="128" t="s">
        <v>80</v>
      </c>
      <c r="R48" s="248">
        <v>0</v>
      </c>
      <c r="S48" s="248">
        <v>443549.39</v>
      </c>
      <c r="T48" s="248">
        <v>-443549.39</v>
      </c>
      <c r="U48" s="126"/>
      <c r="V48" s="126"/>
      <c r="W48" s="126"/>
      <c r="X48" s="126">
        <v>0</v>
      </c>
      <c r="Y48" s="128" t="s">
        <v>345</v>
      </c>
      <c r="Z48" s="128" t="s">
        <v>345</v>
      </c>
      <c r="AA48" s="127">
        <v>42160</v>
      </c>
      <c r="AB48" s="126" t="s">
        <v>81</v>
      </c>
      <c r="AC48" s="126"/>
    </row>
    <row r="49" spans="1:29" x14ac:dyDescent="0.2">
      <c r="A49" s="251" t="s">
        <v>71</v>
      </c>
      <c r="B49" s="251" t="s">
        <v>72</v>
      </c>
      <c r="C49" s="251" t="s">
        <v>73</v>
      </c>
      <c r="D49" s="250">
        <v>0</v>
      </c>
      <c r="E49" s="250">
        <v>6</v>
      </c>
      <c r="F49" s="250">
        <v>3</v>
      </c>
      <c r="G49" s="251" t="s">
        <v>113</v>
      </c>
      <c r="H49" s="251" t="s">
        <v>88</v>
      </c>
      <c r="I49" s="251" t="s">
        <v>715</v>
      </c>
      <c r="J49" s="251" t="s">
        <v>105</v>
      </c>
      <c r="K49" s="251" t="s">
        <v>108</v>
      </c>
      <c r="L49" s="251" t="s">
        <v>100</v>
      </c>
      <c r="M49" s="251" t="s">
        <v>106</v>
      </c>
      <c r="N49" s="251" t="s">
        <v>79</v>
      </c>
      <c r="O49" s="251" t="s">
        <v>114</v>
      </c>
      <c r="P49" s="251" t="s">
        <v>115</v>
      </c>
      <c r="Q49" s="251" t="s">
        <v>80</v>
      </c>
      <c r="R49" s="248">
        <v>0</v>
      </c>
      <c r="S49" s="248">
        <v>-100</v>
      </c>
      <c r="T49" s="248">
        <v>100</v>
      </c>
      <c r="U49" s="250"/>
      <c r="V49" s="250"/>
      <c r="W49" s="250"/>
      <c r="X49" s="250">
        <v>0</v>
      </c>
      <c r="Y49" s="251" t="s">
        <v>716</v>
      </c>
      <c r="Z49" s="251" t="s">
        <v>345</v>
      </c>
      <c r="AA49" s="252">
        <v>42171</v>
      </c>
      <c r="AB49" s="250" t="s">
        <v>81</v>
      </c>
      <c r="AC49" s="250"/>
    </row>
    <row r="50" spans="1:29" x14ac:dyDescent="0.2">
      <c r="A50" s="128" t="s">
        <v>71</v>
      </c>
      <c r="B50" s="128" t="s">
        <v>72</v>
      </c>
      <c r="C50" s="128" t="s">
        <v>73</v>
      </c>
      <c r="D50" s="126">
        <v>0</v>
      </c>
      <c r="E50" s="126">
        <v>6</v>
      </c>
      <c r="F50" s="126">
        <v>10</v>
      </c>
      <c r="G50" s="128" t="s">
        <v>113</v>
      </c>
      <c r="H50" s="128" t="s">
        <v>83</v>
      </c>
      <c r="I50" s="128" t="s">
        <v>346</v>
      </c>
      <c r="J50" s="128" t="s">
        <v>105</v>
      </c>
      <c r="K50" s="128" t="s">
        <v>108</v>
      </c>
      <c r="L50" s="128" t="s">
        <v>100</v>
      </c>
      <c r="M50" s="128" t="s">
        <v>106</v>
      </c>
      <c r="N50" s="128" t="s">
        <v>79</v>
      </c>
      <c r="O50" s="128" t="s">
        <v>114</v>
      </c>
      <c r="P50" s="128" t="s">
        <v>115</v>
      </c>
      <c r="Q50" s="128" t="s">
        <v>80</v>
      </c>
      <c r="R50" s="248">
        <v>0</v>
      </c>
      <c r="S50" s="248">
        <v>32029.25</v>
      </c>
      <c r="T50" s="248">
        <v>-32029.25</v>
      </c>
      <c r="U50" s="126"/>
      <c r="V50" s="126"/>
      <c r="W50" s="126"/>
      <c r="X50" s="126">
        <v>0</v>
      </c>
      <c r="Y50" s="128" t="s">
        <v>347</v>
      </c>
      <c r="Z50" s="128" t="s">
        <v>347</v>
      </c>
      <c r="AA50" s="127">
        <v>42167</v>
      </c>
      <c r="AB50" s="126" t="s">
        <v>81</v>
      </c>
      <c r="AC50" s="109"/>
    </row>
    <row r="51" spans="1:29" x14ac:dyDescent="0.2">
      <c r="A51" s="226" t="s">
        <v>71</v>
      </c>
      <c r="B51" s="226" t="s">
        <v>72</v>
      </c>
      <c r="C51" s="226" t="s">
        <v>73</v>
      </c>
      <c r="D51" s="225">
        <v>0</v>
      </c>
      <c r="E51" s="225">
        <v>6</v>
      </c>
      <c r="F51" s="225">
        <v>11</v>
      </c>
      <c r="G51" s="226" t="s">
        <v>113</v>
      </c>
      <c r="H51" s="226" t="s">
        <v>84</v>
      </c>
      <c r="I51" s="226" t="s">
        <v>388</v>
      </c>
      <c r="J51" s="226" t="s">
        <v>105</v>
      </c>
      <c r="K51" s="226" t="s">
        <v>108</v>
      </c>
      <c r="L51" s="226" t="s">
        <v>100</v>
      </c>
      <c r="M51" s="226" t="s">
        <v>106</v>
      </c>
      <c r="N51" s="226" t="s">
        <v>79</v>
      </c>
      <c r="O51" s="226" t="s">
        <v>114</v>
      </c>
      <c r="P51" s="226" t="s">
        <v>115</v>
      </c>
      <c r="Q51" s="226" t="s">
        <v>80</v>
      </c>
      <c r="R51" s="248">
        <v>0</v>
      </c>
      <c r="S51" s="248">
        <v>415732.11</v>
      </c>
      <c r="T51" s="248">
        <v>-415732.11</v>
      </c>
      <c r="U51" s="225"/>
      <c r="V51" s="225"/>
      <c r="W51" s="225"/>
      <c r="X51" s="225">
        <v>0</v>
      </c>
      <c r="Y51" s="226" t="s">
        <v>390</v>
      </c>
      <c r="Z51" s="226" t="s">
        <v>390</v>
      </c>
      <c r="AA51" s="227">
        <v>42170</v>
      </c>
      <c r="AB51" s="225" t="s">
        <v>81</v>
      </c>
      <c r="AC51" s="225"/>
    </row>
    <row r="52" spans="1:29" x14ac:dyDescent="0.2">
      <c r="A52" s="226" t="s">
        <v>71</v>
      </c>
      <c r="B52" s="226" t="s">
        <v>72</v>
      </c>
      <c r="C52" s="226" t="s">
        <v>73</v>
      </c>
      <c r="D52" s="225">
        <v>0</v>
      </c>
      <c r="E52" s="225">
        <v>6</v>
      </c>
      <c r="F52" s="225">
        <v>12</v>
      </c>
      <c r="G52" s="226" t="s">
        <v>113</v>
      </c>
      <c r="H52" s="226" t="s">
        <v>85</v>
      </c>
      <c r="I52" s="226" t="s">
        <v>391</v>
      </c>
      <c r="J52" s="226" t="s">
        <v>105</v>
      </c>
      <c r="K52" s="226" t="s">
        <v>108</v>
      </c>
      <c r="L52" s="226" t="s">
        <v>100</v>
      </c>
      <c r="M52" s="226" t="s">
        <v>106</v>
      </c>
      <c r="N52" s="226" t="s">
        <v>79</v>
      </c>
      <c r="O52" s="226" t="s">
        <v>114</v>
      </c>
      <c r="P52" s="226" t="s">
        <v>115</v>
      </c>
      <c r="Q52" s="226" t="s">
        <v>80</v>
      </c>
      <c r="R52" s="248">
        <v>0</v>
      </c>
      <c r="S52" s="248">
        <v>1208</v>
      </c>
      <c r="T52" s="248">
        <v>-1208</v>
      </c>
      <c r="U52" s="225"/>
      <c r="V52" s="225"/>
      <c r="W52" s="225"/>
      <c r="X52" s="225">
        <v>0</v>
      </c>
      <c r="Y52" s="226" t="s">
        <v>393</v>
      </c>
      <c r="Z52" s="226" t="s">
        <v>393</v>
      </c>
      <c r="AA52" s="227">
        <v>42170</v>
      </c>
      <c r="AB52" s="225" t="s">
        <v>81</v>
      </c>
      <c r="AC52" s="225"/>
    </row>
    <row r="53" spans="1:29" x14ac:dyDescent="0.2">
      <c r="A53" s="226" t="s">
        <v>71</v>
      </c>
      <c r="B53" s="226" t="s">
        <v>72</v>
      </c>
      <c r="C53" s="226" t="s">
        <v>73</v>
      </c>
      <c r="D53" s="225">
        <v>0</v>
      </c>
      <c r="E53" s="225">
        <v>6</v>
      </c>
      <c r="F53" s="225">
        <v>12</v>
      </c>
      <c r="G53" s="226" t="s">
        <v>113</v>
      </c>
      <c r="H53" s="226" t="s">
        <v>86</v>
      </c>
      <c r="I53" s="226" t="s">
        <v>394</v>
      </c>
      <c r="J53" s="226" t="s">
        <v>105</v>
      </c>
      <c r="K53" s="226" t="s">
        <v>108</v>
      </c>
      <c r="L53" s="226" t="s">
        <v>100</v>
      </c>
      <c r="M53" s="226" t="s">
        <v>106</v>
      </c>
      <c r="N53" s="226" t="s">
        <v>79</v>
      </c>
      <c r="O53" s="226" t="s">
        <v>114</v>
      </c>
      <c r="P53" s="226" t="s">
        <v>115</v>
      </c>
      <c r="Q53" s="226" t="s">
        <v>80</v>
      </c>
      <c r="R53" s="248">
        <v>0</v>
      </c>
      <c r="S53" s="248">
        <v>3997</v>
      </c>
      <c r="T53" s="248">
        <v>-3997</v>
      </c>
      <c r="U53" s="225"/>
      <c r="V53" s="225"/>
      <c r="W53" s="225"/>
      <c r="X53" s="225">
        <v>0</v>
      </c>
      <c r="Y53" s="226" t="s">
        <v>396</v>
      </c>
      <c r="Z53" s="226" t="s">
        <v>396</v>
      </c>
      <c r="AA53" s="227">
        <v>42170</v>
      </c>
      <c r="AB53" s="225" t="s">
        <v>81</v>
      </c>
      <c r="AC53" s="225"/>
    </row>
    <row r="54" spans="1:29" x14ac:dyDescent="0.2">
      <c r="A54" s="226" t="s">
        <v>71</v>
      </c>
      <c r="B54" s="226" t="s">
        <v>72</v>
      </c>
      <c r="C54" s="226" t="s">
        <v>73</v>
      </c>
      <c r="D54" s="225">
        <v>0</v>
      </c>
      <c r="E54" s="225">
        <v>6</v>
      </c>
      <c r="F54" s="225">
        <v>12</v>
      </c>
      <c r="G54" s="226" t="s">
        <v>113</v>
      </c>
      <c r="H54" s="226" t="s">
        <v>87</v>
      </c>
      <c r="I54" s="226" t="s">
        <v>399</v>
      </c>
      <c r="J54" s="226" t="s">
        <v>105</v>
      </c>
      <c r="K54" s="226" t="s">
        <v>108</v>
      </c>
      <c r="L54" s="226" t="s">
        <v>100</v>
      </c>
      <c r="M54" s="226" t="s">
        <v>106</v>
      </c>
      <c r="N54" s="226" t="s">
        <v>79</v>
      </c>
      <c r="O54" s="226" t="s">
        <v>114</v>
      </c>
      <c r="P54" s="226" t="s">
        <v>115</v>
      </c>
      <c r="Q54" s="226" t="s">
        <v>80</v>
      </c>
      <c r="R54" s="248">
        <v>0</v>
      </c>
      <c r="S54" s="248">
        <v>3000000</v>
      </c>
      <c r="T54" s="248">
        <v>-3000000</v>
      </c>
      <c r="U54" s="225"/>
      <c r="V54" s="225"/>
      <c r="W54" s="225"/>
      <c r="X54" s="225">
        <v>0</v>
      </c>
      <c r="Y54" s="226" t="s">
        <v>401</v>
      </c>
      <c r="Z54" s="226" t="s">
        <v>401</v>
      </c>
      <c r="AA54" s="227">
        <v>42170</v>
      </c>
      <c r="AB54" s="225" t="s">
        <v>81</v>
      </c>
      <c r="AC54" s="225"/>
    </row>
    <row r="55" spans="1:29" x14ac:dyDescent="0.2">
      <c r="A55" s="226" t="s">
        <v>71</v>
      </c>
      <c r="B55" s="226" t="s">
        <v>72</v>
      </c>
      <c r="C55" s="226" t="s">
        <v>73</v>
      </c>
      <c r="D55" s="225">
        <v>0</v>
      </c>
      <c r="E55" s="225">
        <v>6</v>
      </c>
      <c r="F55" s="225">
        <v>15</v>
      </c>
      <c r="G55" s="226" t="s">
        <v>113</v>
      </c>
      <c r="H55" s="226" t="s">
        <v>90</v>
      </c>
      <c r="I55" s="226" t="s">
        <v>402</v>
      </c>
      <c r="J55" s="226" t="s">
        <v>105</v>
      </c>
      <c r="K55" s="226" t="s">
        <v>108</v>
      </c>
      <c r="L55" s="226" t="s">
        <v>100</v>
      </c>
      <c r="M55" s="226" t="s">
        <v>106</v>
      </c>
      <c r="N55" s="226" t="s">
        <v>79</v>
      </c>
      <c r="O55" s="226" t="s">
        <v>114</v>
      </c>
      <c r="P55" s="226" t="s">
        <v>115</v>
      </c>
      <c r="Q55" s="226" t="s">
        <v>80</v>
      </c>
      <c r="R55" s="248">
        <v>0</v>
      </c>
      <c r="S55" s="248">
        <v>3381</v>
      </c>
      <c r="T55" s="248">
        <v>-3381</v>
      </c>
      <c r="U55" s="225"/>
      <c r="V55" s="225"/>
      <c r="W55" s="225"/>
      <c r="X55" s="225">
        <v>0</v>
      </c>
      <c r="Y55" s="226" t="s">
        <v>404</v>
      </c>
      <c r="Z55" s="226" t="s">
        <v>404</v>
      </c>
      <c r="AA55" s="227">
        <v>42171</v>
      </c>
      <c r="AB55" s="225" t="s">
        <v>81</v>
      </c>
      <c r="AC55" s="225"/>
    </row>
    <row r="56" spans="1:29" x14ac:dyDescent="0.2">
      <c r="A56" s="226" t="s">
        <v>71</v>
      </c>
      <c r="B56" s="226" t="s">
        <v>72</v>
      </c>
      <c r="C56" s="226" t="s">
        <v>73</v>
      </c>
      <c r="D56" s="225">
        <v>0</v>
      </c>
      <c r="E56" s="225">
        <v>6</v>
      </c>
      <c r="F56" s="225">
        <v>15</v>
      </c>
      <c r="G56" s="226" t="s">
        <v>113</v>
      </c>
      <c r="H56" s="226" t="s">
        <v>91</v>
      </c>
      <c r="I56" s="226" t="s">
        <v>405</v>
      </c>
      <c r="J56" s="226" t="s">
        <v>105</v>
      </c>
      <c r="K56" s="226" t="s">
        <v>108</v>
      </c>
      <c r="L56" s="226" t="s">
        <v>100</v>
      </c>
      <c r="M56" s="226" t="s">
        <v>106</v>
      </c>
      <c r="N56" s="226" t="s">
        <v>79</v>
      </c>
      <c r="O56" s="226" t="s">
        <v>114</v>
      </c>
      <c r="P56" s="226" t="s">
        <v>115</v>
      </c>
      <c r="Q56" s="226" t="s">
        <v>80</v>
      </c>
      <c r="R56" s="248">
        <v>0</v>
      </c>
      <c r="S56" s="248">
        <v>33983.74</v>
      </c>
      <c r="T56" s="248">
        <v>-33983.74</v>
      </c>
      <c r="U56" s="225"/>
      <c r="V56" s="225"/>
      <c r="W56" s="225"/>
      <c r="X56" s="225">
        <v>0</v>
      </c>
      <c r="Y56" s="226" t="s">
        <v>407</v>
      </c>
      <c r="Z56" s="226" t="s">
        <v>407</v>
      </c>
      <c r="AA56" s="227">
        <v>42171</v>
      </c>
      <c r="AB56" s="225" t="s">
        <v>81</v>
      </c>
      <c r="AC56" s="225"/>
    </row>
    <row r="57" spans="1:29" x14ac:dyDescent="0.2">
      <c r="A57" s="226" t="s">
        <v>71</v>
      </c>
      <c r="B57" s="226" t="s">
        <v>72</v>
      </c>
      <c r="C57" s="226" t="s">
        <v>73</v>
      </c>
      <c r="D57" s="225">
        <v>0</v>
      </c>
      <c r="E57" s="225">
        <v>6</v>
      </c>
      <c r="F57" s="225">
        <v>15</v>
      </c>
      <c r="G57" s="226" t="s">
        <v>113</v>
      </c>
      <c r="H57" s="226" t="s">
        <v>101</v>
      </c>
      <c r="I57" s="226" t="s">
        <v>408</v>
      </c>
      <c r="J57" s="226" t="s">
        <v>105</v>
      </c>
      <c r="K57" s="226" t="s">
        <v>108</v>
      </c>
      <c r="L57" s="226" t="s">
        <v>100</v>
      </c>
      <c r="M57" s="226" t="s">
        <v>106</v>
      </c>
      <c r="N57" s="226" t="s">
        <v>79</v>
      </c>
      <c r="O57" s="226" t="s">
        <v>114</v>
      </c>
      <c r="P57" s="226" t="s">
        <v>115</v>
      </c>
      <c r="Q57" s="226" t="s">
        <v>80</v>
      </c>
      <c r="R57" s="248">
        <v>0</v>
      </c>
      <c r="S57" s="248">
        <v>510000</v>
      </c>
      <c r="T57" s="248">
        <v>-510000</v>
      </c>
      <c r="U57" s="225"/>
      <c r="V57" s="225"/>
      <c r="W57" s="225"/>
      <c r="X57" s="225">
        <v>0</v>
      </c>
      <c r="Y57" s="226" t="s">
        <v>409</v>
      </c>
      <c r="Z57" s="226" t="s">
        <v>409</v>
      </c>
      <c r="AA57" s="227">
        <v>42171</v>
      </c>
      <c r="AB57" s="225" t="s">
        <v>81</v>
      </c>
      <c r="AC57" s="225"/>
    </row>
    <row r="58" spans="1:29" x14ac:dyDescent="0.2">
      <c r="A58" s="226" t="s">
        <v>71</v>
      </c>
      <c r="B58" s="226" t="s">
        <v>72</v>
      </c>
      <c r="C58" s="226" t="s">
        <v>73</v>
      </c>
      <c r="D58" s="225">
        <v>0</v>
      </c>
      <c r="E58" s="225">
        <v>6</v>
      </c>
      <c r="F58" s="225">
        <v>17</v>
      </c>
      <c r="G58" s="226" t="s">
        <v>113</v>
      </c>
      <c r="H58" s="226" t="s">
        <v>109</v>
      </c>
      <c r="I58" s="226" t="s">
        <v>414</v>
      </c>
      <c r="J58" s="226" t="s">
        <v>105</v>
      </c>
      <c r="K58" s="226" t="s">
        <v>108</v>
      </c>
      <c r="L58" s="226" t="s">
        <v>100</v>
      </c>
      <c r="M58" s="226" t="s">
        <v>106</v>
      </c>
      <c r="N58" s="226" t="s">
        <v>79</v>
      </c>
      <c r="O58" s="226" t="s">
        <v>114</v>
      </c>
      <c r="P58" s="226" t="s">
        <v>115</v>
      </c>
      <c r="Q58" s="226" t="s">
        <v>80</v>
      </c>
      <c r="R58" s="248">
        <v>0</v>
      </c>
      <c r="S58" s="248">
        <v>320</v>
      </c>
      <c r="T58" s="248">
        <v>-320</v>
      </c>
      <c r="U58" s="225"/>
      <c r="V58" s="225"/>
      <c r="W58" s="225"/>
      <c r="X58" s="225">
        <v>0</v>
      </c>
      <c r="Y58" s="226" t="s">
        <v>416</v>
      </c>
      <c r="Z58" s="226" t="s">
        <v>416</v>
      </c>
      <c r="AA58" s="227">
        <v>42174</v>
      </c>
      <c r="AB58" s="225" t="s">
        <v>81</v>
      </c>
      <c r="AC58" s="225"/>
    </row>
    <row r="59" spans="1:29" x14ac:dyDescent="0.2">
      <c r="A59" s="226" t="s">
        <v>71</v>
      </c>
      <c r="B59" s="226" t="s">
        <v>72</v>
      </c>
      <c r="C59" s="226" t="s">
        <v>73</v>
      </c>
      <c r="D59" s="225">
        <v>0</v>
      </c>
      <c r="E59" s="225">
        <v>6</v>
      </c>
      <c r="F59" s="225">
        <v>18</v>
      </c>
      <c r="G59" s="226" t="s">
        <v>113</v>
      </c>
      <c r="H59" s="226" t="s">
        <v>104</v>
      </c>
      <c r="I59" s="226" t="s">
        <v>417</v>
      </c>
      <c r="J59" s="226" t="s">
        <v>105</v>
      </c>
      <c r="K59" s="226" t="s">
        <v>108</v>
      </c>
      <c r="L59" s="226" t="s">
        <v>100</v>
      </c>
      <c r="M59" s="226" t="s">
        <v>106</v>
      </c>
      <c r="N59" s="226" t="s">
        <v>79</v>
      </c>
      <c r="O59" s="226" t="s">
        <v>114</v>
      </c>
      <c r="P59" s="226" t="s">
        <v>115</v>
      </c>
      <c r="Q59" s="226" t="s">
        <v>80</v>
      </c>
      <c r="R59" s="249">
        <v>5000</v>
      </c>
      <c r="S59" s="249">
        <v>0</v>
      </c>
      <c r="T59" s="249">
        <v>5000</v>
      </c>
      <c r="U59" s="225"/>
      <c r="V59" s="225"/>
      <c r="W59" s="225"/>
      <c r="X59" s="225">
        <v>0</v>
      </c>
      <c r="Y59" s="226" t="s">
        <v>418</v>
      </c>
      <c r="Z59" s="226" t="s">
        <v>418</v>
      </c>
      <c r="AA59" s="227">
        <v>42174</v>
      </c>
      <c r="AB59" s="225" t="s">
        <v>419</v>
      </c>
      <c r="AC59" s="226" t="s">
        <v>420</v>
      </c>
    </row>
    <row r="60" spans="1:29" x14ac:dyDescent="0.2">
      <c r="A60" s="226" t="s">
        <v>71</v>
      </c>
      <c r="B60" s="226" t="s">
        <v>72</v>
      </c>
      <c r="C60" s="226" t="s">
        <v>73</v>
      </c>
      <c r="D60" s="225">
        <v>0</v>
      </c>
      <c r="E60" s="225">
        <v>6</v>
      </c>
      <c r="F60" s="225">
        <v>18</v>
      </c>
      <c r="G60" s="226" t="s">
        <v>113</v>
      </c>
      <c r="H60" s="226" t="s">
        <v>138</v>
      </c>
      <c r="I60" s="226" t="s">
        <v>423</v>
      </c>
      <c r="J60" s="226" t="s">
        <v>105</v>
      </c>
      <c r="K60" s="226" t="s">
        <v>108</v>
      </c>
      <c r="L60" s="226" t="s">
        <v>100</v>
      </c>
      <c r="M60" s="226" t="s">
        <v>106</v>
      </c>
      <c r="N60" s="226" t="s">
        <v>79</v>
      </c>
      <c r="O60" s="226" t="s">
        <v>114</v>
      </c>
      <c r="P60" s="226" t="s">
        <v>115</v>
      </c>
      <c r="Q60" s="226" t="s">
        <v>80</v>
      </c>
      <c r="R60" s="248">
        <v>0</v>
      </c>
      <c r="S60" s="248">
        <v>15135413.359999999</v>
      </c>
      <c r="T60" s="248">
        <v>-15135413.359999999</v>
      </c>
      <c r="U60" s="225"/>
      <c r="V60" s="225"/>
      <c r="W60" s="225"/>
      <c r="X60" s="225">
        <v>0</v>
      </c>
      <c r="Y60" s="226" t="s">
        <v>425</v>
      </c>
      <c r="Z60" s="226" t="s">
        <v>425</v>
      </c>
      <c r="AA60" s="227">
        <v>42174</v>
      </c>
      <c r="AB60" s="225" t="s">
        <v>81</v>
      </c>
      <c r="AC60" s="225"/>
    </row>
    <row r="61" spans="1:29" x14ac:dyDescent="0.2">
      <c r="A61" s="226" t="s">
        <v>71</v>
      </c>
      <c r="B61" s="226" t="s">
        <v>72</v>
      </c>
      <c r="C61" s="226" t="s">
        <v>73</v>
      </c>
      <c r="D61" s="225">
        <v>0</v>
      </c>
      <c r="E61" s="225">
        <v>6</v>
      </c>
      <c r="F61" s="225">
        <v>19</v>
      </c>
      <c r="G61" s="226" t="s">
        <v>113</v>
      </c>
      <c r="H61" s="226" t="s">
        <v>134</v>
      </c>
      <c r="I61" s="226" t="s">
        <v>430</v>
      </c>
      <c r="J61" s="226" t="s">
        <v>105</v>
      </c>
      <c r="K61" s="226" t="s">
        <v>108</v>
      </c>
      <c r="L61" s="226" t="s">
        <v>100</v>
      </c>
      <c r="M61" s="226" t="s">
        <v>106</v>
      </c>
      <c r="N61" s="226" t="s">
        <v>79</v>
      </c>
      <c r="O61" s="226" t="s">
        <v>114</v>
      </c>
      <c r="P61" s="226" t="s">
        <v>115</v>
      </c>
      <c r="Q61" s="226" t="s">
        <v>80</v>
      </c>
      <c r="R61" s="238">
        <v>0</v>
      </c>
      <c r="S61" s="238">
        <v>850034.91</v>
      </c>
      <c r="T61" s="238">
        <v>-850034.91</v>
      </c>
      <c r="U61" s="225"/>
      <c r="V61" s="225"/>
      <c r="W61" s="225"/>
      <c r="X61" s="225">
        <v>0</v>
      </c>
      <c r="Y61" s="226" t="s">
        <v>432</v>
      </c>
      <c r="Z61" s="226" t="s">
        <v>432</v>
      </c>
      <c r="AA61" s="227">
        <v>42184</v>
      </c>
      <c r="AB61" s="225" t="s">
        <v>81</v>
      </c>
      <c r="AC61" s="225"/>
    </row>
    <row r="62" spans="1:29" x14ac:dyDescent="0.2">
      <c r="A62" s="226" t="s">
        <v>71</v>
      </c>
      <c r="B62" s="226" t="s">
        <v>72</v>
      </c>
      <c r="C62" s="226" t="s">
        <v>73</v>
      </c>
      <c r="D62" s="225">
        <v>0</v>
      </c>
      <c r="E62" s="225">
        <v>6</v>
      </c>
      <c r="F62" s="225">
        <v>19</v>
      </c>
      <c r="G62" s="226" t="s">
        <v>113</v>
      </c>
      <c r="H62" s="226" t="s">
        <v>139</v>
      </c>
      <c r="I62" s="226" t="s">
        <v>433</v>
      </c>
      <c r="J62" s="226" t="s">
        <v>105</v>
      </c>
      <c r="K62" s="226" t="s">
        <v>108</v>
      </c>
      <c r="L62" s="226" t="s">
        <v>100</v>
      </c>
      <c r="M62" s="226" t="s">
        <v>106</v>
      </c>
      <c r="N62" s="226" t="s">
        <v>79</v>
      </c>
      <c r="O62" s="226" t="s">
        <v>114</v>
      </c>
      <c r="P62" s="226" t="s">
        <v>115</v>
      </c>
      <c r="Q62" s="226" t="s">
        <v>80</v>
      </c>
      <c r="R62" s="238">
        <v>0</v>
      </c>
      <c r="S62" s="238">
        <v>1472859.1</v>
      </c>
      <c r="T62" s="238">
        <v>-1472859.1</v>
      </c>
      <c r="U62" s="225"/>
      <c r="V62" s="225"/>
      <c r="W62" s="225"/>
      <c r="X62" s="225">
        <v>0</v>
      </c>
      <c r="Y62" s="226" t="s">
        <v>434</v>
      </c>
      <c r="Z62" s="226" t="s">
        <v>434</v>
      </c>
      <c r="AA62" s="227">
        <v>42184</v>
      </c>
      <c r="AB62" s="225" t="s">
        <v>81</v>
      </c>
      <c r="AC62" s="225"/>
    </row>
    <row r="63" spans="1:29" x14ac:dyDescent="0.2">
      <c r="A63" s="226" t="s">
        <v>71</v>
      </c>
      <c r="B63" s="226" t="s">
        <v>72</v>
      </c>
      <c r="C63" s="226" t="s">
        <v>73</v>
      </c>
      <c r="D63" s="225">
        <v>0</v>
      </c>
      <c r="E63" s="225">
        <v>6</v>
      </c>
      <c r="F63" s="225">
        <v>19</v>
      </c>
      <c r="G63" s="226" t="s">
        <v>113</v>
      </c>
      <c r="H63" s="226" t="s">
        <v>135</v>
      </c>
      <c r="I63" s="226" t="s">
        <v>435</v>
      </c>
      <c r="J63" s="226" t="s">
        <v>105</v>
      </c>
      <c r="K63" s="226" t="s">
        <v>108</v>
      </c>
      <c r="L63" s="226" t="s">
        <v>100</v>
      </c>
      <c r="M63" s="226" t="s">
        <v>106</v>
      </c>
      <c r="N63" s="226" t="s">
        <v>79</v>
      </c>
      <c r="O63" s="226" t="s">
        <v>114</v>
      </c>
      <c r="P63" s="226" t="s">
        <v>115</v>
      </c>
      <c r="Q63" s="226" t="s">
        <v>80</v>
      </c>
      <c r="R63" s="238">
        <v>0</v>
      </c>
      <c r="S63" s="238">
        <v>6456711.6600000001</v>
      </c>
      <c r="T63" s="238">
        <v>-6456711.6600000001</v>
      </c>
      <c r="U63" s="225"/>
      <c r="V63" s="225"/>
      <c r="W63" s="225"/>
      <c r="X63" s="225">
        <v>0</v>
      </c>
      <c r="Y63" s="226" t="s">
        <v>436</v>
      </c>
      <c r="Z63" s="226" t="s">
        <v>436</v>
      </c>
      <c r="AA63" s="227">
        <v>42184</v>
      </c>
      <c r="AB63" s="225" t="s">
        <v>81</v>
      </c>
      <c r="AC63" s="225"/>
    </row>
    <row r="64" spans="1:29" x14ac:dyDescent="0.2">
      <c r="A64" s="226" t="s">
        <v>71</v>
      </c>
      <c r="B64" s="226" t="s">
        <v>72</v>
      </c>
      <c r="C64" s="226" t="s">
        <v>73</v>
      </c>
      <c r="D64" s="225">
        <v>0</v>
      </c>
      <c r="E64" s="225">
        <v>6</v>
      </c>
      <c r="F64" s="225">
        <v>22</v>
      </c>
      <c r="G64" s="226" t="s">
        <v>113</v>
      </c>
      <c r="H64" s="226" t="s">
        <v>140</v>
      </c>
      <c r="I64" s="226" t="s">
        <v>437</v>
      </c>
      <c r="J64" s="226" t="s">
        <v>105</v>
      </c>
      <c r="K64" s="226" t="s">
        <v>576</v>
      </c>
      <c r="L64" s="226" t="s">
        <v>100</v>
      </c>
      <c r="M64" s="226" t="s">
        <v>106</v>
      </c>
      <c r="N64" s="226" t="s">
        <v>79</v>
      </c>
      <c r="O64" s="226" t="s">
        <v>114</v>
      </c>
      <c r="P64" s="226" t="s">
        <v>115</v>
      </c>
      <c r="Q64" s="226" t="s">
        <v>80</v>
      </c>
      <c r="R64" s="239">
        <v>7195000</v>
      </c>
      <c r="S64" s="239">
        <v>0</v>
      </c>
      <c r="T64" s="239">
        <v>7195000</v>
      </c>
      <c r="U64" s="225"/>
      <c r="V64" s="225"/>
      <c r="W64" s="225"/>
      <c r="X64" s="225">
        <v>0</v>
      </c>
      <c r="Y64" s="226" t="s">
        <v>439</v>
      </c>
      <c r="Z64" s="226" t="s">
        <v>439</v>
      </c>
      <c r="AA64" s="227">
        <v>42185</v>
      </c>
      <c r="AB64" s="225" t="s">
        <v>97</v>
      </c>
      <c r="AC64" s="226" t="s">
        <v>98</v>
      </c>
    </row>
    <row r="65" spans="1:29" x14ac:dyDescent="0.2">
      <c r="A65" s="226" t="s">
        <v>71</v>
      </c>
      <c r="B65" s="226" t="s">
        <v>72</v>
      </c>
      <c r="C65" s="226" t="s">
        <v>73</v>
      </c>
      <c r="D65" s="225">
        <v>0</v>
      </c>
      <c r="E65" s="225">
        <v>6</v>
      </c>
      <c r="F65" s="225">
        <v>22</v>
      </c>
      <c r="G65" s="226" t="s">
        <v>113</v>
      </c>
      <c r="H65" s="226" t="s">
        <v>136</v>
      </c>
      <c r="I65" s="226" t="s">
        <v>440</v>
      </c>
      <c r="J65" s="226" t="s">
        <v>105</v>
      </c>
      <c r="K65" s="226" t="s">
        <v>576</v>
      </c>
      <c r="L65" s="226" t="s">
        <v>100</v>
      </c>
      <c r="M65" s="226" t="s">
        <v>106</v>
      </c>
      <c r="N65" s="226" t="s">
        <v>79</v>
      </c>
      <c r="O65" s="226" t="s">
        <v>114</v>
      </c>
      <c r="P65" s="226" t="s">
        <v>115</v>
      </c>
      <c r="Q65" s="226" t="s">
        <v>80</v>
      </c>
      <c r="R65" s="239">
        <v>3803554.82</v>
      </c>
      <c r="S65" s="239">
        <v>0</v>
      </c>
      <c r="T65" s="239">
        <v>3803554.82</v>
      </c>
      <c r="U65" s="225"/>
      <c r="V65" s="225"/>
      <c r="W65" s="225"/>
      <c r="X65" s="225">
        <v>0</v>
      </c>
      <c r="Y65" s="226" t="s">
        <v>441</v>
      </c>
      <c r="Z65" s="226" t="s">
        <v>441</v>
      </c>
      <c r="AA65" s="227">
        <v>42185</v>
      </c>
      <c r="AB65" s="225" t="s">
        <v>97</v>
      </c>
      <c r="AC65" s="226" t="s">
        <v>98</v>
      </c>
    </row>
    <row r="66" spans="1:29" x14ac:dyDescent="0.2">
      <c r="A66" s="226" t="s">
        <v>71</v>
      </c>
      <c r="B66" s="226" t="s">
        <v>72</v>
      </c>
      <c r="C66" s="226" t="s">
        <v>73</v>
      </c>
      <c r="D66" s="225">
        <v>0</v>
      </c>
      <c r="E66" s="225">
        <v>6</v>
      </c>
      <c r="F66" s="225">
        <v>22</v>
      </c>
      <c r="G66" s="226" t="s">
        <v>113</v>
      </c>
      <c r="H66" s="226" t="s">
        <v>442</v>
      </c>
      <c r="I66" s="226" t="s">
        <v>443</v>
      </c>
      <c r="J66" s="226" t="s">
        <v>105</v>
      </c>
      <c r="K66" s="226" t="s">
        <v>576</v>
      </c>
      <c r="L66" s="226" t="s">
        <v>100</v>
      </c>
      <c r="M66" s="226" t="s">
        <v>106</v>
      </c>
      <c r="N66" s="226" t="s">
        <v>79</v>
      </c>
      <c r="O66" s="226" t="s">
        <v>114</v>
      </c>
      <c r="P66" s="226" t="s">
        <v>115</v>
      </c>
      <c r="Q66" s="226" t="s">
        <v>80</v>
      </c>
      <c r="R66" s="239">
        <v>2792607.3</v>
      </c>
      <c r="S66" s="239">
        <v>0</v>
      </c>
      <c r="T66" s="239">
        <v>2792607.3</v>
      </c>
      <c r="U66" s="225"/>
      <c r="V66" s="225"/>
      <c r="W66" s="225"/>
      <c r="X66" s="225">
        <v>0</v>
      </c>
      <c r="Y66" s="226" t="s">
        <v>444</v>
      </c>
      <c r="Z66" s="226" t="s">
        <v>444</v>
      </c>
      <c r="AA66" s="227">
        <v>42185</v>
      </c>
      <c r="AB66" s="225" t="s">
        <v>97</v>
      </c>
      <c r="AC66" s="226" t="s">
        <v>98</v>
      </c>
    </row>
    <row r="67" spans="1:29" x14ac:dyDescent="0.2">
      <c r="A67" s="226" t="s">
        <v>71</v>
      </c>
      <c r="B67" s="226" t="s">
        <v>72</v>
      </c>
      <c r="C67" s="226" t="s">
        <v>73</v>
      </c>
      <c r="D67" s="225">
        <v>0</v>
      </c>
      <c r="E67" s="225">
        <v>6</v>
      </c>
      <c r="F67" s="225">
        <v>22</v>
      </c>
      <c r="G67" s="226" t="s">
        <v>113</v>
      </c>
      <c r="H67" s="226" t="s">
        <v>445</v>
      </c>
      <c r="I67" s="226" t="s">
        <v>446</v>
      </c>
      <c r="J67" s="226" t="s">
        <v>105</v>
      </c>
      <c r="K67" s="226" t="s">
        <v>576</v>
      </c>
      <c r="L67" s="226" t="s">
        <v>100</v>
      </c>
      <c r="M67" s="226" t="s">
        <v>106</v>
      </c>
      <c r="N67" s="226" t="s">
        <v>79</v>
      </c>
      <c r="O67" s="226" t="s">
        <v>114</v>
      </c>
      <c r="P67" s="226" t="s">
        <v>115</v>
      </c>
      <c r="Q67" s="226" t="s">
        <v>80</v>
      </c>
      <c r="R67" s="239">
        <v>2313188.33</v>
      </c>
      <c r="S67" s="239">
        <v>0</v>
      </c>
      <c r="T67" s="239">
        <v>2313188.33</v>
      </c>
      <c r="U67" s="225"/>
      <c r="V67" s="225"/>
      <c r="W67" s="225"/>
      <c r="X67" s="225">
        <v>0</v>
      </c>
      <c r="Y67" s="226" t="s">
        <v>447</v>
      </c>
      <c r="Z67" s="226" t="s">
        <v>447</v>
      </c>
      <c r="AA67" s="227">
        <v>42185</v>
      </c>
      <c r="AB67" s="225" t="s">
        <v>97</v>
      </c>
      <c r="AC67" s="226" t="s">
        <v>98</v>
      </c>
    </row>
    <row r="68" spans="1:29" x14ac:dyDescent="0.2">
      <c r="A68" s="226" t="s">
        <v>71</v>
      </c>
      <c r="B68" s="226" t="s">
        <v>72</v>
      </c>
      <c r="C68" s="226" t="s">
        <v>73</v>
      </c>
      <c r="D68" s="225">
        <v>0</v>
      </c>
      <c r="E68" s="225">
        <v>6</v>
      </c>
      <c r="F68" s="225">
        <v>22</v>
      </c>
      <c r="G68" s="226" t="s">
        <v>113</v>
      </c>
      <c r="H68" s="226" t="s">
        <v>448</v>
      </c>
      <c r="I68" s="226" t="s">
        <v>449</v>
      </c>
      <c r="J68" s="226" t="s">
        <v>105</v>
      </c>
      <c r="K68" s="226" t="s">
        <v>576</v>
      </c>
      <c r="L68" s="226" t="s">
        <v>100</v>
      </c>
      <c r="M68" s="226" t="s">
        <v>106</v>
      </c>
      <c r="N68" s="226" t="s">
        <v>79</v>
      </c>
      <c r="O68" s="226" t="s">
        <v>114</v>
      </c>
      <c r="P68" s="226" t="s">
        <v>115</v>
      </c>
      <c r="Q68" s="226" t="s">
        <v>80</v>
      </c>
      <c r="R68" s="239">
        <v>1529199.32</v>
      </c>
      <c r="S68" s="239">
        <v>0</v>
      </c>
      <c r="T68" s="239">
        <v>1529199.32</v>
      </c>
      <c r="U68" s="225"/>
      <c r="V68" s="225"/>
      <c r="W68" s="225"/>
      <c r="X68" s="225">
        <v>0</v>
      </c>
      <c r="Y68" s="226" t="s">
        <v>450</v>
      </c>
      <c r="Z68" s="226" t="s">
        <v>450</v>
      </c>
      <c r="AA68" s="227">
        <v>42185</v>
      </c>
      <c r="AB68" s="225" t="s">
        <v>97</v>
      </c>
      <c r="AC68" s="226" t="s">
        <v>98</v>
      </c>
    </row>
    <row r="69" spans="1:29" x14ac:dyDescent="0.2">
      <c r="A69" s="226" t="s">
        <v>71</v>
      </c>
      <c r="B69" s="226" t="s">
        <v>72</v>
      </c>
      <c r="C69" s="226" t="s">
        <v>73</v>
      </c>
      <c r="D69" s="225">
        <v>0</v>
      </c>
      <c r="E69" s="225">
        <v>6</v>
      </c>
      <c r="F69" s="225">
        <v>22</v>
      </c>
      <c r="G69" s="226" t="s">
        <v>113</v>
      </c>
      <c r="H69" s="226" t="s">
        <v>451</v>
      </c>
      <c r="I69" s="226" t="s">
        <v>452</v>
      </c>
      <c r="J69" s="226" t="s">
        <v>105</v>
      </c>
      <c r="K69" s="226" t="s">
        <v>108</v>
      </c>
      <c r="L69" s="226" t="s">
        <v>100</v>
      </c>
      <c r="M69" s="226" t="s">
        <v>106</v>
      </c>
      <c r="N69" s="226" t="s">
        <v>79</v>
      </c>
      <c r="O69" s="226" t="s">
        <v>114</v>
      </c>
      <c r="P69" s="226" t="s">
        <v>115</v>
      </c>
      <c r="Q69" s="226" t="s">
        <v>80</v>
      </c>
      <c r="R69" s="238">
        <v>0</v>
      </c>
      <c r="S69" s="238">
        <v>249311.71</v>
      </c>
      <c r="T69" s="238">
        <v>-249311.71</v>
      </c>
      <c r="U69" s="225"/>
      <c r="V69" s="225"/>
      <c r="W69" s="225"/>
      <c r="X69" s="225">
        <v>0</v>
      </c>
      <c r="Y69" s="226" t="s">
        <v>453</v>
      </c>
      <c r="Z69" s="226" t="s">
        <v>453</v>
      </c>
      <c r="AA69" s="227">
        <v>42185</v>
      </c>
      <c r="AB69" s="225" t="s">
        <v>81</v>
      </c>
      <c r="AC69" s="225"/>
    </row>
    <row r="70" spans="1:29" x14ac:dyDescent="0.2">
      <c r="A70" s="226" t="s">
        <v>71</v>
      </c>
      <c r="B70" s="226" t="s">
        <v>72</v>
      </c>
      <c r="C70" s="226" t="s">
        <v>73</v>
      </c>
      <c r="D70" s="225">
        <v>0</v>
      </c>
      <c r="E70" s="225">
        <v>6</v>
      </c>
      <c r="F70" s="225">
        <v>22</v>
      </c>
      <c r="G70" s="226" t="s">
        <v>113</v>
      </c>
      <c r="H70" s="226" t="s">
        <v>454</v>
      </c>
      <c r="I70" s="226" t="s">
        <v>455</v>
      </c>
      <c r="J70" s="226" t="s">
        <v>105</v>
      </c>
      <c r="K70" s="226" t="s">
        <v>108</v>
      </c>
      <c r="L70" s="226" t="s">
        <v>100</v>
      </c>
      <c r="M70" s="226" t="s">
        <v>106</v>
      </c>
      <c r="N70" s="226" t="s">
        <v>79</v>
      </c>
      <c r="O70" s="226" t="s">
        <v>114</v>
      </c>
      <c r="P70" s="226" t="s">
        <v>115</v>
      </c>
      <c r="Q70" s="226" t="s">
        <v>80</v>
      </c>
      <c r="R70" s="238">
        <v>0</v>
      </c>
      <c r="S70" s="238">
        <v>1611086.78</v>
      </c>
      <c r="T70" s="238">
        <v>-1611086.78</v>
      </c>
      <c r="U70" s="225"/>
      <c r="V70" s="225"/>
      <c r="W70" s="225"/>
      <c r="X70" s="225">
        <v>0</v>
      </c>
      <c r="Y70" s="226" t="s">
        <v>456</v>
      </c>
      <c r="Z70" s="226" t="s">
        <v>456</v>
      </c>
      <c r="AA70" s="227">
        <v>42185</v>
      </c>
      <c r="AB70" s="225" t="s">
        <v>81</v>
      </c>
      <c r="AC70" s="225"/>
    </row>
    <row r="71" spans="1:29" x14ac:dyDescent="0.2">
      <c r="A71" s="226" t="s">
        <v>71</v>
      </c>
      <c r="B71" s="226" t="s">
        <v>72</v>
      </c>
      <c r="C71" s="226" t="s">
        <v>73</v>
      </c>
      <c r="D71" s="225">
        <v>0</v>
      </c>
      <c r="E71" s="225">
        <v>6</v>
      </c>
      <c r="F71" s="225">
        <v>22</v>
      </c>
      <c r="G71" s="226" t="s">
        <v>113</v>
      </c>
      <c r="H71" s="226" t="s">
        <v>457</v>
      </c>
      <c r="I71" s="226" t="s">
        <v>458</v>
      </c>
      <c r="J71" s="226" t="s">
        <v>105</v>
      </c>
      <c r="K71" s="226" t="s">
        <v>108</v>
      </c>
      <c r="L71" s="226" t="s">
        <v>100</v>
      </c>
      <c r="M71" s="226" t="s">
        <v>106</v>
      </c>
      <c r="N71" s="226" t="s">
        <v>79</v>
      </c>
      <c r="O71" s="226" t="s">
        <v>114</v>
      </c>
      <c r="P71" s="226" t="s">
        <v>115</v>
      </c>
      <c r="Q71" s="226" t="s">
        <v>80</v>
      </c>
      <c r="R71" s="238">
        <v>0</v>
      </c>
      <c r="S71" s="238">
        <v>73832560</v>
      </c>
      <c r="T71" s="238">
        <v>-73832560</v>
      </c>
      <c r="U71" s="225"/>
      <c r="V71" s="225"/>
      <c r="W71" s="225"/>
      <c r="X71" s="225">
        <v>0</v>
      </c>
      <c r="Y71" s="226" t="s">
        <v>459</v>
      </c>
      <c r="Z71" s="226" t="s">
        <v>459</v>
      </c>
      <c r="AA71" s="227">
        <v>42185</v>
      </c>
      <c r="AB71" s="225" t="s">
        <v>81</v>
      </c>
      <c r="AC71" s="225"/>
    </row>
    <row r="72" spans="1:29" x14ac:dyDescent="0.2">
      <c r="A72" s="226" t="s">
        <v>71</v>
      </c>
      <c r="B72" s="226" t="s">
        <v>72</v>
      </c>
      <c r="C72" s="226" t="s">
        <v>73</v>
      </c>
      <c r="D72" s="225">
        <v>0</v>
      </c>
      <c r="E72" s="225">
        <v>6</v>
      </c>
      <c r="F72" s="225">
        <v>22</v>
      </c>
      <c r="G72" s="226" t="s">
        <v>113</v>
      </c>
      <c r="H72" s="226" t="s">
        <v>577</v>
      </c>
      <c r="I72" s="226" t="s">
        <v>461</v>
      </c>
      <c r="J72" s="226" t="s">
        <v>105</v>
      </c>
      <c r="K72" s="226" t="s">
        <v>108</v>
      </c>
      <c r="L72" s="226" t="s">
        <v>100</v>
      </c>
      <c r="M72" s="226" t="s">
        <v>106</v>
      </c>
      <c r="N72" s="226" t="s">
        <v>79</v>
      </c>
      <c r="O72" s="226" t="s">
        <v>114</v>
      </c>
      <c r="P72" s="226" t="s">
        <v>115</v>
      </c>
      <c r="Q72" s="226" t="s">
        <v>80</v>
      </c>
      <c r="R72" s="243">
        <v>817347</v>
      </c>
      <c r="S72" s="243">
        <v>0</v>
      </c>
      <c r="T72" s="243">
        <v>817347</v>
      </c>
      <c r="U72" s="225"/>
      <c r="V72" s="225"/>
      <c r="W72" s="225"/>
      <c r="X72" s="225">
        <v>0</v>
      </c>
      <c r="Y72" s="226" t="s">
        <v>463</v>
      </c>
      <c r="Z72" s="226" t="s">
        <v>463</v>
      </c>
      <c r="AA72" s="227">
        <v>42185</v>
      </c>
      <c r="AB72" s="225" t="s">
        <v>419</v>
      </c>
      <c r="AC72" s="226" t="s">
        <v>98</v>
      </c>
    </row>
    <row r="73" spans="1:29" x14ac:dyDescent="0.2">
      <c r="A73" s="226" t="s">
        <v>71</v>
      </c>
      <c r="B73" s="226" t="s">
        <v>72</v>
      </c>
      <c r="C73" s="226" t="s">
        <v>73</v>
      </c>
      <c r="D73" s="225">
        <v>0</v>
      </c>
      <c r="E73" s="225">
        <v>6</v>
      </c>
      <c r="F73" s="225">
        <v>22</v>
      </c>
      <c r="G73" s="226" t="s">
        <v>113</v>
      </c>
      <c r="H73" s="226" t="s">
        <v>578</v>
      </c>
      <c r="I73" s="226" t="s">
        <v>465</v>
      </c>
      <c r="J73" s="226" t="s">
        <v>105</v>
      </c>
      <c r="K73" s="226" t="s">
        <v>108</v>
      </c>
      <c r="L73" s="226" t="s">
        <v>100</v>
      </c>
      <c r="M73" s="226" t="s">
        <v>106</v>
      </c>
      <c r="N73" s="226" t="s">
        <v>79</v>
      </c>
      <c r="O73" s="226" t="s">
        <v>114</v>
      </c>
      <c r="P73" s="226" t="s">
        <v>115</v>
      </c>
      <c r="Q73" s="226" t="s">
        <v>80</v>
      </c>
      <c r="R73" s="243">
        <v>16425856</v>
      </c>
      <c r="S73" s="243">
        <v>0</v>
      </c>
      <c r="T73" s="243">
        <v>16425856</v>
      </c>
      <c r="U73" s="225"/>
      <c r="V73" s="225"/>
      <c r="W73" s="225"/>
      <c r="X73" s="225">
        <v>0</v>
      </c>
      <c r="Y73" s="226" t="s">
        <v>466</v>
      </c>
      <c r="Z73" s="226" t="s">
        <v>466</v>
      </c>
      <c r="AA73" s="227">
        <v>42185</v>
      </c>
      <c r="AB73" s="225" t="s">
        <v>419</v>
      </c>
      <c r="AC73" s="226" t="s">
        <v>98</v>
      </c>
    </row>
    <row r="74" spans="1:29" x14ac:dyDescent="0.2">
      <c r="A74" s="226" t="s">
        <v>71</v>
      </c>
      <c r="B74" s="226" t="s">
        <v>72</v>
      </c>
      <c r="C74" s="226" t="s">
        <v>73</v>
      </c>
      <c r="D74" s="225">
        <v>0</v>
      </c>
      <c r="E74" s="225">
        <v>6</v>
      </c>
      <c r="F74" s="225">
        <v>22</v>
      </c>
      <c r="G74" s="226" t="s">
        <v>113</v>
      </c>
      <c r="H74" s="226" t="s">
        <v>579</v>
      </c>
      <c r="I74" s="226" t="s">
        <v>468</v>
      </c>
      <c r="J74" s="226" t="s">
        <v>105</v>
      </c>
      <c r="K74" s="226" t="s">
        <v>108</v>
      </c>
      <c r="L74" s="226" t="s">
        <v>100</v>
      </c>
      <c r="M74" s="226" t="s">
        <v>106</v>
      </c>
      <c r="N74" s="226" t="s">
        <v>79</v>
      </c>
      <c r="O74" s="226" t="s">
        <v>114</v>
      </c>
      <c r="P74" s="226" t="s">
        <v>115</v>
      </c>
      <c r="Q74" s="226" t="s">
        <v>80</v>
      </c>
      <c r="R74" s="243">
        <v>3634562</v>
      </c>
      <c r="S74" s="243">
        <v>0</v>
      </c>
      <c r="T74" s="243">
        <v>3634562</v>
      </c>
      <c r="U74" s="225"/>
      <c r="V74" s="225"/>
      <c r="W74" s="225"/>
      <c r="X74" s="225">
        <v>0</v>
      </c>
      <c r="Y74" s="226" t="s">
        <v>469</v>
      </c>
      <c r="Z74" s="226" t="s">
        <v>469</v>
      </c>
      <c r="AA74" s="227">
        <v>42185</v>
      </c>
      <c r="AB74" s="225" t="s">
        <v>419</v>
      </c>
      <c r="AC74" s="226" t="s">
        <v>98</v>
      </c>
    </row>
    <row r="75" spans="1:29" x14ac:dyDescent="0.2">
      <c r="A75" s="226" t="s">
        <v>71</v>
      </c>
      <c r="B75" s="226" t="s">
        <v>72</v>
      </c>
      <c r="C75" s="226" t="s">
        <v>73</v>
      </c>
      <c r="D75" s="225">
        <v>0</v>
      </c>
      <c r="E75" s="225">
        <v>6</v>
      </c>
      <c r="F75" s="225">
        <v>22</v>
      </c>
      <c r="G75" s="226" t="s">
        <v>113</v>
      </c>
      <c r="H75" s="226" t="s">
        <v>580</v>
      </c>
      <c r="I75" s="226" t="s">
        <v>471</v>
      </c>
      <c r="J75" s="226" t="s">
        <v>105</v>
      </c>
      <c r="K75" s="226" t="s">
        <v>108</v>
      </c>
      <c r="L75" s="226" t="s">
        <v>100</v>
      </c>
      <c r="M75" s="226" t="s">
        <v>106</v>
      </c>
      <c r="N75" s="226" t="s">
        <v>79</v>
      </c>
      <c r="O75" s="226" t="s">
        <v>114</v>
      </c>
      <c r="P75" s="226" t="s">
        <v>115</v>
      </c>
      <c r="Q75" s="226" t="s">
        <v>80</v>
      </c>
      <c r="R75" s="243">
        <v>578757</v>
      </c>
      <c r="S75" s="243">
        <v>0</v>
      </c>
      <c r="T75" s="243">
        <v>578757</v>
      </c>
      <c r="U75" s="225"/>
      <c r="V75" s="225"/>
      <c r="W75" s="225"/>
      <c r="X75" s="225">
        <v>0</v>
      </c>
      <c r="Y75" s="226" t="s">
        <v>472</v>
      </c>
      <c r="Z75" s="226" t="s">
        <v>472</v>
      </c>
      <c r="AA75" s="227">
        <v>42185</v>
      </c>
      <c r="AB75" s="225" t="s">
        <v>419</v>
      </c>
      <c r="AC75" s="226" t="s">
        <v>98</v>
      </c>
    </row>
    <row r="76" spans="1:29" x14ac:dyDescent="0.2">
      <c r="A76" s="226" t="s">
        <v>71</v>
      </c>
      <c r="B76" s="226" t="s">
        <v>72</v>
      </c>
      <c r="C76" s="226" t="s">
        <v>73</v>
      </c>
      <c r="D76" s="225">
        <v>0</v>
      </c>
      <c r="E76" s="225">
        <v>6</v>
      </c>
      <c r="F76" s="225">
        <v>22</v>
      </c>
      <c r="G76" s="226" t="s">
        <v>113</v>
      </c>
      <c r="H76" s="226" t="s">
        <v>581</v>
      </c>
      <c r="I76" s="226" t="s">
        <v>474</v>
      </c>
      <c r="J76" s="226" t="s">
        <v>105</v>
      </c>
      <c r="K76" s="226" t="s">
        <v>108</v>
      </c>
      <c r="L76" s="226" t="s">
        <v>100</v>
      </c>
      <c r="M76" s="226" t="s">
        <v>106</v>
      </c>
      <c r="N76" s="226" t="s">
        <v>79</v>
      </c>
      <c r="O76" s="226" t="s">
        <v>114</v>
      </c>
      <c r="P76" s="226" t="s">
        <v>115</v>
      </c>
      <c r="Q76" s="226" t="s">
        <v>80</v>
      </c>
      <c r="R76" s="243">
        <v>12981703</v>
      </c>
      <c r="S76" s="243">
        <v>0</v>
      </c>
      <c r="T76" s="243">
        <v>12981703</v>
      </c>
      <c r="U76" s="225"/>
      <c r="V76" s="225"/>
      <c r="W76" s="225"/>
      <c r="X76" s="225">
        <v>0</v>
      </c>
      <c r="Y76" s="226" t="s">
        <v>475</v>
      </c>
      <c r="Z76" s="226" t="s">
        <v>475</v>
      </c>
      <c r="AA76" s="227">
        <v>42185</v>
      </c>
      <c r="AB76" s="225" t="s">
        <v>419</v>
      </c>
      <c r="AC76" s="226" t="s">
        <v>98</v>
      </c>
    </row>
    <row r="77" spans="1:29" x14ac:dyDescent="0.2">
      <c r="A77" s="226" t="s">
        <v>71</v>
      </c>
      <c r="B77" s="226" t="s">
        <v>72</v>
      </c>
      <c r="C77" s="226" t="s">
        <v>73</v>
      </c>
      <c r="D77" s="225">
        <v>0</v>
      </c>
      <c r="E77" s="225">
        <v>6</v>
      </c>
      <c r="F77" s="225">
        <v>22</v>
      </c>
      <c r="G77" s="226" t="s">
        <v>113</v>
      </c>
      <c r="H77" s="226" t="s">
        <v>582</v>
      </c>
      <c r="I77" s="226" t="s">
        <v>477</v>
      </c>
      <c r="J77" s="226" t="s">
        <v>105</v>
      </c>
      <c r="K77" s="226" t="s">
        <v>108</v>
      </c>
      <c r="L77" s="226" t="s">
        <v>100</v>
      </c>
      <c r="M77" s="226" t="s">
        <v>106</v>
      </c>
      <c r="N77" s="226" t="s">
        <v>79</v>
      </c>
      <c r="O77" s="226" t="s">
        <v>114</v>
      </c>
      <c r="P77" s="226" t="s">
        <v>115</v>
      </c>
      <c r="Q77" s="226" t="s">
        <v>80</v>
      </c>
      <c r="R77" s="243">
        <v>212033</v>
      </c>
      <c r="S77" s="243">
        <v>0</v>
      </c>
      <c r="T77" s="243">
        <v>212033</v>
      </c>
      <c r="U77" s="225"/>
      <c r="V77" s="225"/>
      <c r="W77" s="225"/>
      <c r="X77" s="225">
        <v>0</v>
      </c>
      <c r="Y77" s="226" t="s">
        <v>478</v>
      </c>
      <c r="Z77" s="226" t="s">
        <v>478</v>
      </c>
      <c r="AA77" s="227">
        <v>42185</v>
      </c>
      <c r="AB77" s="225" t="s">
        <v>419</v>
      </c>
      <c r="AC77" s="226" t="s">
        <v>98</v>
      </c>
    </row>
    <row r="78" spans="1:29" x14ac:dyDescent="0.2">
      <c r="A78" s="226" t="s">
        <v>71</v>
      </c>
      <c r="B78" s="226" t="s">
        <v>72</v>
      </c>
      <c r="C78" s="226" t="s">
        <v>73</v>
      </c>
      <c r="D78" s="225">
        <v>0</v>
      </c>
      <c r="E78" s="225">
        <v>6</v>
      </c>
      <c r="F78" s="225">
        <v>22</v>
      </c>
      <c r="G78" s="226" t="s">
        <v>113</v>
      </c>
      <c r="H78" s="226" t="s">
        <v>583</v>
      </c>
      <c r="I78" s="226" t="s">
        <v>480</v>
      </c>
      <c r="J78" s="226" t="s">
        <v>105</v>
      </c>
      <c r="K78" s="226" t="s">
        <v>108</v>
      </c>
      <c r="L78" s="226" t="s">
        <v>100</v>
      </c>
      <c r="M78" s="226" t="s">
        <v>106</v>
      </c>
      <c r="N78" s="226" t="s">
        <v>79</v>
      </c>
      <c r="O78" s="226" t="s">
        <v>114</v>
      </c>
      <c r="P78" s="226" t="s">
        <v>115</v>
      </c>
      <c r="Q78" s="226" t="s">
        <v>80</v>
      </c>
      <c r="R78" s="243">
        <v>1101261</v>
      </c>
      <c r="S78" s="243">
        <v>0</v>
      </c>
      <c r="T78" s="243">
        <v>1101261</v>
      </c>
      <c r="U78" s="225"/>
      <c r="V78" s="225"/>
      <c r="W78" s="225"/>
      <c r="X78" s="225">
        <v>0</v>
      </c>
      <c r="Y78" s="226" t="s">
        <v>481</v>
      </c>
      <c r="Z78" s="226" t="s">
        <v>481</v>
      </c>
      <c r="AA78" s="227">
        <v>42185</v>
      </c>
      <c r="AB78" s="225" t="s">
        <v>419</v>
      </c>
      <c r="AC78" s="226" t="s">
        <v>98</v>
      </c>
    </row>
    <row r="79" spans="1:29" x14ac:dyDescent="0.2">
      <c r="A79" s="226" t="s">
        <v>71</v>
      </c>
      <c r="B79" s="226" t="s">
        <v>72</v>
      </c>
      <c r="C79" s="226" t="s">
        <v>73</v>
      </c>
      <c r="D79" s="225">
        <v>0</v>
      </c>
      <c r="E79" s="225">
        <v>6</v>
      </c>
      <c r="F79" s="225">
        <v>22</v>
      </c>
      <c r="G79" s="226" t="s">
        <v>113</v>
      </c>
      <c r="H79" s="226" t="s">
        <v>584</v>
      </c>
      <c r="I79" s="226" t="s">
        <v>483</v>
      </c>
      <c r="J79" s="226" t="s">
        <v>105</v>
      </c>
      <c r="K79" s="226" t="s">
        <v>108</v>
      </c>
      <c r="L79" s="226" t="s">
        <v>100</v>
      </c>
      <c r="M79" s="226" t="s">
        <v>106</v>
      </c>
      <c r="N79" s="226" t="s">
        <v>79</v>
      </c>
      <c r="O79" s="226" t="s">
        <v>114</v>
      </c>
      <c r="P79" s="226" t="s">
        <v>115</v>
      </c>
      <c r="Q79" s="226" t="s">
        <v>80</v>
      </c>
      <c r="R79" s="243">
        <v>1892652</v>
      </c>
      <c r="S79" s="243">
        <v>0</v>
      </c>
      <c r="T79" s="243">
        <v>1892652</v>
      </c>
      <c r="U79" s="225"/>
      <c r="V79" s="225"/>
      <c r="W79" s="225"/>
      <c r="X79" s="225">
        <v>0</v>
      </c>
      <c r="Y79" s="226" t="s">
        <v>484</v>
      </c>
      <c r="Z79" s="226" t="s">
        <v>484</v>
      </c>
      <c r="AA79" s="227">
        <v>42185</v>
      </c>
      <c r="AB79" s="225" t="s">
        <v>419</v>
      </c>
      <c r="AC79" s="226" t="s">
        <v>98</v>
      </c>
    </row>
    <row r="80" spans="1:29" x14ac:dyDescent="0.2">
      <c r="A80" s="226" t="s">
        <v>71</v>
      </c>
      <c r="B80" s="226" t="s">
        <v>72</v>
      </c>
      <c r="C80" s="226" t="s">
        <v>73</v>
      </c>
      <c r="D80" s="225">
        <v>0</v>
      </c>
      <c r="E80" s="225">
        <v>6</v>
      </c>
      <c r="F80" s="225">
        <v>22</v>
      </c>
      <c r="G80" s="226" t="s">
        <v>113</v>
      </c>
      <c r="H80" s="226" t="s">
        <v>585</v>
      </c>
      <c r="I80" s="226" t="s">
        <v>486</v>
      </c>
      <c r="J80" s="226" t="s">
        <v>105</v>
      </c>
      <c r="K80" s="226" t="s">
        <v>108</v>
      </c>
      <c r="L80" s="226" t="s">
        <v>100</v>
      </c>
      <c r="M80" s="226" t="s">
        <v>106</v>
      </c>
      <c r="N80" s="226" t="s">
        <v>79</v>
      </c>
      <c r="O80" s="226" t="s">
        <v>114</v>
      </c>
      <c r="P80" s="226" t="s">
        <v>115</v>
      </c>
      <c r="Q80" s="226" t="s">
        <v>80</v>
      </c>
      <c r="R80" s="243">
        <v>201370</v>
      </c>
      <c r="S80" s="243">
        <v>0</v>
      </c>
      <c r="T80" s="243">
        <v>201370</v>
      </c>
      <c r="U80" s="225"/>
      <c r="V80" s="225"/>
      <c r="W80" s="225"/>
      <c r="X80" s="225">
        <v>0</v>
      </c>
      <c r="Y80" s="226" t="s">
        <v>487</v>
      </c>
      <c r="Z80" s="226" t="s">
        <v>487</v>
      </c>
      <c r="AA80" s="227">
        <v>42185</v>
      </c>
      <c r="AB80" s="225" t="s">
        <v>419</v>
      </c>
      <c r="AC80" s="226" t="s">
        <v>98</v>
      </c>
    </row>
    <row r="81" spans="1:29" x14ac:dyDescent="0.2">
      <c r="A81" s="226" t="s">
        <v>71</v>
      </c>
      <c r="B81" s="226" t="s">
        <v>72</v>
      </c>
      <c r="C81" s="226" t="s">
        <v>73</v>
      </c>
      <c r="D81" s="225">
        <v>0</v>
      </c>
      <c r="E81" s="225">
        <v>6</v>
      </c>
      <c r="F81" s="225">
        <v>22</v>
      </c>
      <c r="G81" s="226" t="s">
        <v>113</v>
      </c>
      <c r="H81" s="226" t="s">
        <v>586</v>
      </c>
      <c r="I81" s="226" t="s">
        <v>489</v>
      </c>
      <c r="J81" s="226" t="s">
        <v>105</v>
      </c>
      <c r="K81" s="226" t="s">
        <v>108</v>
      </c>
      <c r="L81" s="226" t="s">
        <v>100</v>
      </c>
      <c r="M81" s="226" t="s">
        <v>106</v>
      </c>
      <c r="N81" s="226" t="s">
        <v>79</v>
      </c>
      <c r="O81" s="226" t="s">
        <v>114</v>
      </c>
      <c r="P81" s="226" t="s">
        <v>115</v>
      </c>
      <c r="Q81" s="226" t="s">
        <v>80</v>
      </c>
      <c r="R81" s="243">
        <v>496928</v>
      </c>
      <c r="S81" s="243">
        <v>0</v>
      </c>
      <c r="T81" s="243">
        <v>496928</v>
      </c>
      <c r="U81" s="225"/>
      <c r="V81" s="225"/>
      <c r="W81" s="225"/>
      <c r="X81" s="225">
        <v>0</v>
      </c>
      <c r="Y81" s="226" t="s">
        <v>490</v>
      </c>
      <c r="Z81" s="226" t="s">
        <v>490</v>
      </c>
      <c r="AA81" s="227">
        <v>42185</v>
      </c>
      <c r="AB81" s="225" t="s">
        <v>419</v>
      </c>
      <c r="AC81" s="226" t="s">
        <v>98</v>
      </c>
    </row>
    <row r="82" spans="1:29" x14ac:dyDescent="0.2">
      <c r="A82" s="226" t="s">
        <v>71</v>
      </c>
      <c r="B82" s="226" t="s">
        <v>72</v>
      </c>
      <c r="C82" s="226" t="s">
        <v>73</v>
      </c>
      <c r="D82" s="225">
        <v>0</v>
      </c>
      <c r="E82" s="225">
        <v>6</v>
      </c>
      <c r="F82" s="225">
        <v>22</v>
      </c>
      <c r="G82" s="226" t="s">
        <v>113</v>
      </c>
      <c r="H82" s="226" t="s">
        <v>587</v>
      </c>
      <c r="I82" s="226" t="s">
        <v>492</v>
      </c>
      <c r="J82" s="226" t="s">
        <v>105</v>
      </c>
      <c r="K82" s="226" t="s">
        <v>108</v>
      </c>
      <c r="L82" s="226" t="s">
        <v>100</v>
      </c>
      <c r="M82" s="226" t="s">
        <v>106</v>
      </c>
      <c r="N82" s="226" t="s">
        <v>79</v>
      </c>
      <c r="O82" s="226" t="s">
        <v>114</v>
      </c>
      <c r="P82" s="226" t="s">
        <v>115</v>
      </c>
      <c r="Q82" s="226" t="s">
        <v>80</v>
      </c>
      <c r="R82" s="243">
        <v>254500</v>
      </c>
      <c r="S82" s="243">
        <v>0</v>
      </c>
      <c r="T82" s="243">
        <v>254500</v>
      </c>
      <c r="U82" s="225"/>
      <c r="V82" s="225"/>
      <c r="W82" s="225"/>
      <c r="X82" s="225">
        <v>0</v>
      </c>
      <c r="Y82" s="226" t="s">
        <v>493</v>
      </c>
      <c r="Z82" s="226" t="s">
        <v>493</v>
      </c>
      <c r="AA82" s="227">
        <v>42185</v>
      </c>
      <c r="AB82" s="225" t="s">
        <v>419</v>
      </c>
      <c r="AC82" s="226" t="s">
        <v>98</v>
      </c>
    </row>
    <row r="83" spans="1:29" x14ac:dyDescent="0.2">
      <c r="A83" s="226" t="s">
        <v>71</v>
      </c>
      <c r="B83" s="226" t="s">
        <v>72</v>
      </c>
      <c r="C83" s="226" t="s">
        <v>73</v>
      </c>
      <c r="D83" s="225">
        <v>0</v>
      </c>
      <c r="E83" s="225">
        <v>6</v>
      </c>
      <c r="F83" s="225">
        <v>22</v>
      </c>
      <c r="G83" s="226" t="s">
        <v>113</v>
      </c>
      <c r="H83" s="226" t="s">
        <v>588</v>
      </c>
      <c r="I83" s="226" t="s">
        <v>495</v>
      </c>
      <c r="J83" s="226" t="s">
        <v>105</v>
      </c>
      <c r="K83" s="226" t="s">
        <v>108</v>
      </c>
      <c r="L83" s="226" t="s">
        <v>100</v>
      </c>
      <c r="M83" s="226" t="s">
        <v>106</v>
      </c>
      <c r="N83" s="226" t="s">
        <v>79</v>
      </c>
      <c r="O83" s="226" t="s">
        <v>114</v>
      </c>
      <c r="P83" s="226" t="s">
        <v>115</v>
      </c>
      <c r="Q83" s="226" t="s">
        <v>80</v>
      </c>
      <c r="R83" s="243">
        <v>362506</v>
      </c>
      <c r="S83" s="243">
        <v>0</v>
      </c>
      <c r="T83" s="243">
        <v>362506</v>
      </c>
      <c r="U83" s="225"/>
      <c r="V83" s="225"/>
      <c r="W83" s="225"/>
      <c r="X83" s="225">
        <v>0</v>
      </c>
      <c r="Y83" s="226" t="s">
        <v>496</v>
      </c>
      <c r="Z83" s="226" t="s">
        <v>496</v>
      </c>
      <c r="AA83" s="227">
        <v>42185</v>
      </c>
      <c r="AB83" s="225" t="s">
        <v>419</v>
      </c>
      <c r="AC83" s="226" t="s">
        <v>98</v>
      </c>
    </row>
    <row r="84" spans="1:29" x14ac:dyDescent="0.2">
      <c r="A84" s="226" t="s">
        <v>71</v>
      </c>
      <c r="B84" s="226" t="s">
        <v>72</v>
      </c>
      <c r="C84" s="226" t="s">
        <v>73</v>
      </c>
      <c r="D84" s="225">
        <v>0</v>
      </c>
      <c r="E84" s="225">
        <v>6</v>
      </c>
      <c r="F84" s="225">
        <v>22</v>
      </c>
      <c r="G84" s="226" t="s">
        <v>113</v>
      </c>
      <c r="H84" s="226" t="s">
        <v>589</v>
      </c>
      <c r="I84" s="226" t="s">
        <v>498</v>
      </c>
      <c r="J84" s="226" t="s">
        <v>105</v>
      </c>
      <c r="K84" s="226" t="s">
        <v>108</v>
      </c>
      <c r="L84" s="226" t="s">
        <v>100</v>
      </c>
      <c r="M84" s="226" t="s">
        <v>106</v>
      </c>
      <c r="N84" s="226" t="s">
        <v>79</v>
      </c>
      <c r="O84" s="226" t="s">
        <v>114</v>
      </c>
      <c r="P84" s="226" t="s">
        <v>115</v>
      </c>
      <c r="Q84" s="226" t="s">
        <v>80</v>
      </c>
      <c r="R84" s="243">
        <v>36345387</v>
      </c>
      <c r="S84" s="243">
        <v>0</v>
      </c>
      <c r="T84" s="243">
        <v>36345387</v>
      </c>
      <c r="U84" s="225"/>
      <c r="V84" s="225"/>
      <c r="W84" s="225"/>
      <c r="X84" s="225">
        <v>0</v>
      </c>
      <c r="Y84" s="226" t="s">
        <v>499</v>
      </c>
      <c r="Z84" s="226" t="s">
        <v>499</v>
      </c>
      <c r="AA84" s="227">
        <v>42185</v>
      </c>
      <c r="AB84" s="225" t="s">
        <v>419</v>
      </c>
      <c r="AC84" s="226" t="s">
        <v>98</v>
      </c>
    </row>
    <row r="85" spans="1:29" x14ac:dyDescent="0.2">
      <c r="A85" s="226" t="s">
        <v>71</v>
      </c>
      <c r="B85" s="226" t="s">
        <v>72</v>
      </c>
      <c r="C85" s="226" t="s">
        <v>73</v>
      </c>
      <c r="D85" s="225">
        <v>0</v>
      </c>
      <c r="E85" s="225">
        <v>6</v>
      </c>
      <c r="F85" s="225">
        <v>23</v>
      </c>
      <c r="G85" s="226" t="s">
        <v>113</v>
      </c>
      <c r="H85" s="226" t="s">
        <v>590</v>
      </c>
      <c r="I85" s="226" t="s">
        <v>501</v>
      </c>
      <c r="J85" s="226" t="s">
        <v>105</v>
      </c>
      <c r="K85" s="226" t="s">
        <v>108</v>
      </c>
      <c r="L85" s="226" t="s">
        <v>100</v>
      </c>
      <c r="M85" s="226" t="s">
        <v>106</v>
      </c>
      <c r="N85" s="226" t="s">
        <v>79</v>
      </c>
      <c r="O85" s="226" t="s">
        <v>114</v>
      </c>
      <c r="P85" s="226" t="s">
        <v>115</v>
      </c>
      <c r="Q85" s="226" t="s">
        <v>80</v>
      </c>
      <c r="R85" s="243">
        <v>479486</v>
      </c>
      <c r="S85" s="243">
        <v>0</v>
      </c>
      <c r="T85" s="243">
        <v>479486</v>
      </c>
      <c r="U85" s="225"/>
      <c r="V85" s="225"/>
      <c r="W85" s="225"/>
      <c r="X85" s="225">
        <v>0</v>
      </c>
      <c r="Y85" s="226" t="s">
        <v>502</v>
      </c>
      <c r="Z85" s="226" t="s">
        <v>502</v>
      </c>
      <c r="AA85" s="227">
        <v>42185</v>
      </c>
      <c r="AB85" s="225" t="s">
        <v>419</v>
      </c>
      <c r="AC85" s="226" t="s">
        <v>98</v>
      </c>
    </row>
    <row r="86" spans="1:29" x14ac:dyDescent="0.2">
      <c r="A86" s="226" t="s">
        <v>71</v>
      </c>
      <c r="B86" s="226" t="s">
        <v>72</v>
      </c>
      <c r="C86" s="226" t="s">
        <v>73</v>
      </c>
      <c r="D86" s="225">
        <v>0</v>
      </c>
      <c r="E86" s="225">
        <v>6</v>
      </c>
      <c r="F86" s="225">
        <v>23</v>
      </c>
      <c r="G86" s="226" t="s">
        <v>113</v>
      </c>
      <c r="H86" s="226" t="s">
        <v>591</v>
      </c>
      <c r="I86" s="226" t="s">
        <v>504</v>
      </c>
      <c r="J86" s="226" t="s">
        <v>105</v>
      </c>
      <c r="K86" s="226" t="s">
        <v>108</v>
      </c>
      <c r="L86" s="226" t="s">
        <v>100</v>
      </c>
      <c r="M86" s="226" t="s">
        <v>106</v>
      </c>
      <c r="N86" s="226" t="s">
        <v>79</v>
      </c>
      <c r="O86" s="226" t="s">
        <v>114</v>
      </c>
      <c r="P86" s="226" t="s">
        <v>115</v>
      </c>
      <c r="Q86" s="226" t="s">
        <v>80</v>
      </c>
      <c r="R86" s="243">
        <v>1525611</v>
      </c>
      <c r="S86" s="243">
        <v>0</v>
      </c>
      <c r="T86" s="243">
        <v>1525611</v>
      </c>
      <c r="U86" s="225"/>
      <c r="V86" s="225"/>
      <c r="W86" s="225"/>
      <c r="X86" s="225">
        <v>0</v>
      </c>
      <c r="Y86" s="226" t="s">
        <v>505</v>
      </c>
      <c r="Z86" s="226" t="s">
        <v>505</v>
      </c>
      <c r="AA86" s="227">
        <v>42185</v>
      </c>
      <c r="AB86" s="225" t="s">
        <v>419</v>
      </c>
      <c r="AC86" s="226" t="s">
        <v>98</v>
      </c>
    </row>
    <row r="87" spans="1:29" x14ac:dyDescent="0.2">
      <c r="A87" s="226" t="s">
        <v>71</v>
      </c>
      <c r="B87" s="226" t="s">
        <v>72</v>
      </c>
      <c r="C87" s="226" t="s">
        <v>73</v>
      </c>
      <c r="D87" s="225">
        <v>0</v>
      </c>
      <c r="E87" s="225">
        <v>6</v>
      </c>
      <c r="F87" s="225">
        <v>23</v>
      </c>
      <c r="G87" s="226" t="s">
        <v>113</v>
      </c>
      <c r="H87" s="226" t="s">
        <v>592</v>
      </c>
      <c r="I87" s="226" t="s">
        <v>507</v>
      </c>
      <c r="J87" s="226" t="s">
        <v>105</v>
      </c>
      <c r="K87" s="226" t="s">
        <v>108</v>
      </c>
      <c r="L87" s="226" t="s">
        <v>100</v>
      </c>
      <c r="M87" s="226" t="s">
        <v>106</v>
      </c>
      <c r="N87" s="226" t="s">
        <v>79</v>
      </c>
      <c r="O87" s="226" t="s">
        <v>114</v>
      </c>
      <c r="P87" s="226" t="s">
        <v>115</v>
      </c>
      <c r="Q87" s="226" t="s">
        <v>80</v>
      </c>
      <c r="R87" s="243">
        <v>2521087</v>
      </c>
      <c r="S87" s="243">
        <v>0</v>
      </c>
      <c r="T87" s="243">
        <v>2521087</v>
      </c>
      <c r="U87" s="225"/>
      <c r="V87" s="225"/>
      <c r="W87" s="225"/>
      <c r="X87" s="225">
        <v>0</v>
      </c>
      <c r="Y87" s="226" t="s">
        <v>508</v>
      </c>
      <c r="Z87" s="226" t="s">
        <v>508</v>
      </c>
      <c r="AA87" s="227">
        <v>42185</v>
      </c>
      <c r="AB87" s="225" t="s">
        <v>419</v>
      </c>
      <c r="AC87" s="226" t="s">
        <v>98</v>
      </c>
    </row>
    <row r="88" spans="1:29" x14ac:dyDescent="0.2">
      <c r="A88" s="226" t="s">
        <v>71</v>
      </c>
      <c r="B88" s="226" t="s">
        <v>72</v>
      </c>
      <c r="C88" s="226" t="s">
        <v>73</v>
      </c>
      <c r="D88" s="225">
        <v>0</v>
      </c>
      <c r="E88" s="225">
        <v>6</v>
      </c>
      <c r="F88" s="225">
        <v>23</v>
      </c>
      <c r="G88" s="226" t="s">
        <v>113</v>
      </c>
      <c r="H88" s="226" t="s">
        <v>593</v>
      </c>
      <c r="I88" s="226" t="s">
        <v>510</v>
      </c>
      <c r="J88" s="226" t="s">
        <v>105</v>
      </c>
      <c r="K88" s="226" t="s">
        <v>108</v>
      </c>
      <c r="L88" s="226" t="s">
        <v>100</v>
      </c>
      <c r="M88" s="226" t="s">
        <v>106</v>
      </c>
      <c r="N88" s="226" t="s">
        <v>79</v>
      </c>
      <c r="O88" s="226" t="s">
        <v>114</v>
      </c>
      <c r="P88" s="226" t="s">
        <v>115</v>
      </c>
      <c r="Q88" s="226" t="s">
        <v>80</v>
      </c>
      <c r="R88" s="243">
        <v>763059</v>
      </c>
      <c r="S88" s="243">
        <v>0</v>
      </c>
      <c r="T88" s="243">
        <v>763059</v>
      </c>
      <c r="U88" s="225"/>
      <c r="V88" s="225"/>
      <c r="W88" s="225"/>
      <c r="X88" s="225">
        <v>0</v>
      </c>
      <c r="Y88" s="226" t="s">
        <v>511</v>
      </c>
      <c r="Z88" s="226" t="s">
        <v>511</v>
      </c>
      <c r="AA88" s="227">
        <v>42185</v>
      </c>
      <c r="AB88" s="225" t="s">
        <v>419</v>
      </c>
      <c r="AC88" s="226" t="s">
        <v>98</v>
      </c>
    </row>
    <row r="89" spans="1:29" x14ac:dyDescent="0.2">
      <c r="A89" s="226" t="s">
        <v>71</v>
      </c>
      <c r="B89" s="226" t="s">
        <v>72</v>
      </c>
      <c r="C89" s="226" t="s">
        <v>73</v>
      </c>
      <c r="D89" s="225">
        <v>0</v>
      </c>
      <c r="E89" s="225">
        <v>6</v>
      </c>
      <c r="F89" s="225">
        <v>23</v>
      </c>
      <c r="G89" s="226" t="s">
        <v>113</v>
      </c>
      <c r="H89" s="226" t="s">
        <v>594</v>
      </c>
      <c r="I89" s="226" t="s">
        <v>513</v>
      </c>
      <c r="J89" s="226" t="s">
        <v>105</v>
      </c>
      <c r="K89" s="226" t="s">
        <v>108</v>
      </c>
      <c r="L89" s="226" t="s">
        <v>100</v>
      </c>
      <c r="M89" s="226" t="s">
        <v>106</v>
      </c>
      <c r="N89" s="226" t="s">
        <v>79</v>
      </c>
      <c r="O89" s="226" t="s">
        <v>114</v>
      </c>
      <c r="P89" s="226" t="s">
        <v>115</v>
      </c>
      <c r="Q89" s="226" t="s">
        <v>80</v>
      </c>
      <c r="R89" s="243">
        <v>531031</v>
      </c>
      <c r="S89" s="243">
        <v>0</v>
      </c>
      <c r="T89" s="243">
        <v>531031</v>
      </c>
      <c r="U89" s="225"/>
      <c r="V89" s="225"/>
      <c r="W89" s="225"/>
      <c r="X89" s="225">
        <v>0</v>
      </c>
      <c r="Y89" s="226" t="s">
        <v>514</v>
      </c>
      <c r="Z89" s="226" t="s">
        <v>514</v>
      </c>
      <c r="AA89" s="227">
        <v>42185</v>
      </c>
      <c r="AB89" s="225" t="s">
        <v>419</v>
      </c>
      <c r="AC89" s="226" t="s">
        <v>98</v>
      </c>
    </row>
    <row r="90" spans="1:29" x14ac:dyDescent="0.2">
      <c r="A90" s="226" t="s">
        <v>71</v>
      </c>
      <c r="B90" s="226" t="s">
        <v>72</v>
      </c>
      <c r="C90" s="226" t="s">
        <v>73</v>
      </c>
      <c r="D90" s="225">
        <v>0</v>
      </c>
      <c r="E90" s="225">
        <v>6</v>
      </c>
      <c r="F90" s="225">
        <v>23</v>
      </c>
      <c r="G90" s="226" t="s">
        <v>113</v>
      </c>
      <c r="H90" s="226" t="s">
        <v>595</v>
      </c>
      <c r="I90" s="226" t="s">
        <v>516</v>
      </c>
      <c r="J90" s="226" t="s">
        <v>105</v>
      </c>
      <c r="K90" s="226" t="s">
        <v>108</v>
      </c>
      <c r="L90" s="226" t="s">
        <v>100</v>
      </c>
      <c r="M90" s="226" t="s">
        <v>106</v>
      </c>
      <c r="N90" s="226" t="s">
        <v>79</v>
      </c>
      <c r="O90" s="226" t="s">
        <v>114</v>
      </c>
      <c r="P90" s="226" t="s">
        <v>115</v>
      </c>
      <c r="Q90" s="226" t="s">
        <v>80</v>
      </c>
      <c r="R90" s="243">
        <v>1628627</v>
      </c>
      <c r="S90" s="243">
        <v>0</v>
      </c>
      <c r="T90" s="243">
        <v>1628627</v>
      </c>
      <c r="U90" s="225"/>
      <c r="V90" s="225"/>
      <c r="W90" s="225"/>
      <c r="X90" s="225">
        <v>0</v>
      </c>
      <c r="Y90" s="226" t="s">
        <v>517</v>
      </c>
      <c r="Z90" s="226" t="s">
        <v>517</v>
      </c>
      <c r="AA90" s="227">
        <v>42185</v>
      </c>
      <c r="AB90" s="225" t="s">
        <v>419</v>
      </c>
      <c r="AC90" s="226" t="s">
        <v>98</v>
      </c>
    </row>
    <row r="91" spans="1:29" x14ac:dyDescent="0.2">
      <c r="A91" s="226" t="s">
        <v>71</v>
      </c>
      <c r="B91" s="226" t="s">
        <v>72</v>
      </c>
      <c r="C91" s="226" t="s">
        <v>73</v>
      </c>
      <c r="D91" s="225">
        <v>0</v>
      </c>
      <c r="E91" s="225">
        <v>6</v>
      </c>
      <c r="F91" s="225">
        <v>23</v>
      </c>
      <c r="G91" s="226" t="s">
        <v>113</v>
      </c>
      <c r="H91" s="226" t="s">
        <v>596</v>
      </c>
      <c r="I91" s="226" t="s">
        <v>519</v>
      </c>
      <c r="J91" s="226" t="s">
        <v>105</v>
      </c>
      <c r="K91" s="226" t="s">
        <v>108</v>
      </c>
      <c r="L91" s="226" t="s">
        <v>100</v>
      </c>
      <c r="M91" s="226" t="s">
        <v>106</v>
      </c>
      <c r="N91" s="226" t="s">
        <v>79</v>
      </c>
      <c r="O91" s="226" t="s">
        <v>114</v>
      </c>
      <c r="P91" s="226" t="s">
        <v>115</v>
      </c>
      <c r="Q91" s="226" t="s">
        <v>80</v>
      </c>
      <c r="R91" s="243">
        <v>700171</v>
      </c>
      <c r="S91" s="243">
        <v>0</v>
      </c>
      <c r="T91" s="243">
        <v>700171</v>
      </c>
      <c r="U91" s="225"/>
      <c r="V91" s="225"/>
      <c r="W91" s="225"/>
      <c r="X91" s="225">
        <v>0</v>
      </c>
      <c r="Y91" s="226" t="s">
        <v>520</v>
      </c>
      <c r="Z91" s="226" t="s">
        <v>520</v>
      </c>
      <c r="AA91" s="227">
        <v>42185</v>
      </c>
      <c r="AB91" s="225" t="s">
        <v>419</v>
      </c>
      <c r="AC91" s="226" t="s">
        <v>98</v>
      </c>
    </row>
    <row r="92" spans="1:29" x14ac:dyDescent="0.2">
      <c r="A92" s="226" t="s">
        <v>71</v>
      </c>
      <c r="B92" s="226" t="s">
        <v>72</v>
      </c>
      <c r="C92" s="226" t="s">
        <v>73</v>
      </c>
      <c r="D92" s="225">
        <v>0</v>
      </c>
      <c r="E92" s="225">
        <v>6</v>
      </c>
      <c r="F92" s="225">
        <v>23</v>
      </c>
      <c r="G92" s="226" t="s">
        <v>113</v>
      </c>
      <c r="H92" s="226" t="s">
        <v>597</v>
      </c>
      <c r="I92" s="226" t="s">
        <v>522</v>
      </c>
      <c r="J92" s="226" t="s">
        <v>105</v>
      </c>
      <c r="K92" s="226" t="s">
        <v>108</v>
      </c>
      <c r="L92" s="226" t="s">
        <v>100</v>
      </c>
      <c r="M92" s="226" t="s">
        <v>106</v>
      </c>
      <c r="N92" s="226" t="s">
        <v>79</v>
      </c>
      <c r="O92" s="226" t="s">
        <v>114</v>
      </c>
      <c r="P92" s="226" t="s">
        <v>115</v>
      </c>
      <c r="Q92" s="226" t="s">
        <v>80</v>
      </c>
      <c r="R92" s="243">
        <v>555107</v>
      </c>
      <c r="S92" s="243">
        <v>0</v>
      </c>
      <c r="T92" s="243">
        <v>555107</v>
      </c>
      <c r="U92" s="225"/>
      <c r="V92" s="225"/>
      <c r="W92" s="225"/>
      <c r="X92" s="225">
        <v>0</v>
      </c>
      <c r="Y92" s="226" t="s">
        <v>523</v>
      </c>
      <c r="Z92" s="226" t="s">
        <v>523</v>
      </c>
      <c r="AA92" s="227">
        <v>42185</v>
      </c>
      <c r="AB92" s="225" t="s">
        <v>419</v>
      </c>
      <c r="AC92" s="226" t="s">
        <v>98</v>
      </c>
    </row>
    <row r="93" spans="1:29" x14ac:dyDescent="0.2">
      <c r="A93" s="226" t="s">
        <v>71</v>
      </c>
      <c r="B93" s="226" t="s">
        <v>72</v>
      </c>
      <c r="C93" s="226" t="s">
        <v>73</v>
      </c>
      <c r="D93" s="225">
        <v>0</v>
      </c>
      <c r="E93" s="225">
        <v>6</v>
      </c>
      <c r="F93" s="225">
        <v>23</v>
      </c>
      <c r="G93" s="226" t="s">
        <v>113</v>
      </c>
      <c r="H93" s="226" t="s">
        <v>598</v>
      </c>
      <c r="I93" s="226" t="s">
        <v>525</v>
      </c>
      <c r="J93" s="226" t="s">
        <v>105</v>
      </c>
      <c r="K93" s="226" t="s">
        <v>108</v>
      </c>
      <c r="L93" s="226" t="s">
        <v>100</v>
      </c>
      <c r="M93" s="226" t="s">
        <v>106</v>
      </c>
      <c r="N93" s="226" t="s">
        <v>79</v>
      </c>
      <c r="O93" s="226" t="s">
        <v>114</v>
      </c>
      <c r="P93" s="226" t="s">
        <v>115</v>
      </c>
      <c r="Q93" s="226" t="s">
        <v>80</v>
      </c>
      <c r="R93" s="243">
        <v>335427</v>
      </c>
      <c r="S93" s="243">
        <v>0</v>
      </c>
      <c r="T93" s="243">
        <v>335427</v>
      </c>
      <c r="U93" s="225"/>
      <c r="V93" s="225"/>
      <c r="W93" s="225"/>
      <c r="X93" s="225">
        <v>0</v>
      </c>
      <c r="Y93" s="226" t="s">
        <v>526</v>
      </c>
      <c r="Z93" s="226" t="s">
        <v>526</v>
      </c>
      <c r="AA93" s="227">
        <v>42185</v>
      </c>
      <c r="AB93" s="225" t="s">
        <v>419</v>
      </c>
      <c r="AC93" s="226" t="s">
        <v>98</v>
      </c>
    </row>
    <row r="94" spans="1:29" x14ac:dyDescent="0.2">
      <c r="A94" s="226" t="s">
        <v>71</v>
      </c>
      <c r="B94" s="226" t="s">
        <v>72</v>
      </c>
      <c r="C94" s="226" t="s">
        <v>73</v>
      </c>
      <c r="D94" s="225">
        <v>0</v>
      </c>
      <c r="E94" s="225">
        <v>6</v>
      </c>
      <c r="F94" s="225">
        <v>23</v>
      </c>
      <c r="G94" s="226" t="s">
        <v>113</v>
      </c>
      <c r="H94" s="226" t="s">
        <v>599</v>
      </c>
      <c r="I94" s="226" t="s">
        <v>528</v>
      </c>
      <c r="J94" s="226" t="s">
        <v>105</v>
      </c>
      <c r="K94" s="226" t="s">
        <v>108</v>
      </c>
      <c r="L94" s="226" t="s">
        <v>100</v>
      </c>
      <c r="M94" s="226" t="s">
        <v>106</v>
      </c>
      <c r="N94" s="226" t="s">
        <v>79</v>
      </c>
      <c r="O94" s="226" t="s">
        <v>114</v>
      </c>
      <c r="P94" s="226" t="s">
        <v>115</v>
      </c>
      <c r="Q94" s="226" t="s">
        <v>80</v>
      </c>
      <c r="R94" s="243">
        <v>10168669</v>
      </c>
      <c r="S94" s="243">
        <v>0</v>
      </c>
      <c r="T94" s="243">
        <v>10168669</v>
      </c>
      <c r="U94" s="225"/>
      <c r="V94" s="225"/>
      <c r="W94" s="225"/>
      <c r="X94" s="225">
        <v>0</v>
      </c>
      <c r="Y94" s="226" t="s">
        <v>529</v>
      </c>
      <c r="Z94" s="226" t="s">
        <v>529</v>
      </c>
      <c r="AA94" s="227">
        <v>42185</v>
      </c>
      <c r="AB94" s="225" t="s">
        <v>419</v>
      </c>
      <c r="AC94" s="226" t="s">
        <v>98</v>
      </c>
    </row>
    <row r="95" spans="1:29" x14ac:dyDescent="0.2">
      <c r="A95" s="226" t="s">
        <v>71</v>
      </c>
      <c r="B95" s="226" t="s">
        <v>72</v>
      </c>
      <c r="C95" s="226" t="s">
        <v>73</v>
      </c>
      <c r="D95" s="225">
        <v>0</v>
      </c>
      <c r="E95" s="225">
        <v>6</v>
      </c>
      <c r="F95" s="225">
        <v>23</v>
      </c>
      <c r="G95" s="226" t="s">
        <v>113</v>
      </c>
      <c r="H95" s="226" t="s">
        <v>600</v>
      </c>
      <c r="I95" s="226" t="s">
        <v>531</v>
      </c>
      <c r="J95" s="226" t="s">
        <v>105</v>
      </c>
      <c r="K95" s="226" t="s">
        <v>108</v>
      </c>
      <c r="L95" s="226" t="s">
        <v>100</v>
      </c>
      <c r="M95" s="226" t="s">
        <v>106</v>
      </c>
      <c r="N95" s="226" t="s">
        <v>79</v>
      </c>
      <c r="O95" s="226" t="s">
        <v>114</v>
      </c>
      <c r="P95" s="226" t="s">
        <v>115</v>
      </c>
      <c r="Q95" s="226" t="s">
        <v>80</v>
      </c>
      <c r="R95" s="243">
        <v>357070</v>
      </c>
      <c r="S95" s="243">
        <v>0</v>
      </c>
      <c r="T95" s="243">
        <v>357070</v>
      </c>
      <c r="U95" s="225"/>
      <c r="V95" s="225"/>
      <c r="W95" s="225"/>
      <c r="X95" s="225">
        <v>0</v>
      </c>
      <c r="Y95" s="226" t="s">
        <v>532</v>
      </c>
      <c r="Z95" s="226" t="s">
        <v>532</v>
      </c>
      <c r="AA95" s="227">
        <v>42185</v>
      </c>
      <c r="AB95" s="225" t="s">
        <v>419</v>
      </c>
      <c r="AC95" s="226" t="s">
        <v>98</v>
      </c>
    </row>
    <row r="96" spans="1:29" x14ac:dyDescent="0.2">
      <c r="A96" s="226" t="s">
        <v>71</v>
      </c>
      <c r="B96" s="226" t="s">
        <v>72</v>
      </c>
      <c r="C96" s="226" t="s">
        <v>73</v>
      </c>
      <c r="D96" s="225">
        <v>0</v>
      </c>
      <c r="E96" s="225">
        <v>6</v>
      </c>
      <c r="F96" s="225">
        <v>23</v>
      </c>
      <c r="G96" s="226" t="s">
        <v>113</v>
      </c>
      <c r="H96" s="226" t="s">
        <v>601</v>
      </c>
      <c r="I96" s="226" t="s">
        <v>534</v>
      </c>
      <c r="J96" s="226" t="s">
        <v>105</v>
      </c>
      <c r="K96" s="226" t="s">
        <v>108</v>
      </c>
      <c r="L96" s="226" t="s">
        <v>100</v>
      </c>
      <c r="M96" s="226" t="s">
        <v>106</v>
      </c>
      <c r="N96" s="226" t="s">
        <v>79</v>
      </c>
      <c r="O96" s="226" t="s">
        <v>114</v>
      </c>
      <c r="P96" s="226" t="s">
        <v>115</v>
      </c>
      <c r="Q96" s="226" t="s">
        <v>80</v>
      </c>
      <c r="R96" s="243">
        <v>875346</v>
      </c>
      <c r="S96" s="243">
        <v>0</v>
      </c>
      <c r="T96" s="243">
        <v>875346</v>
      </c>
      <c r="U96" s="225"/>
      <c r="V96" s="225"/>
      <c r="W96" s="225"/>
      <c r="X96" s="225">
        <v>0</v>
      </c>
      <c r="Y96" s="226" t="s">
        <v>535</v>
      </c>
      <c r="Z96" s="226" t="s">
        <v>535</v>
      </c>
      <c r="AA96" s="227">
        <v>42185</v>
      </c>
      <c r="AB96" s="225" t="s">
        <v>419</v>
      </c>
      <c r="AC96" s="226" t="s">
        <v>98</v>
      </c>
    </row>
    <row r="97" spans="1:29" x14ac:dyDescent="0.2">
      <c r="A97" s="226" t="s">
        <v>71</v>
      </c>
      <c r="B97" s="226" t="s">
        <v>72</v>
      </c>
      <c r="C97" s="226" t="s">
        <v>73</v>
      </c>
      <c r="D97" s="225">
        <v>0</v>
      </c>
      <c r="E97" s="225">
        <v>6</v>
      </c>
      <c r="F97" s="225">
        <v>23</v>
      </c>
      <c r="G97" s="226" t="s">
        <v>113</v>
      </c>
      <c r="H97" s="226" t="s">
        <v>602</v>
      </c>
      <c r="I97" s="226" t="s">
        <v>537</v>
      </c>
      <c r="J97" s="226" t="s">
        <v>105</v>
      </c>
      <c r="K97" s="226" t="s">
        <v>108</v>
      </c>
      <c r="L97" s="226" t="s">
        <v>100</v>
      </c>
      <c r="M97" s="226" t="s">
        <v>106</v>
      </c>
      <c r="N97" s="226" t="s">
        <v>79</v>
      </c>
      <c r="O97" s="226" t="s">
        <v>114</v>
      </c>
      <c r="P97" s="226" t="s">
        <v>115</v>
      </c>
      <c r="Q97" s="226" t="s">
        <v>80</v>
      </c>
      <c r="R97" s="243">
        <v>100243</v>
      </c>
      <c r="S97" s="243">
        <v>0</v>
      </c>
      <c r="T97" s="243">
        <v>100243</v>
      </c>
      <c r="U97" s="225"/>
      <c r="V97" s="225"/>
      <c r="W97" s="225"/>
      <c r="X97" s="225">
        <v>0</v>
      </c>
      <c r="Y97" s="226" t="s">
        <v>538</v>
      </c>
      <c r="Z97" s="226" t="s">
        <v>538</v>
      </c>
      <c r="AA97" s="227">
        <v>42185</v>
      </c>
      <c r="AB97" s="225" t="s">
        <v>419</v>
      </c>
      <c r="AC97" s="226" t="s">
        <v>98</v>
      </c>
    </row>
    <row r="98" spans="1:29" x14ac:dyDescent="0.2">
      <c r="A98" s="226" t="s">
        <v>71</v>
      </c>
      <c r="B98" s="226" t="s">
        <v>72</v>
      </c>
      <c r="C98" s="226" t="s">
        <v>73</v>
      </c>
      <c r="D98" s="225">
        <v>0</v>
      </c>
      <c r="E98" s="225">
        <v>6</v>
      </c>
      <c r="F98" s="225">
        <v>23</v>
      </c>
      <c r="G98" s="226" t="s">
        <v>113</v>
      </c>
      <c r="H98" s="226" t="s">
        <v>603</v>
      </c>
      <c r="I98" s="226" t="s">
        <v>540</v>
      </c>
      <c r="J98" s="226" t="s">
        <v>105</v>
      </c>
      <c r="K98" s="226" t="s">
        <v>108</v>
      </c>
      <c r="L98" s="226" t="s">
        <v>100</v>
      </c>
      <c r="M98" s="226" t="s">
        <v>106</v>
      </c>
      <c r="N98" s="226" t="s">
        <v>79</v>
      </c>
      <c r="O98" s="226" t="s">
        <v>114</v>
      </c>
      <c r="P98" s="226" t="s">
        <v>115</v>
      </c>
      <c r="Q98" s="226" t="s">
        <v>80</v>
      </c>
      <c r="R98" s="243">
        <v>122304</v>
      </c>
      <c r="S98" s="243">
        <v>0</v>
      </c>
      <c r="T98" s="243">
        <v>122304</v>
      </c>
      <c r="U98" s="225"/>
      <c r="V98" s="225"/>
      <c r="W98" s="225"/>
      <c r="X98" s="225">
        <v>0</v>
      </c>
      <c r="Y98" s="226" t="s">
        <v>541</v>
      </c>
      <c r="Z98" s="226" t="s">
        <v>541</v>
      </c>
      <c r="AA98" s="227">
        <v>42185</v>
      </c>
      <c r="AB98" s="225" t="s">
        <v>419</v>
      </c>
      <c r="AC98" s="226" t="s">
        <v>98</v>
      </c>
    </row>
    <row r="99" spans="1:29" x14ac:dyDescent="0.2">
      <c r="A99" s="226" t="s">
        <v>71</v>
      </c>
      <c r="B99" s="226" t="s">
        <v>72</v>
      </c>
      <c r="C99" s="226" t="s">
        <v>73</v>
      </c>
      <c r="D99" s="225">
        <v>0</v>
      </c>
      <c r="E99" s="225">
        <v>6</v>
      </c>
      <c r="F99" s="225">
        <v>23</v>
      </c>
      <c r="G99" s="226" t="s">
        <v>113</v>
      </c>
      <c r="H99" s="226" t="s">
        <v>604</v>
      </c>
      <c r="I99" s="226" t="s">
        <v>543</v>
      </c>
      <c r="J99" s="226" t="s">
        <v>105</v>
      </c>
      <c r="K99" s="226" t="s">
        <v>108</v>
      </c>
      <c r="L99" s="226" t="s">
        <v>100</v>
      </c>
      <c r="M99" s="226" t="s">
        <v>106</v>
      </c>
      <c r="N99" s="226" t="s">
        <v>79</v>
      </c>
      <c r="O99" s="226" t="s">
        <v>114</v>
      </c>
      <c r="P99" s="226" t="s">
        <v>115</v>
      </c>
      <c r="Q99" s="226" t="s">
        <v>80</v>
      </c>
      <c r="R99" s="243">
        <v>68233</v>
      </c>
      <c r="S99" s="243">
        <v>0</v>
      </c>
      <c r="T99" s="243">
        <v>68233</v>
      </c>
      <c r="U99" s="225"/>
      <c r="V99" s="225"/>
      <c r="W99" s="225"/>
      <c r="X99" s="225">
        <v>0</v>
      </c>
      <c r="Y99" s="226" t="s">
        <v>544</v>
      </c>
      <c r="Z99" s="226" t="s">
        <v>544</v>
      </c>
      <c r="AA99" s="227">
        <v>42185</v>
      </c>
      <c r="AB99" s="225" t="s">
        <v>419</v>
      </c>
      <c r="AC99" s="226" t="s">
        <v>98</v>
      </c>
    </row>
    <row r="100" spans="1:29" x14ac:dyDescent="0.2">
      <c r="A100" s="226" t="s">
        <v>71</v>
      </c>
      <c r="B100" s="226" t="s">
        <v>72</v>
      </c>
      <c r="C100" s="226" t="s">
        <v>73</v>
      </c>
      <c r="D100" s="225">
        <v>0</v>
      </c>
      <c r="E100" s="225">
        <v>6</v>
      </c>
      <c r="F100" s="225">
        <v>23</v>
      </c>
      <c r="G100" s="226" t="s">
        <v>113</v>
      </c>
      <c r="H100" s="226" t="s">
        <v>605</v>
      </c>
      <c r="I100" s="226" t="s">
        <v>546</v>
      </c>
      <c r="J100" s="226" t="s">
        <v>105</v>
      </c>
      <c r="K100" s="226" t="s">
        <v>108</v>
      </c>
      <c r="L100" s="226" t="s">
        <v>100</v>
      </c>
      <c r="M100" s="226" t="s">
        <v>106</v>
      </c>
      <c r="N100" s="226" t="s">
        <v>79</v>
      </c>
      <c r="O100" s="226" t="s">
        <v>114</v>
      </c>
      <c r="P100" s="226" t="s">
        <v>115</v>
      </c>
      <c r="Q100" s="226" t="s">
        <v>80</v>
      </c>
      <c r="R100" s="243">
        <v>45936</v>
      </c>
      <c r="S100" s="243">
        <v>0</v>
      </c>
      <c r="T100" s="243">
        <v>45936</v>
      </c>
      <c r="U100" s="225"/>
      <c r="V100" s="225"/>
      <c r="W100" s="225"/>
      <c r="X100" s="225">
        <v>0</v>
      </c>
      <c r="Y100" s="226" t="s">
        <v>547</v>
      </c>
      <c r="Z100" s="226" t="s">
        <v>547</v>
      </c>
      <c r="AA100" s="227">
        <v>42185</v>
      </c>
      <c r="AB100" s="225" t="s">
        <v>419</v>
      </c>
      <c r="AC100" s="226" t="s">
        <v>98</v>
      </c>
    </row>
    <row r="101" spans="1:29" x14ac:dyDescent="0.2">
      <c r="A101" s="226" t="s">
        <v>71</v>
      </c>
      <c r="B101" s="226" t="s">
        <v>72</v>
      </c>
      <c r="C101" s="226" t="s">
        <v>73</v>
      </c>
      <c r="D101" s="225">
        <v>0</v>
      </c>
      <c r="E101" s="225">
        <v>6</v>
      </c>
      <c r="F101" s="225">
        <v>26</v>
      </c>
      <c r="G101" s="226" t="s">
        <v>113</v>
      </c>
      <c r="H101" s="226" t="s">
        <v>548</v>
      </c>
      <c r="I101" s="226" t="s">
        <v>549</v>
      </c>
      <c r="J101" s="226" t="s">
        <v>105</v>
      </c>
      <c r="K101" s="226" t="s">
        <v>576</v>
      </c>
      <c r="L101" s="226" t="s">
        <v>100</v>
      </c>
      <c r="M101" s="226" t="s">
        <v>106</v>
      </c>
      <c r="N101" s="226" t="s">
        <v>79</v>
      </c>
      <c r="O101" s="226" t="s">
        <v>114</v>
      </c>
      <c r="P101" s="226" t="s">
        <v>115</v>
      </c>
      <c r="Q101" s="226" t="s">
        <v>80</v>
      </c>
      <c r="R101" s="125">
        <v>14596</v>
      </c>
      <c r="S101" s="125">
        <v>0</v>
      </c>
      <c r="T101" s="125">
        <v>14596</v>
      </c>
      <c r="U101" s="225"/>
      <c r="V101" s="225"/>
      <c r="W101" s="225"/>
      <c r="X101" s="225">
        <v>0</v>
      </c>
      <c r="Y101" s="226" t="s">
        <v>550</v>
      </c>
      <c r="Z101" s="226" t="s">
        <v>550</v>
      </c>
      <c r="AA101" s="227">
        <v>42185</v>
      </c>
      <c r="AB101" s="225" t="s">
        <v>97</v>
      </c>
      <c r="AC101" s="226" t="s">
        <v>98</v>
      </c>
    </row>
    <row r="102" spans="1:29" x14ac:dyDescent="0.2">
      <c r="A102" s="226" t="s">
        <v>71</v>
      </c>
      <c r="B102" s="226" t="s">
        <v>72</v>
      </c>
      <c r="C102" s="226" t="s">
        <v>73</v>
      </c>
      <c r="D102" s="225">
        <v>0</v>
      </c>
      <c r="E102" s="225">
        <v>6</v>
      </c>
      <c r="F102" s="225">
        <v>26</v>
      </c>
      <c r="G102" s="226" t="s">
        <v>113</v>
      </c>
      <c r="H102" s="226" t="s">
        <v>551</v>
      </c>
      <c r="I102" s="226" t="s">
        <v>552</v>
      </c>
      <c r="J102" s="226" t="s">
        <v>105</v>
      </c>
      <c r="K102" s="226" t="s">
        <v>108</v>
      </c>
      <c r="L102" s="226" t="s">
        <v>100</v>
      </c>
      <c r="M102" s="226" t="s">
        <v>106</v>
      </c>
      <c r="N102" s="226" t="s">
        <v>79</v>
      </c>
      <c r="O102" s="226" t="s">
        <v>114</v>
      </c>
      <c r="P102" s="226" t="s">
        <v>115</v>
      </c>
      <c r="Q102" s="226" t="s">
        <v>80</v>
      </c>
      <c r="R102" s="248">
        <v>0</v>
      </c>
      <c r="S102" s="248">
        <v>439.86</v>
      </c>
      <c r="T102" s="248">
        <v>-439.86</v>
      </c>
      <c r="U102" s="225"/>
      <c r="V102" s="225"/>
      <c r="W102" s="225"/>
      <c r="X102" s="225">
        <v>0</v>
      </c>
      <c r="Y102" s="226" t="s">
        <v>554</v>
      </c>
      <c r="Z102" s="226" t="s">
        <v>554</v>
      </c>
      <c r="AA102" s="227">
        <v>42185</v>
      </c>
      <c r="AB102" s="225" t="s">
        <v>81</v>
      </c>
      <c r="AC102" s="225"/>
    </row>
    <row r="103" spans="1:29" x14ac:dyDescent="0.2">
      <c r="A103" s="226" t="s">
        <v>71</v>
      </c>
      <c r="B103" s="226" t="s">
        <v>72</v>
      </c>
      <c r="C103" s="226" t="s">
        <v>73</v>
      </c>
      <c r="D103" s="225">
        <v>0</v>
      </c>
      <c r="E103" s="225">
        <v>6</v>
      </c>
      <c r="F103" s="225">
        <v>26</v>
      </c>
      <c r="G103" s="226" t="s">
        <v>113</v>
      </c>
      <c r="H103" s="226" t="s">
        <v>555</v>
      </c>
      <c r="I103" s="226" t="s">
        <v>556</v>
      </c>
      <c r="J103" s="226" t="s">
        <v>105</v>
      </c>
      <c r="K103" s="226" t="s">
        <v>108</v>
      </c>
      <c r="L103" s="226" t="s">
        <v>100</v>
      </c>
      <c r="M103" s="226" t="s">
        <v>106</v>
      </c>
      <c r="N103" s="226" t="s">
        <v>79</v>
      </c>
      <c r="O103" s="226" t="s">
        <v>114</v>
      </c>
      <c r="P103" s="226" t="s">
        <v>115</v>
      </c>
      <c r="Q103" s="226" t="s">
        <v>80</v>
      </c>
      <c r="R103" s="248">
        <v>0</v>
      </c>
      <c r="S103" s="248">
        <v>9838.11</v>
      </c>
      <c r="T103" s="248">
        <v>-9838.11</v>
      </c>
      <c r="U103" s="225"/>
      <c r="V103" s="225"/>
      <c r="W103" s="225"/>
      <c r="X103" s="225">
        <v>0</v>
      </c>
      <c r="Y103" s="226" t="s">
        <v>558</v>
      </c>
      <c r="Z103" s="226" t="s">
        <v>558</v>
      </c>
      <c r="AA103" s="227">
        <v>42185</v>
      </c>
      <c r="AB103" s="225" t="s">
        <v>81</v>
      </c>
      <c r="AC103" s="225"/>
    </row>
    <row r="104" spans="1:29" x14ac:dyDescent="0.2">
      <c r="A104" s="226" t="s">
        <v>71</v>
      </c>
      <c r="B104" s="226" t="s">
        <v>72</v>
      </c>
      <c r="C104" s="226" t="s">
        <v>73</v>
      </c>
      <c r="D104" s="225">
        <v>0</v>
      </c>
      <c r="E104" s="225">
        <v>6</v>
      </c>
      <c r="F104" s="225">
        <v>26</v>
      </c>
      <c r="G104" s="226" t="s">
        <v>113</v>
      </c>
      <c r="H104" s="226" t="s">
        <v>559</v>
      </c>
      <c r="I104" s="226" t="s">
        <v>560</v>
      </c>
      <c r="J104" s="226" t="s">
        <v>105</v>
      </c>
      <c r="K104" s="226" t="s">
        <v>108</v>
      </c>
      <c r="L104" s="226" t="s">
        <v>100</v>
      </c>
      <c r="M104" s="226" t="s">
        <v>106</v>
      </c>
      <c r="N104" s="226" t="s">
        <v>79</v>
      </c>
      <c r="O104" s="226" t="s">
        <v>114</v>
      </c>
      <c r="P104" s="226" t="s">
        <v>115</v>
      </c>
      <c r="Q104" s="226" t="s">
        <v>80</v>
      </c>
      <c r="R104" s="125">
        <v>0</v>
      </c>
      <c r="S104" s="125">
        <v>14596</v>
      </c>
      <c r="T104" s="125">
        <v>-14596</v>
      </c>
      <c r="U104" s="225"/>
      <c r="V104" s="225"/>
      <c r="W104" s="225"/>
      <c r="X104" s="225">
        <v>0</v>
      </c>
      <c r="Y104" s="226" t="s">
        <v>561</v>
      </c>
      <c r="Z104" s="226" t="s">
        <v>561</v>
      </c>
      <c r="AA104" s="227">
        <v>42185</v>
      </c>
      <c r="AB104" s="225" t="s">
        <v>81</v>
      </c>
      <c r="AC104" s="225"/>
    </row>
    <row r="105" spans="1:29" x14ac:dyDescent="0.2">
      <c r="A105" s="226" t="s">
        <v>71</v>
      </c>
      <c r="B105" s="226" t="s">
        <v>72</v>
      </c>
      <c r="C105" s="226" t="s">
        <v>73</v>
      </c>
      <c r="D105" s="225">
        <v>0</v>
      </c>
      <c r="E105" s="225">
        <v>6</v>
      </c>
      <c r="F105" s="225">
        <v>26</v>
      </c>
      <c r="G105" s="226" t="s">
        <v>113</v>
      </c>
      <c r="H105" s="226" t="s">
        <v>562</v>
      </c>
      <c r="I105" s="226" t="s">
        <v>563</v>
      </c>
      <c r="J105" s="226" t="s">
        <v>105</v>
      </c>
      <c r="K105" s="226" t="s">
        <v>108</v>
      </c>
      <c r="L105" s="226" t="s">
        <v>100</v>
      </c>
      <c r="M105" s="226" t="s">
        <v>106</v>
      </c>
      <c r="N105" s="226" t="s">
        <v>79</v>
      </c>
      <c r="O105" s="226" t="s">
        <v>114</v>
      </c>
      <c r="P105" s="226" t="s">
        <v>115</v>
      </c>
      <c r="Q105" s="226" t="s">
        <v>80</v>
      </c>
      <c r="R105" s="248">
        <v>-122304</v>
      </c>
      <c r="S105" s="248">
        <v>0</v>
      </c>
      <c r="T105" s="248">
        <v>-122304</v>
      </c>
      <c r="U105" s="225"/>
      <c r="V105" s="225"/>
      <c r="W105" s="225"/>
      <c r="X105" s="225">
        <v>0</v>
      </c>
      <c r="Y105" s="226" t="s">
        <v>565</v>
      </c>
      <c r="Z105" s="226" t="s">
        <v>565</v>
      </c>
      <c r="AA105" s="227">
        <v>42185</v>
      </c>
      <c r="AB105" s="225" t="s">
        <v>81</v>
      </c>
      <c r="AC105" s="225"/>
    </row>
    <row r="106" spans="1:29" x14ac:dyDescent="0.2">
      <c r="A106" s="226" t="s">
        <v>71</v>
      </c>
      <c r="B106" s="226" t="s">
        <v>72</v>
      </c>
      <c r="C106" s="226" t="s">
        <v>73</v>
      </c>
      <c r="D106" s="225">
        <v>0</v>
      </c>
      <c r="E106" s="225">
        <v>6</v>
      </c>
      <c r="F106" s="225">
        <v>26</v>
      </c>
      <c r="G106" s="226" t="s">
        <v>113</v>
      </c>
      <c r="H106" s="226" t="s">
        <v>566</v>
      </c>
      <c r="I106" s="226" t="s">
        <v>567</v>
      </c>
      <c r="J106" s="226" t="s">
        <v>105</v>
      </c>
      <c r="K106" s="226" t="s">
        <v>108</v>
      </c>
      <c r="L106" s="226" t="s">
        <v>100</v>
      </c>
      <c r="M106" s="226" t="s">
        <v>106</v>
      </c>
      <c r="N106" s="226" t="s">
        <v>79</v>
      </c>
      <c r="O106" s="226" t="s">
        <v>114</v>
      </c>
      <c r="P106" s="226" t="s">
        <v>115</v>
      </c>
      <c r="Q106" s="226" t="s">
        <v>80</v>
      </c>
      <c r="R106" s="248">
        <v>-700171</v>
      </c>
      <c r="S106" s="248">
        <v>0</v>
      </c>
      <c r="T106" s="248">
        <v>-700171</v>
      </c>
      <c r="U106" s="225"/>
      <c r="V106" s="225"/>
      <c r="W106" s="225"/>
      <c r="X106" s="225">
        <v>0</v>
      </c>
      <c r="Y106" s="226" t="s">
        <v>569</v>
      </c>
      <c r="Z106" s="226" t="s">
        <v>569</v>
      </c>
      <c r="AA106" s="227">
        <v>42185</v>
      </c>
      <c r="AB106" s="225" t="s">
        <v>81</v>
      </c>
      <c r="AC106" s="225"/>
    </row>
    <row r="107" spans="1:29" x14ac:dyDescent="0.2">
      <c r="A107" s="226" t="s">
        <v>71</v>
      </c>
      <c r="B107" s="226" t="s">
        <v>72</v>
      </c>
      <c r="C107" s="226" t="s">
        <v>73</v>
      </c>
      <c r="D107" s="225">
        <v>0</v>
      </c>
      <c r="E107" s="225">
        <v>6</v>
      </c>
      <c r="F107" s="225">
        <v>29</v>
      </c>
      <c r="G107" s="226" t="s">
        <v>113</v>
      </c>
      <c r="H107" s="226" t="s">
        <v>606</v>
      </c>
      <c r="I107" s="226" t="s">
        <v>571</v>
      </c>
      <c r="J107" s="226" t="s">
        <v>105</v>
      </c>
      <c r="K107" s="226" t="s">
        <v>108</v>
      </c>
      <c r="L107" s="226" t="s">
        <v>100</v>
      </c>
      <c r="M107" s="226" t="s">
        <v>106</v>
      </c>
      <c r="N107" s="226" t="s">
        <v>79</v>
      </c>
      <c r="O107" s="226" t="s">
        <v>114</v>
      </c>
      <c r="P107" s="226" t="s">
        <v>115</v>
      </c>
      <c r="Q107" s="226" t="s">
        <v>80</v>
      </c>
      <c r="R107" s="248">
        <v>700171</v>
      </c>
      <c r="S107" s="248">
        <v>0</v>
      </c>
      <c r="T107" s="248">
        <v>700171</v>
      </c>
      <c r="U107" s="225"/>
      <c r="V107" s="225"/>
      <c r="W107" s="225"/>
      <c r="X107" s="225">
        <v>0</v>
      </c>
      <c r="Y107" s="226" t="s">
        <v>572</v>
      </c>
      <c r="Z107" s="226" t="s">
        <v>572</v>
      </c>
      <c r="AA107" s="227">
        <v>42185</v>
      </c>
      <c r="AB107" s="225" t="s">
        <v>419</v>
      </c>
      <c r="AC107" s="226" t="s">
        <v>98</v>
      </c>
    </row>
    <row r="108" spans="1:29" x14ac:dyDescent="0.2">
      <c r="A108" s="226" t="s">
        <v>71</v>
      </c>
      <c r="B108" s="226" t="s">
        <v>72</v>
      </c>
      <c r="C108" s="226" t="s">
        <v>73</v>
      </c>
      <c r="D108" s="225">
        <v>0</v>
      </c>
      <c r="E108" s="225">
        <v>6</v>
      </c>
      <c r="F108" s="225">
        <v>29</v>
      </c>
      <c r="G108" s="226" t="s">
        <v>113</v>
      </c>
      <c r="H108" s="226" t="s">
        <v>607</v>
      </c>
      <c r="I108" s="226" t="s">
        <v>574</v>
      </c>
      <c r="J108" s="226" t="s">
        <v>105</v>
      </c>
      <c r="K108" s="226" t="s">
        <v>108</v>
      </c>
      <c r="L108" s="226" t="s">
        <v>100</v>
      </c>
      <c r="M108" s="226" t="s">
        <v>106</v>
      </c>
      <c r="N108" s="226" t="s">
        <v>79</v>
      </c>
      <c r="O108" s="226" t="s">
        <v>114</v>
      </c>
      <c r="P108" s="226" t="s">
        <v>115</v>
      </c>
      <c r="Q108" s="226" t="s">
        <v>80</v>
      </c>
      <c r="R108" s="248">
        <v>122304</v>
      </c>
      <c r="S108" s="248">
        <v>0</v>
      </c>
      <c r="T108" s="248">
        <v>122304</v>
      </c>
      <c r="U108" s="225"/>
      <c r="V108" s="225"/>
      <c r="W108" s="225"/>
      <c r="X108" s="225">
        <v>0</v>
      </c>
      <c r="Y108" s="226" t="s">
        <v>575</v>
      </c>
      <c r="Z108" s="226" t="s">
        <v>575</v>
      </c>
      <c r="AA108" s="227">
        <v>42185</v>
      </c>
      <c r="AB108" s="225" t="s">
        <v>419</v>
      </c>
      <c r="AC108" s="226" t="s">
        <v>98</v>
      </c>
    </row>
    <row r="109" spans="1:29" x14ac:dyDescent="0.2">
      <c r="A109" s="259" t="s">
        <v>71</v>
      </c>
      <c r="B109" s="259" t="s">
        <v>72</v>
      </c>
      <c r="C109" s="259" t="s">
        <v>73</v>
      </c>
      <c r="D109" s="258">
        <v>0</v>
      </c>
      <c r="E109" s="258">
        <v>9</v>
      </c>
      <c r="F109" s="258">
        <v>30</v>
      </c>
      <c r="G109" s="259" t="s">
        <v>113</v>
      </c>
      <c r="H109" s="259" t="s">
        <v>82</v>
      </c>
      <c r="I109" s="259" t="s">
        <v>724</v>
      </c>
      <c r="J109" s="259" t="s">
        <v>105</v>
      </c>
      <c r="K109" s="259" t="s">
        <v>725</v>
      </c>
      <c r="L109" s="259" t="s">
        <v>100</v>
      </c>
      <c r="M109" s="259" t="s">
        <v>106</v>
      </c>
      <c r="N109" s="259" t="s">
        <v>79</v>
      </c>
      <c r="O109" s="259" t="s">
        <v>114</v>
      </c>
      <c r="P109" s="259" t="s">
        <v>115</v>
      </c>
      <c r="Q109" s="259" t="s">
        <v>80</v>
      </c>
      <c r="R109" s="125">
        <v>0</v>
      </c>
      <c r="S109" s="125">
        <v>142126.84</v>
      </c>
      <c r="T109" s="125">
        <v>-142126.84</v>
      </c>
      <c r="U109" s="258"/>
      <c r="V109" s="258"/>
      <c r="W109" s="258"/>
      <c r="X109" s="258">
        <v>0</v>
      </c>
      <c r="Y109" s="259" t="s">
        <v>726</v>
      </c>
      <c r="Z109" s="259" t="s">
        <v>721</v>
      </c>
      <c r="AA109" s="260">
        <v>42283</v>
      </c>
      <c r="AB109" s="258" t="s">
        <v>81</v>
      </c>
      <c r="AC109" s="258"/>
    </row>
    <row r="110" spans="1:29" x14ac:dyDescent="0.2">
      <c r="A110" s="259" t="s">
        <v>71</v>
      </c>
      <c r="B110" s="259" t="s">
        <v>72</v>
      </c>
      <c r="C110" s="259" t="s">
        <v>73</v>
      </c>
      <c r="D110" s="258">
        <v>0</v>
      </c>
      <c r="E110" s="258">
        <v>10</v>
      </c>
      <c r="F110" s="258">
        <v>6</v>
      </c>
      <c r="G110" s="259" t="s">
        <v>113</v>
      </c>
      <c r="H110" s="259" t="s">
        <v>74</v>
      </c>
      <c r="I110" s="259" t="s">
        <v>722</v>
      </c>
      <c r="J110" s="259" t="s">
        <v>105</v>
      </c>
      <c r="K110" s="259" t="s">
        <v>725</v>
      </c>
      <c r="L110" s="259" t="s">
        <v>100</v>
      </c>
      <c r="M110" s="259" t="s">
        <v>106</v>
      </c>
      <c r="N110" s="259" t="s">
        <v>79</v>
      </c>
      <c r="O110" s="259" t="s">
        <v>114</v>
      </c>
      <c r="P110" s="259" t="s">
        <v>115</v>
      </c>
      <c r="Q110" s="259" t="s">
        <v>80</v>
      </c>
      <c r="R110" s="125">
        <v>142126.84</v>
      </c>
      <c r="S110" s="125">
        <v>0</v>
      </c>
      <c r="T110" s="125">
        <v>142126.84</v>
      </c>
      <c r="U110" s="258"/>
      <c r="V110" s="258"/>
      <c r="W110" s="258"/>
      <c r="X110" s="258">
        <v>0</v>
      </c>
      <c r="Y110" s="259" t="s">
        <v>723</v>
      </c>
      <c r="Z110" s="259" t="s">
        <v>723</v>
      </c>
      <c r="AA110" s="260">
        <v>42290</v>
      </c>
      <c r="AB110" s="258" t="s">
        <v>97</v>
      </c>
      <c r="AC110" s="259" t="s">
        <v>98</v>
      </c>
    </row>
    <row r="111" spans="1:29" x14ac:dyDescent="0.2">
      <c r="A111" s="128"/>
      <c r="B111" s="128"/>
      <c r="C111" s="128"/>
      <c r="D111" s="126"/>
      <c r="E111" s="126"/>
      <c r="F111" s="126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5"/>
      <c r="S111" s="125"/>
      <c r="T111" s="125"/>
      <c r="U111" s="126"/>
      <c r="V111" s="126"/>
      <c r="W111" s="126"/>
      <c r="X111" s="126"/>
      <c r="Y111" s="128"/>
      <c r="Z111" s="128"/>
      <c r="AA111" s="127"/>
      <c r="AB111" s="126"/>
      <c r="AC111" s="109"/>
    </row>
    <row r="112" spans="1:29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5">
        <f t="shared" ref="R112:S112" si="0">SUM(R2:R111)</f>
        <v>113883673.61</v>
      </c>
      <c r="S112" s="125">
        <f t="shared" si="0"/>
        <v>119683673.61000001</v>
      </c>
      <c r="T112" s="125">
        <f>SUM(T2:T111)</f>
        <v>-5800000.0000000019</v>
      </c>
      <c r="U112" s="126"/>
      <c r="V112" s="126"/>
      <c r="W112" s="126"/>
      <c r="X112" s="126"/>
      <c r="Y112" s="126"/>
      <c r="Z112" s="126"/>
      <c r="AA112" s="126"/>
      <c r="AB112" s="126"/>
      <c r="AC112" s="109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>
      <pane xSplit="15" ySplit="1" topLeftCell="P2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2.75" x14ac:dyDescent="0.2"/>
  <cols>
    <col min="1" max="1" width="5" style="1" bestFit="1" customWidth="1"/>
    <col min="2" max="2" width="4.140625" style="1" bestFit="1" customWidth="1"/>
    <col min="3" max="3" width="6" style="1" bestFit="1" customWidth="1"/>
    <col min="4" max="4" width="2.140625" style="1" bestFit="1" customWidth="1"/>
    <col min="5" max="5" width="2.5703125" style="1" bestFit="1" customWidth="1"/>
    <col min="6" max="6" width="3" style="1" bestFit="1" customWidth="1"/>
    <col min="7" max="7" width="5.5703125" style="1" bestFit="1" customWidth="1"/>
    <col min="8" max="8" width="7" style="1" bestFit="1" customWidth="1"/>
    <col min="9" max="9" width="39.5703125" style="1" customWidth="1"/>
    <col min="10" max="10" width="5" style="1" bestFit="1" customWidth="1"/>
    <col min="11" max="11" width="7" style="1" bestFit="1" customWidth="1"/>
    <col min="12" max="12" width="5" style="1" bestFit="1" customWidth="1"/>
    <col min="13" max="13" width="4" style="1" bestFit="1" customWidth="1"/>
    <col min="14" max="14" width="10" style="1" bestFit="1" customWidth="1"/>
    <col min="15" max="15" width="11" style="1" bestFit="1" customWidth="1"/>
    <col min="16" max="16" width="14.140625" style="1" bestFit="1" customWidth="1"/>
    <col min="17" max="17" width="16.7109375" style="1" customWidth="1"/>
    <col min="18" max="18" width="12.28515625" style="1" bestFit="1" customWidth="1"/>
    <col min="19" max="19" width="17.28515625" style="1" customWidth="1"/>
    <col min="20" max="20" width="13.7109375" style="1" customWidth="1"/>
    <col min="21" max="21" width="7.5703125" style="1" bestFit="1" customWidth="1"/>
    <col min="22" max="22" width="7.28515625" style="1" bestFit="1" customWidth="1"/>
    <col min="23" max="23" width="3" style="1" bestFit="1" customWidth="1"/>
    <col min="24" max="24" width="14.42578125" style="1" bestFit="1" customWidth="1"/>
    <col min="25" max="25" width="11.85546875" style="1" bestFit="1" customWidth="1"/>
    <col min="26" max="26" width="6.85546875" style="1" bestFit="1" customWidth="1"/>
    <col min="27" max="27" width="11.85546875" style="1" bestFit="1" customWidth="1"/>
    <col min="28" max="28" width="6.28515625" style="1" bestFit="1" customWidth="1"/>
    <col min="29" max="29" width="11.7109375" style="1" bestFit="1" customWidth="1"/>
    <col min="30" max="16384" width="9.140625" style="1"/>
  </cols>
  <sheetData>
    <row r="1" spans="1:30" x14ac:dyDescent="0.2">
      <c r="A1" s="134" t="s">
        <v>43</v>
      </c>
      <c r="B1" s="134" t="s">
        <v>44</v>
      </c>
      <c r="C1" s="134" t="s">
        <v>45</v>
      </c>
      <c r="D1" s="134" t="s">
        <v>46</v>
      </c>
      <c r="E1" s="134" t="s">
        <v>47</v>
      </c>
      <c r="F1" s="134" t="s">
        <v>48</v>
      </c>
      <c r="G1" s="134" t="s">
        <v>112</v>
      </c>
      <c r="H1" s="134" t="s">
        <v>49</v>
      </c>
      <c r="I1" s="134" t="s">
        <v>70</v>
      </c>
      <c r="J1" s="134" t="s">
        <v>50</v>
      </c>
      <c r="K1" s="134" t="s">
        <v>51</v>
      </c>
      <c r="L1" s="134" t="s">
        <v>52</v>
      </c>
      <c r="M1" s="134" t="s">
        <v>53</v>
      </c>
      <c r="N1" s="134" t="s">
        <v>54</v>
      </c>
      <c r="O1" s="134" t="s">
        <v>55</v>
      </c>
      <c r="P1" s="134" t="s">
        <v>56</v>
      </c>
      <c r="Q1" s="134" t="s">
        <v>57</v>
      </c>
      <c r="R1" s="134" t="s">
        <v>58</v>
      </c>
      <c r="S1" s="134" t="s">
        <v>59</v>
      </c>
      <c r="T1" s="134" t="s">
        <v>60</v>
      </c>
      <c r="U1" s="134" t="s">
        <v>61</v>
      </c>
      <c r="V1" s="134" t="s">
        <v>62</v>
      </c>
      <c r="W1" s="134" t="s">
        <v>63</v>
      </c>
      <c r="X1" s="134" t="s">
        <v>64</v>
      </c>
      <c r="Y1" s="134" t="s">
        <v>65</v>
      </c>
      <c r="Z1" s="134" t="s">
        <v>193</v>
      </c>
      <c r="AA1" s="134" t="s">
        <v>66</v>
      </c>
      <c r="AB1" s="134" t="s">
        <v>67</v>
      </c>
      <c r="AC1" s="134" t="s">
        <v>68</v>
      </c>
      <c r="AD1" s="134" t="s">
        <v>69</v>
      </c>
    </row>
    <row r="2" spans="1:30" x14ac:dyDescent="0.2">
      <c r="A2" s="133" t="s">
        <v>71</v>
      </c>
      <c r="B2" s="133" t="s">
        <v>72</v>
      </c>
      <c r="C2" s="133" t="s">
        <v>73</v>
      </c>
      <c r="D2" s="131">
        <v>0</v>
      </c>
      <c r="E2" s="131">
        <v>2</v>
      </c>
      <c r="F2" s="131">
        <v>2</v>
      </c>
      <c r="G2" s="133" t="s">
        <v>113</v>
      </c>
      <c r="H2" s="133" t="s">
        <v>348</v>
      </c>
      <c r="I2" s="133" t="s">
        <v>349</v>
      </c>
      <c r="J2" s="133" t="s">
        <v>13</v>
      </c>
      <c r="K2" s="133" t="s">
        <v>132</v>
      </c>
      <c r="L2" s="133" t="s">
        <v>77</v>
      </c>
      <c r="M2" s="133" t="s">
        <v>350</v>
      </c>
      <c r="N2" s="133" t="s">
        <v>79</v>
      </c>
      <c r="O2" s="133" t="s">
        <v>198</v>
      </c>
      <c r="P2" s="133" t="s">
        <v>116</v>
      </c>
      <c r="Q2" s="133" t="s">
        <v>80</v>
      </c>
      <c r="R2" s="201">
        <v>0</v>
      </c>
      <c r="S2" s="201">
        <v>500</v>
      </c>
      <c r="T2" s="201">
        <v>-500</v>
      </c>
      <c r="U2" s="131"/>
      <c r="V2" s="131"/>
      <c r="W2" s="131"/>
      <c r="X2" s="131">
        <v>0</v>
      </c>
      <c r="Y2" s="133" t="s">
        <v>351</v>
      </c>
      <c r="Z2" s="133" t="s">
        <v>352</v>
      </c>
      <c r="AA2" s="132">
        <v>42058</v>
      </c>
      <c r="AB2" s="131" t="s">
        <v>81</v>
      </c>
      <c r="AC2" s="131"/>
      <c r="AD2" s="131"/>
    </row>
    <row r="3" spans="1:30" x14ac:dyDescent="0.2">
      <c r="A3" s="133" t="s">
        <v>71</v>
      </c>
      <c r="B3" s="133" t="s">
        <v>72</v>
      </c>
      <c r="C3" s="133" t="s">
        <v>73</v>
      </c>
      <c r="D3" s="131">
        <v>0</v>
      </c>
      <c r="E3" s="131">
        <v>3</v>
      </c>
      <c r="F3" s="131">
        <v>27</v>
      </c>
      <c r="G3" s="133" t="s">
        <v>113</v>
      </c>
      <c r="H3" s="133" t="s">
        <v>353</v>
      </c>
      <c r="I3" s="133" t="s">
        <v>354</v>
      </c>
      <c r="J3" s="133" t="s">
        <v>13</v>
      </c>
      <c r="K3" s="133" t="s">
        <v>132</v>
      </c>
      <c r="L3" s="133" t="s">
        <v>77</v>
      </c>
      <c r="M3" s="133" t="s">
        <v>78</v>
      </c>
      <c r="N3" s="133" t="s">
        <v>79</v>
      </c>
      <c r="O3" s="133" t="s">
        <v>198</v>
      </c>
      <c r="P3" s="133" t="s">
        <v>116</v>
      </c>
      <c r="Q3" s="133" t="s">
        <v>80</v>
      </c>
      <c r="R3" s="130">
        <v>6132</v>
      </c>
      <c r="S3" s="130">
        <v>0</v>
      </c>
      <c r="T3" s="130">
        <v>6132</v>
      </c>
      <c r="U3" s="133" t="s">
        <v>355</v>
      </c>
      <c r="V3" s="131"/>
      <c r="W3" s="131"/>
      <c r="X3" s="131">
        <v>0</v>
      </c>
      <c r="Y3" s="133" t="s">
        <v>356</v>
      </c>
      <c r="Z3" s="133" t="s">
        <v>356</v>
      </c>
      <c r="AA3" s="132">
        <v>42094</v>
      </c>
      <c r="AB3" s="131" t="s">
        <v>81</v>
      </c>
      <c r="AC3" s="131"/>
      <c r="AD3" s="131"/>
    </row>
    <row r="4" spans="1:30" x14ac:dyDescent="0.2">
      <c r="A4" s="133" t="s">
        <v>71</v>
      </c>
      <c r="B4" s="133" t="s">
        <v>72</v>
      </c>
      <c r="C4" s="133" t="s">
        <v>73</v>
      </c>
      <c r="D4" s="131">
        <v>0</v>
      </c>
      <c r="E4" s="131">
        <v>6</v>
      </c>
      <c r="F4" s="131">
        <v>3</v>
      </c>
      <c r="G4" s="133" t="s">
        <v>113</v>
      </c>
      <c r="H4" s="133" t="s">
        <v>357</v>
      </c>
      <c r="I4" s="133" t="s">
        <v>358</v>
      </c>
      <c r="J4" s="133" t="s">
        <v>13</v>
      </c>
      <c r="K4" s="133" t="s">
        <v>132</v>
      </c>
      <c r="L4" s="133" t="s">
        <v>131</v>
      </c>
      <c r="M4" s="133" t="s">
        <v>322</v>
      </c>
      <c r="N4" s="133" t="s">
        <v>79</v>
      </c>
      <c r="O4" s="133" t="s">
        <v>198</v>
      </c>
      <c r="P4" s="133" t="s">
        <v>116</v>
      </c>
      <c r="Q4" s="133" t="s">
        <v>80</v>
      </c>
      <c r="R4" s="130">
        <v>3811.07</v>
      </c>
      <c r="S4" s="130">
        <v>0</v>
      </c>
      <c r="T4" s="130">
        <v>3811.07</v>
      </c>
      <c r="U4" s="133" t="s">
        <v>344</v>
      </c>
      <c r="V4" s="131"/>
      <c r="W4" s="131"/>
      <c r="X4" s="131">
        <v>0</v>
      </c>
      <c r="Y4" s="133" t="s">
        <v>359</v>
      </c>
      <c r="Z4" s="133" t="s">
        <v>359</v>
      </c>
      <c r="AA4" s="132">
        <v>42160</v>
      </c>
      <c r="AB4" s="131" t="s">
        <v>81</v>
      </c>
      <c r="AC4" s="131"/>
      <c r="AD4" s="131"/>
    </row>
    <row r="5" spans="1:30" x14ac:dyDescent="0.2">
      <c r="A5" s="133" t="s">
        <v>71</v>
      </c>
      <c r="B5" s="133" t="s">
        <v>72</v>
      </c>
      <c r="C5" s="133" t="s">
        <v>73</v>
      </c>
      <c r="D5" s="131">
        <v>0</v>
      </c>
      <c r="E5" s="131">
        <v>6</v>
      </c>
      <c r="F5" s="131">
        <v>4</v>
      </c>
      <c r="G5" s="133" t="s">
        <v>113</v>
      </c>
      <c r="H5" s="133" t="s">
        <v>360</v>
      </c>
      <c r="I5" s="133" t="s">
        <v>361</v>
      </c>
      <c r="J5" s="133" t="s">
        <v>13</v>
      </c>
      <c r="K5" s="133" t="s">
        <v>132</v>
      </c>
      <c r="L5" s="133" t="s">
        <v>131</v>
      </c>
      <c r="M5" s="133" t="s">
        <v>322</v>
      </c>
      <c r="N5" s="133" t="s">
        <v>79</v>
      </c>
      <c r="O5" s="133" t="s">
        <v>198</v>
      </c>
      <c r="P5" s="133" t="s">
        <v>116</v>
      </c>
      <c r="Q5" s="133" t="s">
        <v>80</v>
      </c>
      <c r="R5" s="130">
        <v>11694.8</v>
      </c>
      <c r="S5" s="130">
        <v>0</v>
      </c>
      <c r="T5" s="130">
        <v>11694.8</v>
      </c>
      <c r="U5" s="133" t="s">
        <v>362</v>
      </c>
      <c r="V5" s="131"/>
      <c r="W5" s="131"/>
      <c r="X5" s="131">
        <v>0</v>
      </c>
      <c r="Y5" s="133" t="s">
        <v>363</v>
      </c>
      <c r="Z5" s="133" t="s">
        <v>363</v>
      </c>
      <c r="AA5" s="132">
        <v>42163</v>
      </c>
      <c r="AB5" s="131" t="s">
        <v>81</v>
      </c>
      <c r="AC5" s="131"/>
      <c r="AD5" s="131"/>
    </row>
    <row r="6" spans="1:30" x14ac:dyDescent="0.2">
      <c r="A6" s="133" t="s">
        <v>71</v>
      </c>
      <c r="B6" s="133" t="s">
        <v>72</v>
      </c>
      <c r="C6" s="133" t="s">
        <v>73</v>
      </c>
      <c r="D6" s="131">
        <v>0</v>
      </c>
      <c r="E6" s="131">
        <v>6</v>
      </c>
      <c r="F6" s="131">
        <v>5</v>
      </c>
      <c r="G6" s="133" t="s">
        <v>113</v>
      </c>
      <c r="H6" s="133" t="s">
        <v>364</v>
      </c>
      <c r="I6" s="133" t="s">
        <v>365</v>
      </c>
      <c r="J6" s="133" t="s">
        <v>13</v>
      </c>
      <c r="K6" s="133" t="s">
        <v>132</v>
      </c>
      <c r="L6" s="133" t="s">
        <v>131</v>
      </c>
      <c r="M6" s="133" t="s">
        <v>322</v>
      </c>
      <c r="N6" s="133" t="s">
        <v>79</v>
      </c>
      <c r="O6" s="133" t="s">
        <v>198</v>
      </c>
      <c r="P6" s="133" t="s">
        <v>116</v>
      </c>
      <c r="Q6" s="133" t="s">
        <v>80</v>
      </c>
      <c r="R6" s="130">
        <v>56110.71</v>
      </c>
      <c r="S6" s="130">
        <v>0</v>
      </c>
      <c r="T6" s="130">
        <v>56110.71</v>
      </c>
      <c r="U6" s="133" t="s">
        <v>366</v>
      </c>
      <c r="V6" s="131"/>
      <c r="W6" s="131"/>
      <c r="X6" s="131">
        <v>0</v>
      </c>
      <c r="Y6" s="133" t="s">
        <v>367</v>
      </c>
      <c r="Z6" s="133" t="s">
        <v>367</v>
      </c>
      <c r="AA6" s="132">
        <v>42164</v>
      </c>
      <c r="AB6" s="131" t="s">
        <v>81</v>
      </c>
      <c r="AC6" s="131"/>
      <c r="AD6" s="131"/>
    </row>
    <row r="7" spans="1:30" x14ac:dyDescent="0.2">
      <c r="A7" s="133" t="s">
        <v>71</v>
      </c>
      <c r="B7" s="133" t="s">
        <v>72</v>
      </c>
      <c r="C7" s="133" t="s">
        <v>73</v>
      </c>
      <c r="D7" s="131">
        <v>0</v>
      </c>
      <c r="E7" s="131">
        <v>6</v>
      </c>
      <c r="F7" s="131">
        <v>8</v>
      </c>
      <c r="G7" s="133" t="s">
        <v>113</v>
      </c>
      <c r="H7" s="133" t="s">
        <v>368</v>
      </c>
      <c r="I7" s="133" t="s">
        <v>369</v>
      </c>
      <c r="J7" s="133" t="s">
        <v>13</v>
      </c>
      <c r="K7" s="133" t="s">
        <v>132</v>
      </c>
      <c r="L7" s="133" t="s">
        <v>131</v>
      </c>
      <c r="M7" s="133" t="s">
        <v>322</v>
      </c>
      <c r="N7" s="133" t="s">
        <v>79</v>
      </c>
      <c r="O7" s="133" t="s">
        <v>198</v>
      </c>
      <c r="P7" s="133" t="s">
        <v>116</v>
      </c>
      <c r="Q7" s="133" t="s">
        <v>80</v>
      </c>
      <c r="R7" s="130">
        <v>7208.62</v>
      </c>
      <c r="S7" s="130">
        <v>0</v>
      </c>
      <c r="T7" s="130">
        <v>7208.62</v>
      </c>
      <c r="U7" s="133" t="s">
        <v>370</v>
      </c>
      <c r="V7" s="131"/>
      <c r="W7" s="131"/>
      <c r="X7" s="131">
        <v>0</v>
      </c>
      <c r="Y7" s="133" t="s">
        <v>371</v>
      </c>
      <c r="Z7" s="133" t="s">
        <v>372</v>
      </c>
      <c r="AA7" s="132">
        <v>42166</v>
      </c>
      <c r="AB7" s="131" t="s">
        <v>81</v>
      </c>
      <c r="AC7" s="131"/>
      <c r="AD7" s="131"/>
    </row>
    <row r="8" spans="1:30" x14ac:dyDescent="0.2">
      <c r="A8" s="133" t="s">
        <v>71</v>
      </c>
      <c r="B8" s="133" t="s">
        <v>72</v>
      </c>
      <c r="C8" s="133" t="s">
        <v>73</v>
      </c>
      <c r="D8" s="131">
        <v>0</v>
      </c>
      <c r="E8" s="131">
        <v>6</v>
      </c>
      <c r="F8" s="131">
        <v>9</v>
      </c>
      <c r="G8" s="133" t="s">
        <v>113</v>
      </c>
      <c r="H8" s="133" t="s">
        <v>373</v>
      </c>
      <c r="I8" s="133" t="s">
        <v>374</v>
      </c>
      <c r="J8" s="133" t="s">
        <v>13</v>
      </c>
      <c r="K8" s="133" t="s">
        <v>132</v>
      </c>
      <c r="L8" s="133" t="s">
        <v>131</v>
      </c>
      <c r="M8" s="133" t="s">
        <v>322</v>
      </c>
      <c r="N8" s="133" t="s">
        <v>79</v>
      </c>
      <c r="O8" s="133" t="s">
        <v>198</v>
      </c>
      <c r="P8" s="133" t="s">
        <v>116</v>
      </c>
      <c r="Q8" s="133" t="s">
        <v>80</v>
      </c>
      <c r="R8" s="130">
        <v>664.1</v>
      </c>
      <c r="S8" s="130">
        <v>0</v>
      </c>
      <c r="T8" s="130">
        <v>664.1</v>
      </c>
      <c r="U8" s="133" t="s">
        <v>375</v>
      </c>
      <c r="V8" s="131"/>
      <c r="W8" s="131"/>
      <c r="X8" s="131">
        <v>0</v>
      </c>
      <c r="Y8" s="133" t="s">
        <v>376</v>
      </c>
      <c r="Z8" s="133" t="s">
        <v>376</v>
      </c>
      <c r="AA8" s="132">
        <v>42166</v>
      </c>
      <c r="AB8" s="131" t="s">
        <v>81</v>
      </c>
      <c r="AC8" s="131"/>
      <c r="AD8" s="131"/>
    </row>
    <row r="9" spans="1:30" x14ac:dyDescent="0.2">
      <c r="A9" s="133" t="s">
        <v>71</v>
      </c>
      <c r="B9" s="133" t="s">
        <v>72</v>
      </c>
      <c r="C9" s="133" t="s">
        <v>73</v>
      </c>
      <c r="D9" s="131">
        <v>0</v>
      </c>
      <c r="E9" s="131">
        <v>6</v>
      </c>
      <c r="F9" s="131">
        <v>10</v>
      </c>
      <c r="G9" s="133" t="s">
        <v>113</v>
      </c>
      <c r="H9" s="133" t="s">
        <v>377</v>
      </c>
      <c r="I9" s="133" t="s">
        <v>378</v>
      </c>
      <c r="J9" s="133" t="s">
        <v>13</v>
      </c>
      <c r="K9" s="133" t="s">
        <v>132</v>
      </c>
      <c r="L9" s="133" t="s">
        <v>131</v>
      </c>
      <c r="M9" s="133" t="s">
        <v>322</v>
      </c>
      <c r="N9" s="133" t="s">
        <v>79</v>
      </c>
      <c r="O9" s="133" t="s">
        <v>198</v>
      </c>
      <c r="P9" s="133" t="s">
        <v>116</v>
      </c>
      <c r="Q9" s="133" t="s">
        <v>80</v>
      </c>
      <c r="R9" s="130">
        <v>9555.2999999999993</v>
      </c>
      <c r="S9" s="130">
        <v>0</v>
      </c>
      <c r="T9" s="130">
        <v>9555.2999999999993</v>
      </c>
      <c r="U9" s="133" t="s">
        <v>137</v>
      </c>
      <c r="V9" s="131"/>
      <c r="W9" s="131"/>
      <c r="X9" s="131">
        <v>0</v>
      </c>
      <c r="Y9" s="133" t="s">
        <v>379</v>
      </c>
      <c r="Z9" s="133" t="s">
        <v>379</v>
      </c>
      <c r="AA9" s="132">
        <v>42167</v>
      </c>
      <c r="AB9" s="131" t="s">
        <v>81</v>
      </c>
      <c r="AC9" s="131"/>
      <c r="AD9" s="131"/>
    </row>
    <row r="10" spans="1:30" x14ac:dyDescent="0.2">
      <c r="A10" s="133" t="s">
        <v>71</v>
      </c>
      <c r="B10" s="133" t="s">
        <v>72</v>
      </c>
      <c r="C10" s="133" t="s">
        <v>73</v>
      </c>
      <c r="D10" s="131">
        <v>0</v>
      </c>
      <c r="E10" s="131">
        <v>6</v>
      </c>
      <c r="F10" s="131">
        <v>10</v>
      </c>
      <c r="G10" s="133" t="s">
        <v>113</v>
      </c>
      <c r="H10" s="133" t="s">
        <v>380</v>
      </c>
      <c r="I10" s="133" t="s">
        <v>381</v>
      </c>
      <c r="J10" s="133" t="s">
        <v>13</v>
      </c>
      <c r="K10" s="133" t="s">
        <v>132</v>
      </c>
      <c r="L10" s="133" t="s">
        <v>131</v>
      </c>
      <c r="M10" s="133" t="s">
        <v>322</v>
      </c>
      <c r="N10" s="133" t="s">
        <v>79</v>
      </c>
      <c r="O10" s="133" t="s">
        <v>198</v>
      </c>
      <c r="P10" s="133" t="s">
        <v>116</v>
      </c>
      <c r="Q10" s="133" t="s">
        <v>80</v>
      </c>
      <c r="R10" s="130">
        <v>88341</v>
      </c>
      <c r="S10" s="130">
        <v>0</v>
      </c>
      <c r="T10" s="130">
        <v>88341</v>
      </c>
      <c r="U10" s="133" t="s">
        <v>382</v>
      </c>
      <c r="V10" s="131"/>
      <c r="W10" s="131"/>
      <c r="X10" s="131">
        <v>0</v>
      </c>
      <c r="Y10" s="133" t="s">
        <v>383</v>
      </c>
      <c r="Z10" s="133" t="s">
        <v>383</v>
      </c>
      <c r="AA10" s="132">
        <v>42167</v>
      </c>
      <c r="AB10" s="131" t="s">
        <v>81</v>
      </c>
      <c r="AC10" s="131"/>
      <c r="AD10" s="131"/>
    </row>
    <row r="11" spans="1:30" x14ac:dyDescent="0.2">
      <c r="A11" s="230" t="s">
        <v>71</v>
      </c>
      <c r="B11" s="230" t="s">
        <v>72</v>
      </c>
      <c r="C11" s="230" t="s">
        <v>73</v>
      </c>
      <c r="D11" s="228">
        <v>0</v>
      </c>
      <c r="E11" s="228">
        <v>6</v>
      </c>
      <c r="F11" s="228">
        <v>11</v>
      </c>
      <c r="G11" s="230" t="s">
        <v>113</v>
      </c>
      <c r="H11" s="230" t="s">
        <v>608</v>
      </c>
      <c r="I11" s="230" t="s">
        <v>609</v>
      </c>
      <c r="J11" s="230" t="s">
        <v>13</v>
      </c>
      <c r="K11" s="230" t="s">
        <v>132</v>
      </c>
      <c r="L11" s="230" t="s">
        <v>131</v>
      </c>
      <c r="M11" s="230" t="s">
        <v>322</v>
      </c>
      <c r="N11" s="230" t="s">
        <v>79</v>
      </c>
      <c r="O11" s="230" t="s">
        <v>198</v>
      </c>
      <c r="P11" s="230" t="s">
        <v>116</v>
      </c>
      <c r="Q11" s="230" t="s">
        <v>80</v>
      </c>
      <c r="R11" s="130">
        <v>17103</v>
      </c>
      <c r="S11" s="130">
        <v>0</v>
      </c>
      <c r="T11" s="130">
        <v>17103</v>
      </c>
      <c r="U11" s="230" t="s">
        <v>610</v>
      </c>
      <c r="V11" s="228"/>
      <c r="W11" s="228"/>
      <c r="X11" s="228">
        <v>0</v>
      </c>
      <c r="Y11" s="230" t="s">
        <v>611</v>
      </c>
      <c r="Z11" s="230" t="s">
        <v>611</v>
      </c>
      <c r="AA11" s="229">
        <v>42170</v>
      </c>
      <c r="AB11" s="228" t="s">
        <v>81</v>
      </c>
      <c r="AC11" s="228"/>
      <c r="AD11" s="131"/>
    </row>
    <row r="12" spans="1:30" x14ac:dyDescent="0.2">
      <c r="A12" s="230" t="s">
        <v>71</v>
      </c>
      <c r="B12" s="230" t="s">
        <v>72</v>
      </c>
      <c r="C12" s="230" t="s">
        <v>73</v>
      </c>
      <c r="D12" s="228">
        <v>0</v>
      </c>
      <c r="E12" s="228">
        <v>6</v>
      </c>
      <c r="F12" s="228">
        <v>11</v>
      </c>
      <c r="G12" s="230" t="s">
        <v>113</v>
      </c>
      <c r="H12" s="230" t="s">
        <v>612</v>
      </c>
      <c r="I12" s="230" t="s">
        <v>613</v>
      </c>
      <c r="J12" s="230" t="s">
        <v>13</v>
      </c>
      <c r="K12" s="230" t="s">
        <v>132</v>
      </c>
      <c r="L12" s="230" t="s">
        <v>131</v>
      </c>
      <c r="M12" s="230" t="s">
        <v>322</v>
      </c>
      <c r="N12" s="230" t="s">
        <v>79</v>
      </c>
      <c r="O12" s="230" t="s">
        <v>198</v>
      </c>
      <c r="P12" s="230" t="s">
        <v>116</v>
      </c>
      <c r="Q12" s="230" t="s">
        <v>80</v>
      </c>
      <c r="R12" s="130">
        <v>106681.5</v>
      </c>
      <c r="S12" s="130">
        <v>0</v>
      </c>
      <c r="T12" s="130">
        <v>106681.5</v>
      </c>
      <c r="U12" s="230" t="s">
        <v>389</v>
      </c>
      <c r="V12" s="228"/>
      <c r="W12" s="228"/>
      <c r="X12" s="228">
        <v>0</v>
      </c>
      <c r="Y12" s="230" t="s">
        <v>614</v>
      </c>
      <c r="Z12" s="230" t="s">
        <v>614</v>
      </c>
      <c r="AA12" s="229">
        <v>42170</v>
      </c>
      <c r="AB12" s="228" t="s">
        <v>81</v>
      </c>
      <c r="AC12" s="228"/>
      <c r="AD12" s="131"/>
    </row>
    <row r="13" spans="1:30" x14ac:dyDescent="0.2">
      <c r="A13" s="230" t="s">
        <v>71</v>
      </c>
      <c r="B13" s="230" t="s">
        <v>72</v>
      </c>
      <c r="C13" s="230" t="s">
        <v>73</v>
      </c>
      <c r="D13" s="228">
        <v>0</v>
      </c>
      <c r="E13" s="228">
        <v>6</v>
      </c>
      <c r="F13" s="228">
        <v>12</v>
      </c>
      <c r="G13" s="230" t="s">
        <v>113</v>
      </c>
      <c r="H13" s="230" t="s">
        <v>348</v>
      </c>
      <c r="I13" s="230" t="s">
        <v>615</v>
      </c>
      <c r="J13" s="230" t="s">
        <v>13</v>
      </c>
      <c r="K13" s="230" t="s">
        <v>132</v>
      </c>
      <c r="L13" s="230" t="s">
        <v>131</v>
      </c>
      <c r="M13" s="230" t="s">
        <v>322</v>
      </c>
      <c r="N13" s="230" t="s">
        <v>79</v>
      </c>
      <c r="O13" s="230" t="s">
        <v>198</v>
      </c>
      <c r="P13" s="230" t="s">
        <v>116</v>
      </c>
      <c r="Q13" s="230" t="s">
        <v>80</v>
      </c>
      <c r="R13" s="130">
        <v>90721.95</v>
      </c>
      <c r="S13" s="130">
        <v>0</v>
      </c>
      <c r="T13" s="130">
        <v>90721.95</v>
      </c>
      <c r="U13" s="230" t="s">
        <v>400</v>
      </c>
      <c r="V13" s="228"/>
      <c r="W13" s="228"/>
      <c r="X13" s="228">
        <v>0</v>
      </c>
      <c r="Y13" s="230" t="s">
        <v>616</v>
      </c>
      <c r="Z13" s="230" t="s">
        <v>616</v>
      </c>
      <c r="AA13" s="229">
        <v>42170</v>
      </c>
      <c r="AB13" s="228" t="s">
        <v>81</v>
      </c>
      <c r="AC13" s="228"/>
      <c r="AD13" s="131"/>
    </row>
    <row r="14" spans="1:30" x14ac:dyDescent="0.2">
      <c r="A14" s="230" t="s">
        <v>71</v>
      </c>
      <c r="B14" s="230" t="s">
        <v>72</v>
      </c>
      <c r="C14" s="230" t="s">
        <v>73</v>
      </c>
      <c r="D14" s="228">
        <v>0</v>
      </c>
      <c r="E14" s="228">
        <v>6</v>
      </c>
      <c r="F14" s="228">
        <v>15</v>
      </c>
      <c r="G14" s="230" t="s">
        <v>113</v>
      </c>
      <c r="H14" s="230" t="s">
        <v>617</v>
      </c>
      <c r="I14" s="230" t="s">
        <v>618</v>
      </c>
      <c r="J14" s="230" t="s">
        <v>13</v>
      </c>
      <c r="K14" s="230" t="s">
        <v>132</v>
      </c>
      <c r="L14" s="230" t="s">
        <v>131</v>
      </c>
      <c r="M14" s="230" t="s">
        <v>322</v>
      </c>
      <c r="N14" s="230" t="s">
        <v>79</v>
      </c>
      <c r="O14" s="230" t="s">
        <v>198</v>
      </c>
      <c r="P14" s="230" t="s">
        <v>116</v>
      </c>
      <c r="Q14" s="230" t="s">
        <v>80</v>
      </c>
      <c r="R14" s="130">
        <v>800</v>
      </c>
      <c r="S14" s="130">
        <v>0</v>
      </c>
      <c r="T14" s="130">
        <v>800</v>
      </c>
      <c r="U14" s="230" t="s">
        <v>619</v>
      </c>
      <c r="V14" s="228"/>
      <c r="W14" s="228"/>
      <c r="X14" s="228">
        <v>0</v>
      </c>
      <c r="Y14" s="230" t="s">
        <v>620</v>
      </c>
      <c r="Z14" s="230" t="s">
        <v>620</v>
      </c>
      <c r="AA14" s="229">
        <v>42171</v>
      </c>
      <c r="AB14" s="228" t="s">
        <v>81</v>
      </c>
      <c r="AC14" s="228"/>
      <c r="AD14" s="131"/>
    </row>
    <row r="15" spans="1:30" x14ac:dyDescent="0.2">
      <c r="A15" s="230" t="s">
        <v>71</v>
      </c>
      <c r="B15" s="230" t="s">
        <v>72</v>
      </c>
      <c r="C15" s="230" t="s">
        <v>73</v>
      </c>
      <c r="D15" s="228">
        <v>0</v>
      </c>
      <c r="E15" s="228">
        <v>6</v>
      </c>
      <c r="F15" s="228">
        <v>15</v>
      </c>
      <c r="G15" s="230" t="s">
        <v>113</v>
      </c>
      <c r="H15" s="230" t="s">
        <v>621</v>
      </c>
      <c r="I15" s="230" t="s">
        <v>622</v>
      </c>
      <c r="J15" s="230" t="s">
        <v>13</v>
      </c>
      <c r="K15" s="230" t="s">
        <v>132</v>
      </c>
      <c r="L15" s="230" t="s">
        <v>131</v>
      </c>
      <c r="M15" s="230" t="s">
        <v>322</v>
      </c>
      <c r="N15" s="230" t="s">
        <v>79</v>
      </c>
      <c r="O15" s="230" t="s">
        <v>198</v>
      </c>
      <c r="P15" s="230" t="s">
        <v>116</v>
      </c>
      <c r="Q15" s="230" t="s">
        <v>80</v>
      </c>
      <c r="R15" s="130">
        <v>16969.88</v>
      </c>
      <c r="S15" s="130">
        <v>0</v>
      </c>
      <c r="T15" s="130">
        <v>16969.88</v>
      </c>
      <c r="U15" s="230" t="s">
        <v>406</v>
      </c>
      <c r="V15" s="228"/>
      <c r="W15" s="228"/>
      <c r="X15" s="228">
        <v>0</v>
      </c>
      <c r="Y15" s="230" t="s">
        <v>623</v>
      </c>
      <c r="Z15" s="230" t="s">
        <v>623</v>
      </c>
      <c r="AA15" s="229">
        <v>42171</v>
      </c>
      <c r="AB15" s="228" t="s">
        <v>81</v>
      </c>
      <c r="AC15" s="228"/>
      <c r="AD15" s="131"/>
    </row>
    <row r="16" spans="1:30" x14ac:dyDescent="0.2">
      <c r="A16" s="230" t="s">
        <v>71</v>
      </c>
      <c r="B16" s="230" t="s">
        <v>72</v>
      </c>
      <c r="C16" s="230" t="s">
        <v>73</v>
      </c>
      <c r="D16" s="228">
        <v>0</v>
      </c>
      <c r="E16" s="228">
        <v>6</v>
      </c>
      <c r="F16" s="228">
        <v>15</v>
      </c>
      <c r="G16" s="230" t="s">
        <v>113</v>
      </c>
      <c r="H16" s="230" t="s">
        <v>624</v>
      </c>
      <c r="I16" s="230" t="s">
        <v>625</v>
      </c>
      <c r="J16" s="230" t="s">
        <v>13</v>
      </c>
      <c r="K16" s="230" t="s">
        <v>132</v>
      </c>
      <c r="L16" s="230" t="s">
        <v>131</v>
      </c>
      <c r="M16" s="230" t="s">
        <v>322</v>
      </c>
      <c r="N16" s="230" t="s">
        <v>79</v>
      </c>
      <c r="O16" s="230" t="s">
        <v>198</v>
      </c>
      <c r="P16" s="230" t="s">
        <v>116</v>
      </c>
      <c r="Q16" s="230" t="s">
        <v>80</v>
      </c>
      <c r="R16" s="130">
        <v>137574.79999999999</v>
      </c>
      <c r="S16" s="130">
        <v>0</v>
      </c>
      <c r="T16" s="130">
        <v>137574.79999999999</v>
      </c>
      <c r="U16" s="230" t="s">
        <v>626</v>
      </c>
      <c r="V16" s="228"/>
      <c r="W16" s="228"/>
      <c r="X16" s="228">
        <v>0</v>
      </c>
      <c r="Y16" s="230" t="s">
        <v>627</v>
      </c>
      <c r="Z16" s="230" t="s">
        <v>627</v>
      </c>
      <c r="AA16" s="229">
        <v>42171</v>
      </c>
      <c r="AB16" s="228" t="s">
        <v>81</v>
      </c>
      <c r="AC16" s="228"/>
      <c r="AD16" s="131"/>
    </row>
    <row r="17" spans="1:30" x14ac:dyDescent="0.2">
      <c r="A17" s="230" t="s">
        <v>71</v>
      </c>
      <c r="B17" s="230" t="s">
        <v>72</v>
      </c>
      <c r="C17" s="230" t="s">
        <v>73</v>
      </c>
      <c r="D17" s="228">
        <v>0</v>
      </c>
      <c r="E17" s="228">
        <v>6</v>
      </c>
      <c r="F17" s="228">
        <v>15</v>
      </c>
      <c r="G17" s="230" t="s">
        <v>113</v>
      </c>
      <c r="H17" s="230" t="s">
        <v>628</v>
      </c>
      <c r="I17" s="230" t="s">
        <v>629</v>
      </c>
      <c r="J17" s="230" t="s">
        <v>13</v>
      </c>
      <c r="K17" s="230" t="s">
        <v>132</v>
      </c>
      <c r="L17" s="230" t="s">
        <v>131</v>
      </c>
      <c r="M17" s="230" t="s">
        <v>322</v>
      </c>
      <c r="N17" s="230" t="s">
        <v>79</v>
      </c>
      <c r="O17" s="230" t="s">
        <v>198</v>
      </c>
      <c r="P17" s="230" t="s">
        <v>116</v>
      </c>
      <c r="Q17" s="230" t="s">
        <v>80</v>
      </c>
      <c r="R17" s="130">
        <v>562871.43999999994</v>
      </c>
      <c r="S17" s="130">
        <v>0</v>
      </c>
      <c r="T17" s="130">
        <v>562871.43999999994</v>
      </c>
      <c r="U17" s="230" t="s">
        <v>403</v>
      </c>
      <c r="V17" s="228"/>
      <c r="W17" s="228"/>
      <c r="X17" s="228">
        <v>0</v>
      </c>
      <c r="Y17" s="230" t="s">
        <v>630</v>
      </c>
      <c r="Z17" s="230" t="s">
        <v>630</v>
      </c>
      <c r="AA17" s="229">
        <v>42171</v>
      </c>
      <c r="AB17" s="228" t="s">
        <v>81</v>
      </c>
      <c r="AC17" s="228"/>
      <c r="AD17" s="131"/>
    </row>
    <row r="18" spans="1:30" x14ac:dyDescent="0.2">
      <c r="A18" s="230" t="s">
        <v>71</v>
      </c>
      <c r="B18" s="230" t="s">
        <v>72</v>
      </c>
      <c r="C18" s="230" t="s">
        <v>73</v>
      </c>
      <c r="D18" s="228">
        <v>0</v>
      </c>
      <c r="E18" s="228">
        <v>6</v>
      </c>
      <c r="F18" s="228">
        <v>16</v>
      </c>
      <c r="G18" s="230" t="s">
        <v>113</v>
      </c>
      <c r="H18" s="230" t="s">
        <v>631</v>
      </c>
      <c r="I18" s="230" t="s">
        <v>632</v>
      </c>
      <c r="J18" s="230" t="s">
        <v>13</v>
      </c>
      <c r="K18" s="230" t="s">
        <v>132</v>
      </c>
      <c r="L18" s="230" t="s">
        <v>131</v>
      </c>
      <c r="M18" s="230" t="s">
        <v>322</v>
      </c>
      <c r="N18" s="230" t="s">
        <v>79</v>
      </c>
      <c r="O18" s="230" t="s">
        <v>198</v>
      </c>
      <c r="P18" s="230" t="s">
        <v>116</v>
      </c>
      <c r="Q18" s="230" t="s">
        <v>80</v>
      </c>
      <c r="R18" s="130">
        <v>100</v>
      </c>
      <c r="S18" s="130">
        <v>0</v>
      </c>
      <c r="T18" s="130">
        <v>100</v>
      </c>
      <c r="U18" s="230" t="s">
        <v>633</v>
      </c>
      <c r="V18" s="228"/>
      <c r="W18" s="228"/>
      <c r="X18" s="228">
        <v>0</v>
      </c>
      <c r="Y18" s="230" t="s">
        <v>634</v>
      </c>
      <c r="Z18" s="230" t="s">
        <v>634</v>
      </c>
      <c r="AA18" s="229">
        <v>42173</v>
      </c>
      <c r="AB18" s="228" t="s">
        <v>81</v>
      </c>
      <c r="AC18" s="228"/>
      <c r="AD18" s="131"/>
    </row>
    <row r="19" spans="1:30" x14ac:dyDescent="0.2">
      <c r="A19" s="230" t="s">
        <v>71</v>
      </c>
      <c r="B19" s="230" t="s">
        <v>72</v>
      </c>
      <c r="C19" s="230" t="s">
        <v>73</v>
      </c>
      <c r="D19" s="228">
        <v>0</v>
      </c>
      <c r="E19" s="228">
        <v>6</v>
      </c>
      <c r="F19" s="228">
        <v>16</v>
      </c>
      <c r="G19" s="230" t="s">
        <v>113</v>
      </c>
      <c r="H19" s="230" t="s">
        <v>635</v>
      </c>
      <c r="I19" s="230" t="s">
        <v>636</v>
      </c>
      <c r="J19" s="230" t="s">
        <v>13</v>
      </c>
      <c r="K19" s="230" t="s">
        <v>132</v>
      </c>
      <c r="L19" s="230" t="s">
        <v>131</v>
      </c>
      <c r="M19" s="230" t="s">
        <v>322</v>
      </c>
      <c r="N19" s="230" t="s">
        <v>79</v>
      </c>
      <c r="O19" s="230" t="s">
        <v>198</v>
      </c>
      <c r="P19" s="230" t="s">
        <v>116</v>
      </c>
      <c r="Q19" s="230" t="s">
        <v>80</v>
      </c>
      <c r="R19" s="130">
        <v>1865</v>
      </c>
      <c r="S19" s="130">
        <v>0</v>
      </c>
      <c r="T19" s="130">
        <v>1865</v>
      </c>
      <c r="U19" s="230" t="s">
        <v>637</v>
      </c>
      <c r="V19" s="228"/>
      <c r="W19" s="228"/>
      <c r="X19" s="228">
        <v>0</v>
      </c>
      <c r="Y19" s="230" t="s">
        <v>638</v>
      </c>
      <c r="Z19" s="230" t="s">
        <v>638</v>
      </c>
      <c r="AA19" s="229">
        <v>42173</v>
      </c>
      <c r="AB19" s="228" t="s">
        <v>81</v>
      </c>
      <c r="AC19" s="228"/>
      <c r="AD19" s="131"/>
    </row>
    <row r="20" spans="1:30" x14ac:dyDescent="0.2">
      <c r="A20" s="230" t="s">
        <v>71</v>
      </c>
      <c r="B20" s="230" t="s">
        <v>72</v>
      </c>
      <c r="C20" s="230" t="s">
        <v>73</v>
      </c>
      <c r="D20" s="228">
        <v>0</v>
      </c>
      <c r="E20" s="228">
        <v>6</v>
      </c>
      <c r="F20" s="228">
        <v>16</v>
      </c>
      <c r="G20" s="230" t="s">
        <v>113</v>
      </c>
      <c r="H20" s="230" t="s">
        <v>639</v>
      </c>
      <c r="I20" s="230" t="s">
        <v>640</v>
      </c>
      <c r="J20" s="230" t="s">
        <v>13</v>
      </c>
      <c r="K20" s="230" t="s">
        <v>132</v>
      </c>
      <c r="L20" s="230" t="s">
        <v>131</v>
      </c>
      <c r="M20" s="230" t="s">
        <v>322</v>
      </c>
      <c r="N20" s="230" t="s">
        <v>79</v>
      </c>
      <c r="O20" s="230" t="s">
        <v>198</v>
      </c>
      <c r="P20" s="230" t="s">
        <v>116</v>
      </c>
      <c r="Q20" s="230" t="s">
        <v>80</v>
      </c>
      <c r="R20" s="130">
        <v>6400</v>
      </c>
      <c r="S20" s="130">
        <v>0</v>
      </c>
      <c r="T20" s="130">
        <v>6400</v>
      </c>
      <c r="U20" s="230" t="s">
        <v>641</v>
      </c>
      <c r="V20" s="228"/>
      <c r="W20" s="228"/>
      <c r="X20" s="228">
        <v>0</v>
      </c>
      <c r="Y20" s="230" t="s">
        <v>642</v>
      </c>
      <c r="Z20" s="230" t="s">
        <v>642</v>
      </c>
      <c r="AA20" s="229">
        <v>42173</v>
      </c>
      <c r="AB20" s="228" t="s">
        <v>81</v>
      </c>
      <c r="AC20" s="228"/>
      <c r="AD20" s="131"/>
    </row>
    <row r="21" spans="1:30" x14ac:dyDescent="0.2">
      <c r="A21" s="230" t="s">
        <v>71</v>
      </c>
      <c r="B21" s="230" t="s">
        <v>72</v>
      </c>
      <c r="C21" s="230" t="s">
        <v>73</v>
      </c>
      <c r="D21" s="228">
        <v>0</v>
      </c>
      <c r="E21" s="228">
        <v>6</v>
      </c>
      <c r="F21" s="228">
        <v>17</v>
      </c>
      <c r="G21" s="230" t="s">
        <v>113</v>
      </c>
      <c r="H21" s="230" t="s">
        <v>643</v>
      </c>
      <c r="I21" s="230" t="s">
        <v>644</v>
      </c>
      <c r="J21" s="230" t="s">
        <v>13</v>
      </c>
      <c r="K21" s="230" t="s">
        <v>132</v>
      </c>
      <c r="L21" s="230" t="s">
        <v>131</v>
      </c>
      <c r="M21" s="230" t="s">
        <v>322</v>
      </c>
      <c r="N21" s="230" t="s">
        <v>79</v>
      </c>
      <c r="O21" s="230" t="s">
        <v>198</v>
      </c>
      <c r="P21" s="230" t="s">
        <v>116</v>
      </c>
      <c r="Q21" s="230" t="s">
        <v>80</v>
      </c>
      <c r="R21" s="130">
        <v>20948.93</v>
      </c>
      <c r="S21" s="130">
        <v>0</v>
      </c>
      <c r="T21" s="130">
        <v>20948.93</v>
      </c>
      <c r="U21" s="230" t="s">
        <v>645</v>
      </c>
      <c r="V21" s="228"/>
      <c r="W21" s="228"/>
      <c r="X21" s="228">
        <v>0</v>
      </c>
      <c r="Y21" s="230" t="s">
        <v>646</v>
      </c>
      <c r="Z21" s="230" t="s">
        <v>646</v>
      </c>
      <c r="AA21" s="229">
        <v>42174</v>
      </c>
      <c r="AB21" s="228" t="s">
        <v>81</v>
      </c>
      <c r="AC21" s="228"/>
      <c r="AD21" s="131"/>
    </row>
    <row r="22" spans="1:30" x14ac:dyDescent="0.2">
      <c r="A22" s="230" t="s">
        <v>71</v>
      </c>
      <c r="B22" s="230" t="s">
        <v>72</v>
      </c>
      <c r="C22" s="230" t="s">
        <v>73</v>
      </c>
      <c r="D22" s="228">
        <v>0</v>
      </c>
      <c r="E22" s="228">
        <v>6</v>
      </c>
      <c r="F22" s="228">
        <v>17</v>
      </c>
      <c r="G22" s="230" t="s">
        <v>113</v>
      </c>
      <c r="H22" s="230" t="s">
        <v>647</v>
      </c>
      <c r="I22" s="230" t="s">
        <v>648</v>
      </c>
      <c r="J22" s="230" t="s">
        <v>13</v>
      </c>
      <c r="K22" s="230" t="s">
        <v>132</v>
      </c>
      <c r="L22" s="230" t="s">
        <v>131</v>
      </c>
      <c r="M22" s="230" t="s">
        <v>322</v>
      </c>
      <c r="N22" s="230" t="s">
        <v>79</v>
      </c>
      <c r="O22" s="230" t="s">
        <v>198</v>
      </c>
      <c r="P22" s="230" t="s">
        <v>116</v>
      </c>
      <c r="Q22" s="230" t="s">
        <v>80</v>
      </c>
      <c r="R22" s="130">
        <v>51353</v>
      </c>
      <c r="S22" s="130">
        <v>0</v>
      </c>
      <c r="T22" s="130">
        <v>51353</v>
      </c>
      <c r="U22" s="230" t="s">
        <v>649</v>
      </c>
      <c r="V22" s="228"/>
      <c r="W22" s="228"/>
      <c r="X22" s="228">
        <v>0</v>
      </c>
      <c r="Y22" s="230" t="s">
        <v>650</v>
      </c>
      <c r="Z22" s="230" t="s">
        <v>650</v>
      </c>
      <c r="AA22" s="229">
        <v>42174</v>
      </c>
      <c r="AB22" s="228" t="s">
        <v>81</v>
      </c>
      <c r="AC22" s="228"/>
      <c r="AD22" s="131"/>
    </row>
    <row r="23" spans="1:30" x14ac:dyDescent="0.2">
      <c r="A23" s="230" t="s">
        <v>71</v>
      </c>
      <c r="B23" s="230" t="s">
        <v>72</v>
      </c>
      <c r="C23" s="230" t="s">
        <v>73</v>
      </c>
      <c r="D23" s="228">
        <v>0</v>
      </c>
      <c r="E23" s="228">
        <v>6</v>
      </c>
      <c r="F23" s="228">
        <v>18</v>
      </c>
      <c r="G23" s="230" t="s">
        <v>113</v>
      </c>
      <c r="H23" s="230" t="s">
        <v>651</v>
      </c>
      <c r="I23" s="230" t="s">
        <v>652</v>
      </c>
      <c r="J23" s="230" t="s">
        <v>13</v>
      </c>
      <c r="K23" s="230" t="s">
        <v>132</v>
      </c>
      <c r="L23" s="230" t="s">
        <v>131</v>
      </c>
      <c r="M23" s="230" t="s">
        <v>322</v>
      </c>
      <c r="N23" s="230" t="s">
        <v>79</v>
      </c>
      <c r="O23" s="230" t="s">
        <v>198</v>
      </c>
      <c r="P23" s="230" t="s">
        <v>116</v>
      </c>
      <c r="Q23" s="230" t="s">
        <v>80</v>
      </c>
      <c r="R23" s="130">
        <v>1030.3</v>
      </c>
      <c r="S23" s="130">
        <v>0</v>
      </c>
      <c r="T23" s="130">
        <v>1030.3</v>
      </c>
      <c r="U23" s="230" t="s">
        <v>653</v>
      </c>
      <c r="V23" s="228"/>
      <c r="W23" s="228"/>
      <c r="X23" s="228">
        <v>0</v>
      </c>
      <c r="Y23" s="230" t="s">
        <v>654</v>
      </c>
      <c r="Z23" s="230" t="s">
        <v>654</v>
      </c>
      <c r="AA23" s="229">
        <v>42184</v>
      </c>
      <c r="AB23" s="228" t="s">
        <v>81</v>
      </c>
      <c r="AC23" s="228"/>
      <c r="AD23" s="131"/>
    </row>
    <row r="24" spans="1:30" x14ac:dyDescent="0.2">
      <c r="A24" s="230" t="s">
        <v>71</v>
      </c>
      <c r="B24" s="230" t="s">
        <v>72</v>
      </c>
      <c r="C24" s="230" t="s">
        <v>73</v>
      </c>
      <c r="D24" s="228">
        <v>0</v>
      </c>
      <c r="E24" s="228">
        <v>6</v>
      </c>
      <c r="F24" s="228">
        <v>18</v>
      </c>
      <c r="G24" s="230" t="s">
        <v>113</v>
      </c>
      <c r="H24" s="230" t="s">
        <v>655</v>
      </c>
      <c r="I24" s="230" t="s">
        <v>656</v>
      </c>
      <c r="J24" s="230" t="s">
        <v>13</v>
      </c>
      <c r="K24" s="230" t="s">
        <v>132</v>
      </c>
      <c r="L24" s="230" t="s">
        <v>131</v>
      </c>
      <c r="M24" s="230" t="s">
        <v>322</v>
      </c>
      <c r="N24" s="230" t="s">
        <v>79</v>
      </c>
      <c r="O24" s="230" t="s">
        <v>198</v>
      </c>
      <c r="P24" s="230" t="s">
        <v>116</v>
      </c>
      <c r="Q24" s="230" t="s">
        <v>80</v>
      </c>
      <c r="R24" s="130">
        <v>99265.4</v>
      </c>
      <c r="S24" s="130">
        <v>0</v>
      </c>
      <c r="T24" s="130">
        <v>99265.4</v>
      </c>
      <c r="U24" s="230" t="s">
        <v>657</v>
      </c>
      <c r="V24" s="228"/>
      <c r="W24" s="228"/>
      <c r="X24" s="228">
        <v>0</v>
      </c>
      <c r="Y24" s="230" t="s">
        <v>658</v>
      </c>
      <c r="Z24" s="230" t="s">
        <v>658</v>
      </c>
      <c r="AA24" s="229">
        <v>42184</v>
      </c>
      <c r="AB24" s="228" t="s">
        <v>81</v>
      </c>
      <c r="AC24" s="228"/>
      <c r="AD24" s="131"/>
    </row>
    <row r="25" spans="1:30" x14ac:dyDescent="0.2">
      <c r="A25" s="230" t="s">
        <v>71</v>
      </c>
      <c r="B25" s="230" t="s">
        <v>72</v>
      </c>
      <c r="C25" s="230" t="s">
        <v>73</v>
      </c>
      <c r="D25" s="228">
        <v>0</v>
      </c>
      <c r="E25" s="228">
        <v>6</v>
      </c>
      <c r="F25" s="228">
        <v>19</v>
      </c>
      <c r="G25" s="230" t="s">
        <v>113</v>
      </c>
      <c r="H25" s="230" t="s">
        <v>659</v>
      </c>
      <c r="I25" s="230" t="s">
        <v>660</v>
      </c>
      <c r="J25" s="230" t="s">
        <v>13</v>
      </c>
      <c r="K25" s="230" t="s">
        <v>132</v>
      </c>
      <c r="L25" s="230" t="s">
        <v>131</v>
      </c>
      <c r="M25" s="230" t="s">
        <v>322</v>
      </c>
      <c r="N25" s="230" t="s">
        <v>79</v>
      </c>
      <c r="O25" s="230" t="s">
        <v>198</v>
      </c>
      <c r="P25" s="230" t="s">
        <v>116</v>
      </c>
      <c r="Q25" s="230" t="s">
        <v>80</v>
      </c>
      <c r="R25" s="130">
        <v>68692.55</v>
      </c>
      <c r="S25" s="130">
        <v>0</v>
      </c>
      <c r="T25" s="130">
        <v>68692.55</v>
      </c>
      <c r="U25" s="230" t="s">
        <v>661</v>
      </c>
      <c r="V25" s="228"/>
      <c r="W25" s="228"/>
      <c r="X25" s="228">
        <v>0</v>
      </c>
      <c r="Y25" s="230" t="s">
        <v>662</v>
      </c>
      <c r="Z25" s="230" t="s">
        <v>662</v>
      </c>
      <c r="AA25" s="229">
        <v>42184</v>
      </c>
      <c r="AB25" s="228" t="s">
        <v>81</v>
      </c>
      <c r="AC25" s="228"/>
      <c r="AD25" s="131"/>
    </row>
    <row r="26" spans="1:30" x14ac:dyDescent="0.2">
      <c r="A26" s="230" t="s">
        <v>71</v>
      </c>
      <c r="B26" s="230" t="s">
        <v>72</v>
      </c>
      <c r="C26" s="230" t="s">
        <v>73</v>
      </c>
      <c r="D26" s="228">
        <v>0</v>
      </c>
      <c r="E26" s="228">
        <v>6</v>
      </c>
      <c r="F26" s="228">
        <v>23</v>
      </c>
      <c r="G26" s="230" t="s">
        <v>113</v>
      </c>
      <c r="H26" s="230" t="s">
        <v>663</v>
      </c>
      <c r="I26" s="230" t="s">
        <v>664</v>
      </c>
      <c r="J26" s="230" t="s">
        <v>13</v>
      </c>
      <c r="K26" s="230" t="s">
        <v>132</v>
      </c>
      <c r="L26" s="230" t="s">
        <v>131</v>
      </c>
      <c r="M26" s="230" t="s">
        <v>322</v>
      </c>
      <c r="N26" s="230" t="s">
        <v>79</v>
      </c>
      <c r="O26" s="230" t="s">
        <v>198</v>
      </c>
      <c r="P26" s="230" t="s">
        <v>116</v>
      </c>
      <c r="Q26" s="230" t="s">
        <v>80</v>
      </c>
      <c r="R26" s="130">
        <v>78591.649999999994</v>
      </c>
      <c r="S26" s="130">
        <v>0</v>
      </c>
      <c r="T26" s="130">
        <v>78591.649999999994</v>
      </c>
      <c r="U26" s="230" t="s">
        <v>665</v>
      </c>
      <c r="V26" s="228"/>
      <c r="W26" s="228"/>
      <c r="X26" s="228">
        <v>0</v>
      </c>
      <c r="Y26" s="230" t="s">
        <v>666</v>
      </c>
      <c r="Z26" s="230" t="s">
        <v>666</v>
      </c>
      <c r="AA26" s="229">
        <v>42184</v>
      </c>
      <c r="AB26" s="228" t="s">
        <v>81</v>
      </c>
      <c r="AC26" s="228"/>
      <c r="AD26" s="131"/>
    </row>
    <row r="27" spans="1:30" x14ac:dyDescent="0.2">
      <c r="A27" s="230" t="s">
        <v>71</v>
      </c>
      <c r="B27" s="230" t="s">
        <v>72</v>
      </c>
      <c r="C27" s="230" t="s">
        <v>73</v>
      </c>
      <c r="D27" s="228">
        <v>0</v>
      </c>
      <c r="E27" s="228">
        <v>6</v>
      </c>
      <c r="F27" s="228">
        <v>24</v>
      </c>
      <c r="G27" s="230" t="s">
        <v>113</v>
      </c>
      <c r="H27" s="230" t="s">
        <v>667</v>
      </c>
      <c r="I27" s="230" t="s">
        <v>668</v>
      </c>
      <c r="J27" s="230" t="s">
        <v>13</v>
      </c>
      <c r="K27" s="230" t="s">
        <v>132</v>
      </c>
      <c r="L27" s="230" t="s">
        <v>131</v>
      </c>
      <c r="M27" s="230" t="s">
        <v>462</v>
      </c>
      <c r="N27" s="230" t="s">
        <v>79</v>
      </c>
      <c r="O27" s="230" t="s">
        <v>198</v>
      </c>
      <c r="P27" s="230" t="s">
        <v>116</v>
      </c>
      <c r="Q27" s="230" t="s">
        <v>80</v>
      </c>
      <c r="R27" s="130">
        <v>0</v>
      </c>
      <c r="S27" s="130">
        <v>1092710.93</v>
      </c>
      <c r="T27" s="130">
        <v>-1092710.93</v>
      </c>
      <c r="U27" s="228"/>
      <c r="V27" s="228"/>
      <c r="W27" s="228"/>
      <c r="X27" s="228">
        <v>0</v>
      </c>
      <c r="Y27" s="230" t="s">
        <v>669</v>
      </c>
      <c r="Z27" s="230" t="s">
        <v>669</v>
      </c>
      <c r="AA27" s="229">
        <v>42184</v>
      </c>
      <c r="AB27" s="228" t="s">
        <v>419</v>
      </c>
      <c r="AC27" s="230" t="s">
        <v>98</v>
      </c>
      <c r="AD27" s="131"/>
    </row>
    <row r="28" spans="1:30" x14ac:dyDescent="0.2">
      <c r="A28" s="230" t="s">
        <v>71</v>
      </c>
      <c r="B28" s="230" t="s">
        <v>72</v>
      </c>
      <c r="C28" s="230" t="s">
        <v>73</v>
      </c>
      <c r="D28" s="228">
        <v>0</v>
      </c>
      <c r="E28" s="228">
        <v>6</v>
      </c>
      <c r="F28" s="228">
        <v>24</v>
      </c>
      <c r="G28" s="230" t="s">
        <v>113</v>
      </c>
      <c r="H28" s="230" t="s">
        <v>670</v>
      </c>
      <c r="I28" s="230" t="s">
        <v>671</v>
      </c>
      <c r="J28" s="230" t="s">
        <v>13</v>
      </c>
      <c r="K28" s="230" t="s">
        <v>132</v>
      </c>
      <c r="L28" s="230" t="s">
        <v>131</v>
      </c>
      <c r="M28" s="230" t="s">
        <v>462</v>
      </c>
      <c r="N28" s="230" t="s">
        <v>79</v>
      </c>
      <c r="O28" s="230" t="s">
        <v>198</v>
      </c>
      <c r="P28" s="230" t="s">
        <v>116</v>
      </c>
      <c r="Q28" s="230" t="s">
        <v>80</v>
      </c>
      <c r="R28" s="130">
        <v>0</v>
      </c>
      <c r="S28" s="130">
        <v>1084.5</v>
      </c>
      <c r="T28" s="130">
        <v>-1084.5</v>
      </c>
      <c r="U28" s="228"/>
      <c r="V28" s="228"/>
      <c r="W28" s="228"/>
      <c r="X28" s="228">
        <v>0</v>
      </c>
      <c r="Y28" s="230" t="s">
        <v>672</v>
      </c>
      <c r="Z28" s="230" t="s">
        <v>672</v>
      </c>
      <c r="AA28" s="229">
        <v>42184</v>
      </c>
      <c r="AB28" s="228" t="s">
        <v>419</v>
      </c>
      <c r="AC28" s="230" t="s">
        <v>98</v>
      </c>
      <c r="AD28" s="131"/>
    </row>
    <row r="29" spans="1:30" x14ac:dyDescent="0.2">
      <c r="A29" s="230" t="s">
        <v>71</v>
      </c>
      <c r="B29" s="230" t="s">
        <v>72</v>
      </c>
      <c r="C29" s="230" t="s">
        <v>73</v>
      </c>
      <c r="D29" s="228">
        <v>0</v>
      </c>
      <c r="E29" s="228">
        <v>6</v>
      </c>
      <c r="F29" s="228">
        <v>24</v>
      </c>
      <c r="G29" s="230" t="s">
        <v>113</v>
      </c>
      <c r="H29" s="230" t="s">
        <v>673</v>
      </c>
      <c r="I29" s="230" t="s">
        <v>674</v>
      </c>
      <c r="J29" s="230" t="s">
        <v>13</v>
      </c>
      <c r="K29" s="230" t="s">
        <v>132</v>
      </c>
      <c r="L29" s="230" t="s">
        <v>131</v>
      </c>
      <c r="M29" s="230" t="s">
        <v>462</v>
      </c>
      <c r="N29" s="230" t="s">
        <v>79</v>
      </c>
      <c r="O29" s="230" t="s">
        <v>198</v>
      </c>
      <c r="P29" s="230" t="s">
        <v>116</v>
      </c>
      <c r="Q29" s="230" t="s">
        <v>80</v>
      </c>
      <c r="R29" s="130">
        <v>0</v>
      </c>
      <c r="S29" s="130">
        <v>456236.93</v>
      </c>
      <c r="T29" s="130">
        <v>-456236.93</v>
      </c>
      <c r="U29" s="228"/>
      <c r="V29" s="228"/>
      <c r="W29" s="228"/>
      <c r="X29" s="228">
        <v>0</v>
      </c>
      <c r="Y29" s="230" t="s">
        <v>675</v>
      </c>
      <c r="Z29" s="230" t="s">
        <v>675</v>
      </c>
      <c r="AA29" s="229">
        <v>42184</v>
      </c>
      <c r="AB29" s="228" t="s">
        <v>419</v>
      </c>
      <c r="AC29" s="230" t="s">
        <v>98</v>
      </c>
      <c r="AD29" s="131"/>
    </row>
    <row r="30" spans="1:30" x14ac:dyDescent="0.2">
      <c r="A30" s="230" t="s">
        <v>71</v>
      </c>
      <c r="B30" s="230" t="s">
        <v>72</v>
      </c>
      <c r="C30" s="230" t="s">
        <v>73</v>
      </c>
      <c r="D30" s="228">
        <v>0</v>
      </c>
      <c r="E30" s="228">
        <v>6</v>
      </c>
      <c r="F30" s="228">
        <v>24</v>
      </c>
      <c r="G30" s="230" t="s">
        <v>113</v>
      </c>
      <c r="H30" s="230" t="s">
        <v>676</v>
      </c>
      <c r="I30" s="230" t="s">
        <v>677</v>
      </c>
      <c r="J30" s="230" t="s">
        <v>13</v>
      </c>
      <c r="K30" s="230" t="s">
        <v>132</v>
      </c>
      <c r="L30" s="230" t="s">
        <v>131</v>
      </c>
      <c r="M30" s="230" t="s">
        <v>462</v>
      </c>
      <c r="N30" s="230" t="s">
        <v>79</v>
      </c>
      <c r="O30" s="230" t="s">
        <v>198</v>
      </c>
      <c r="P30" s="230" t="s">
        <v>116</v>
      </c>
      <c r="Q30" s="230" t="s">
        <v>80</v>
      </c>
      <c r="R30" s="130">
        <v>0</v>
      </c>
      <c r="S30" s="130">
        <v>111487.8</v>
      </c>
      <c r="T30" s="130">
        <v>-111487.8</v>
      </c>
      <c r="U30" s="228"/>
      <c r="V30" s="228"/>
      <c r="W30" s="228"/>
      <c r="X30" s="228">
        <v>0</v>
      </c>
      <c r="Y30" s="230" t="s">
        <v>678</v>
      </c>
      <c r="Z30" s="230" t="s">
        <v>678</v>
      </c>
      <c r="AA30" s="229">
        <v>42184</v>
      </c>
      <c r="AB30" s="228" t="s">
        <v>419</v>
      </c>
      <c r="AC30" s="230" t="s">
        <v>98</v>
      </c>
      <c r="AD30" s="131"/>
    </row>
    <row r="31" spans="1:30" x14ac:dyDescent="0.2">
      <c r="A31" s="230" t="s">
        <v>71</v>
      </c>
      <c r="B31" s="230" t="s">
        <v>72</v>
      </c>
      <c r="C31" s="230" t="s">
        <v>73</v>
      </c>
      <c r="D31" s="228">
        <v>0</v>
      </c>
      <c r="E31" s="228">
        <v>6</v>
      </c>
      <c r="F31" s="228">
        <v>24</v>
      </c>
      <c r="G31" s="230" t="s">
        <v>113</v>
      </c>
      <c r="H31" s="230" t="s">
        <v>679</v>
      </c>
      <c r="I31" s="230" t="s">
        <v>680</v>
      </c>
      <c r="J31" s="230" t="s">
        <v>13</v>
      </c>
      <c r="K31" s="230" t="s">
        <v>132</v>
      </c>
      <c r="L31" s="230" t="s">
        <v>131</v>
      </c>
      <c r="M31" s="230" t="s">
        <v>462</v>
      </c>
      <c r="N31" s="230" t="s">
        <v>79</v>
      </c>
      <c r="O31" s="230" t="s">
        <v>198</v>
      </c>
      <c r="P31" s="230" t="s">
        <v>116</v>
      </c>
      <c r="Q31" s="230" t="s">
        <v>80</v>
      </c>
      <c r="R31" s="130">
        <v>0</v>
      </c>
      <c r="S31" s="130">
        <v>161945.70000000001</v>
      </c>
      <c r="T31" s="130">
        <v>-161945.70000000001</v>
      </c>
      <c r="U31" s="228"/>
      <c r="V31" s="228"/>
      <c r="W31" s="228"/>
      <c r="X31" s="228">
        <v>0</v>
      </c>
      <c r="Y31" s="230" t="s">
        <v>681</v>
      </c>
      <c r="Z31" s="230" t="s">
        <v>681</v>
      </c>
      <c r="AA31" s="229">
        <v>42184</v>
      </c>
      <c r="AB31" s="228" t="s">
        <v>419</v>
      </c>
      <c r="AC31" s="230" t="s">
        <v>98</v>
      </c>
      <c r="AD31" s="131"/>
    </row>
    <row r="32" spans="1:30" x14ac:dyDescent="0.2">
      <c r="A32" s="230" t="s">
        <v>71</v>
      </c>
      <c r="B32" s="230" t="s">
        <v>72</v>
      </c>
      <c r="C32" s="230" t="s">
        <v>73</v>
      </c>
      <c r="D32" s="228">
        <v>0</v>
      </c>
      <c r="E32" s="228">
        <v>6</v>
      </c>
      <c r="F32" s="228">
        <v>24</v>
      </c>
      <c r="G32" s="230" t="s">
        <v>113</v>
      </c>
      <c r="H32" s="230" t="s">
        <v>682</v>
      </c>
      <c r="I32" s="230" t="s">
        <v>683</v>
      </c>
      <c r="J32" s="230" t="s">
        <v>13</v>
      </c>
      <c r="K32" s="230" t="s">
        <v>132</v>
      </c>
      <c r="L32" s="230" t="s">
        <v>131</v>
      </c>
      <c r="M32" s="230" t="s">
        <v>462</v>
      </c>
      <c r="N32" s="230" t="s">
        <v>79</v>
      </c>
      <c r="O32" s="230" t="s">
        <v>198</v>
      </c>
      <c r="P32" s="230" t="s">
        <v>116</v>
      </c>
      <c r="Q32" s="230" t="s">
        <v>80</v>
      </c>
      <c r="R32" s="130">
        <v>0</v>
      </c>
      <c r="S32" s="130">
        <v>241311.2</v>
      </c>
      <c r="T32" s="130">
        <v>-241311.2</v>
      </c>
      <c r="U32" s="228"/>
      <c r="V32" s="228"/>
      <c r="W32" s="228"/>
      <c r="X32" s="228">
        <v>0</v>
      </c>
      <c r="Y32" s="230" t="s">
        <v>684</v>
      </c>
      <c r="Z32" s="230" t="s">
        <v>684</v>
      </c>
      <c r="AA32" s="229">
        <v>42184</v>
      </c>
      <c r="AB32" s="228" t="s">
        <v>419</v>
      </c>
      <c r="AC32" s="230" t="s">
        <v>98</v>
      </c>
      <c r="AD32" s="131"/>
    </row>
    <row r="33" spans="1:30" x14ac:dyDescent="0.2">
      <c r="A33" s="230" t="s">
        <v>71</v>
      </c>
      <c r="B33" s="230" t="s">
        <v>72</v>
      </c>
      <c r="C33" s="230" t="s">
        <v>73</v>
      </c>
      <c r="D33" s="228">
        <v>0</v>
      </c>
      <c r="E33" s="228">
        <v>6</v>
      </c>
      <c r="F33" s="228">
        <v>24</v>
      </c>
      <c r="G33" s="230" t="s">
        <v>113</v>
      </c>
      <c r="H33" s="230" t="s">
        <v>685</v>
      </c>
      <c r="I33" s="230" t="s">
        <v>686</v>
      </c>
      <c r="J33" s="230" t="s">
        <v>13</v>
      </c>
      <c r="K33" s="230" t="s">
        <v>132</v>
      </c>
      <c r="L33" s="230" t="s">
        <v>131</v>
      </c>
      <c r="M33" s="230" t="s">
        <v>462</v>
      </c>
      <c r="N33" s="230" t="s">
        <v>79</v>
      </c>
      <c r="O33" s="230" t="s">
        <v>198</v>
      </c>
      <c r="P33" s="230" t="s">
        <v>116</v>
      </c>
      <c r="Q33" s="230" t="s">
        <v>80</v>
      </c>
      <c r="R33" s="130">
        <v>0</v>
      </c>
      <c r="S33" s="130">
        <v>460827</v>
      </c>
      <c r="T33" s="130">
        <v>-460827</v>
      </c>
      <c r="U33" s="228"/>
      <c r="V33" s="228"/>
      <c r="W33" s="228"/>
      <c r="X33" s="228">
        <v>0</v>
      </c>
      <c r="Y33" s="230" t="s">
        <v>687</v>
      </c>
      <c r="Z33" s="230" t="s">
        <v>687</v>
      </c>
      <c r="AA33" s="229">
        <v>42184</v>
      </c>
      <c r="AB33" s="228" t="s">
        <v>419</v>
      </c>
      <c r="AC33" s="230" t="s">
        <v>98</v>
      </c>
      <c r="AD33" s="131"/>
    </row>
    <row r="34" spans="1:30" x14ac:dyDescent="0.2">
      <c r="A34" s="230" t="s">
        <v>71</v>
      </c>
      <c r="B34" s="230" t="s">
        <v>72</v>
      </c>
      <c r="C34" s="230" t="s">
        <v>73</v>
      </c>
      <c r="D34" s="228">
        <v>0</v>
      </c>
      <c r="E34" s="228">
        <v>6</v>
      </c>
      <c r="F34" s="228">
        <v>24</v>
      </c>
      <c r="G34" s="230" t="s">
        <v>113</v>
      </c>
      <c r="H34" s="230" t="s">
        <v>688</v>
      </c>
      <c r="I34" s="230" t="s">
        <v>689</v>
      </c>
      <c r="J34" s="230" t="s">
        <v>13</v>
      </c>
      <c r="K34" s="230" t="s">
        <v>132</v>
      </c>
      <c r="L34" s="230" t="s">
        <v>131</v>
      </c>
      <c r="M34" s="230" t="s">
        <v>462</v>
      </c>
      <c r="N34" s="230" t="s">
        <v>79</v>
      </c>
      <c r="O34" s="230" t="s">
        <v>198</v>
      </c>
      <c r="P34" s="230" t="s">
        <v>116</v>
      </c>
      <c r="Q34" s="230" t="s">
        <v>80</v>
      </c>
      <c r="R34" s="130">
        <v>0</v>
      </c>
      <c r="S34" s="130">
        <v>23089.22</v>
      </c>
      <c r="T34" s="130">
        <v>-23089.22</v>
      </c>
      <c r="U34" s="228"/>
      <c r="V34" s="228"/>
      <c r="W34" s="228"/>
      <c r="X34" s="228">
        <v>0</v>
      </c>
      <c r="Y34" s="230" t="s">
        <v>690</v>
      </c>
      <c r="Z34" s="230" t="s">
        <v>690</v>
      </c>
      <c r="AA34" s="229">
        <v>42184</v>
      </c>
      <c r="AB34" s="228" t="s">
        <v>419</v>
      </c>
      <c r="AC34" s="230" t="s">
        <v>98</v>
      </c>
      <c r="AD34" s="131"/>
    </row>
    <row r="35" spans="1:30" x14ac:dyDescent="0.2">
      <c r="A35" s="230" t="s">
        <v>71</v>
      </c>
      <c r="B35" s="230" t="s">
        <v>72</v>
      </c>
      <c r="C35" s="230" t="s">
        <v>73</v>
      </c>
      <c r="D35" s="228">
        <v>0</v>
      </c>
      <c r="E35" s="228">
        <v>6</v>
      </c>
      <c r="F35" s="228">
        <v>24</v>
      </c>
      <c r="G35" s="230" t="s">
        <v>113</v>
      </c>
      <c r="H35" s="230" t="s">
        <v>691</v>
      </c>
      <c r="I35" s="230" t="s">
        <v>692</v>
      </c>
      <c r="J35" s="230" t="s">
        <v>13</v>
      </c>
      <c r="K35" s="230" t="s">
        <v>132</v>
      </c>
      <c r="L35" s="230" t="s">
        <v>131</v>
      </c>
      <c r="M35" s="230" t="s">
        <v>462</v>
      </c>
      <c r="N35" s="230" t="s">
        <v>79</v>
      </c>
      <c r="O35" s="230" t="s">
        <v>198</v>
      </c>
      <c r="P35" s="230" t="s">
        <v>116</v>
      </c>
      <c r="Q35" s="230" t="s">
        <v>80</v>
      </c>
      <c r="R35" s="130">
        <v>0</v>
      </c>
      <c r="S35" s="130">
        <v>131432.38</v>
      </c>
      <c r="T35" s="130">
        <v>-131432.38</v>
      </c>
      <c r="U35" s="228"/>
      <c r="V35" s="228"/>
      <c r="W35" s="228"/>
      <c r="X35" s="228">
        <v>0</v>
      </c>
      <c r="Y35" s="230" t="s">
        <v>693</v>
      </c>
      <c r="Z35" s="230" t="s">
        <v>693</v>
      </c>
      <c r="AA35" s="229">
        <v>42184</v>
      </c>
      <c r="AB35" s="228" t="s">
        <v>419</v>
      </c>
      <c r="AC35" s="230" t="s">
        <v>98</v>
      </c>
      <c r="AD35" s="131"/>
    </row>
    <row r="36" spans="1:30" x14ac:dyDescent="0.2">
      <c r="A36" s="230" t="s">
        <v>71</v>
      </c>
      <c r="B36" s="230" t="s">
        <v>72</v>
      </c>
      <c r="C36" s="230" t="s">
        <v>73</v>
      </c>
      <c r="D36" s="228">
        <v>0</v>
      </c>
      <c r="E36" s="228">
        <v>6</v>
      </c>
      <c r="F36" s="228">
        <v>24</v>
      </c>
      <c r="G36" s="230" t="s">
        <v>113</v>
      </c>
      <c r="H36" s="230" t="s">
        <v>694</v>
      </c>
      <c r="I36" s="230" t="s">
        <v>695</v>
      </c>
      <c r="J36" s="230" t="s">
        <v>13</v>
      </c>
      <c r="K36" s="230" t="s">
        <v>132</v>
      </c>
      <c r="L36" s="230" t="s">
        <v>131</v>
      </c>
      <c r="M36" s="230" t="s">
        <v>462</v>
      </c>
      <c r="N36" s="230" t="s">
        <v>79</v>
      </c>
      <c r="O36" s="230" t="s">
        <v>198</v>
      </c>
      <c r="P36" s="230" t="s">
        <v>116</v>
      </c>
      <c r="Q36" s="230" t="s">
        <v>80</v>
      </c>
      <c r="R36" s="130">
        <v>0</v>
      </c>
      <c r="S36" s="130">
        <v>20025.240000000002</v>
      </c>
      <c r="T36" s="130">
        <v>-20025.240000000002</v>
      </c>
      <c r="U36" s="228"/>
      <c r="V36" s="228"/>
      <c r="W36" s="228"/>
      <c r="X36" s="228">
        <v>0</v>
      </c>
      <c r="Y36" s="230" t="s">
        <v>696</v>
      </c>
      <c r="Z36" s="230" t="s">
        <v>696</v>
      </c>
      <c r="AA36" s="229">
        <v>42184</v>
      </c>
      <c r="AB36" s="228" t="s">
        <v>419</v>
      </c>
      <c r="AC36" s="230" t="s">
        <v>98</v>
      </c>
      <c r="AD36" s="131"/>
    </row>
    <row r="37" spans="1:30" x14ac:dyDescent="0.2">
      <c r="A37" s="230" t="s">
        <v>71</v>
      </c>
      <c r="B37" s="230" t="s">
        <v>72</v>
      </c>
      <c r="C37" s="230" t="s">
        <v>73</v>
      </c>
      <c r="D37" s="228">
        <v>0</v>
      </c>
      <c r="E37" s="228">
        <v>6</v>
      </c>
      <c r="F37" s="228">
        <v>24</v>
      </c>
      <c r="G37" s="230" t="s">
        <v>113</v>
      </c>
      <c r="H37" s="230" t="s">
        <v>697</v>
      </c>
      <c r="I37" s="230" t="s">
        <v>698</v>
      </c>
      <c r="J37" s="230" t="s">
        <v>13</v>
      </c>
      <c r="K37" s="230" t="s">
        <v>132</v>
      </c>
      <c r="L37" s="230" t="s">
        <v>131</v>
      </c>
      <c r="M37" s="230" t="s">
        <v>462</v>
      </c>
      <c r="N37" s="230" t="s">
        <v>79</v>
      </c>
      <c r="O37" s="230" t="s">
        <v>198</v>
      </c>
      <c r="P37" s="230" t="s">
        <v>116</v>
      </c>
      <c r="Q37" s="230" t="s">
        <v>80</v>
      </c>
      <c r="R37" s="130">
        <v>0</v>
      </c>
      <c r="S37" s="130">
        <v>51615.4</v>
      </c>
      <c r="T37" s="130">
        <v>-51615.4</v>
      </c>
      <c r="U37" s="228"/>
      <c r="V37" s="228"/>
      <c r="W37" s="228"/>
      <c r="X37" s="228">
        <v>0</v>
      </c>
      <c r="Y37" s="230" t="s">
        <v>699</v>
      </c>
      <c r="Z37" s="230" t="s">
        <v>699</v>
      </c>
      <c r="AA37" s="229">
        <v>42184</v>
      </c>
      <c r="AB37" s="228" t="s">
        <v>419</v>
      </c>
      <c r="AC37" s="230" t="s">
        <v>98</v>
      </c>
      <c r="AD37" s="131"/>
    </row>
    <row r="38" spans="1:30" x14ac:dyDescent="0.2">
      <c r="A38" s="230" t="s">
        <v>71</v>
      </c>
      <c r="B38" s="230" t="s">
        <v>72</v>
      </c>
      <c r="C38" s="230" t="s">
        <v>73</v>
      </c>
      <c r="D38" s="228">
        <v>0</v>
      </c>
      <c r="E38" s="228">
        <v>6</v>
      </c>
      <c r="F38" s="228">
        <v>24</v>
      </c>
      <c r="G38" s="230" t="s">
        <v>113</v>
      </c>
      <c r="H38" s="230" t="s">
        <v>700</v>
      </c>
      <c r="I38" s="230" t="s">
        <v>701</v>
      </c>
      <c r="J38" s="230" t="s">
        <v>13</v>
      </c>
      <c r="K38" s="230" t="s">
        <v>132</v>
      </c>
      <c r="L38" s="230" t="s">
        <v>131</v>
      </c>
      <c r="M38" s="230" t="s">
        <v>462</v>
      </c>
      <c r="N38" s="230" t="s">
        <v>79</v>
      </c>
      <c r="O38" s="230" t="s">
        <v>198</v>
      </c>
      <c r="P38" s="230" t="s">
        <v>116</v>
      </c>
      <c r="Q38" s="230" t="s">
        <v>80</v>
      </c>
      <c r="R38" s="130">
        <v>0</v>
      </c>
      <c r="S38" s="130">
        <v>40841</v>
      </c>
      <c r="T38" s="130">
        <v>-40841</v>
      </c>
      <c r="U38" s="228"/>
      <c r="V38" s="228"/>
      <c r="W38" s="228"/>
      <c r="X38" s="228">
        <v>0</v>
      </c>
      <c r="Y38" s="230" t="s">
        <v>702</v>
      </c>
      <c r="Z38" s="230" t="s">
        <v>702</v>
      </c>
      <c r="AA38" s="229">
        <v>42184</v>
      </c>
      <c r="AB38" s="228" t="s">
        <v>419</v>
      </c>
      <c r="AC38" s="230" t="s">
        <v>98</v>
      </c>
      <c r="AD38" s="131"/>
    </row>
    <row r="39" spans="1:30" x14ac:dyDescent="0.2">
      <c r="A39" s="230" t="s">
        <v>71</v>
      </c>
      <c r="B39" s="230" t="s">
        <v>72</v>
      </c>
      <c r="C39" s="230" t="s">
        <v>73</v>
      </c>
      <c r="D39" s="228">
        <v>0</v>
      </c>
      <c r="E39" s="228">
        <v>6</v>
      </c>
      <c r="F39" s="228">
        <v>26</v>
      </c>
      <c r="G39" s="230" t="s">
        <v>113</v>
      </c>
      <c r="H39" s="230" t="s">
        <v>703</v>
      </c>
      <c r="I39" s="230" t="s">
        <v>704</v>
      </c>
      <c r="J39" s="230" t="s">
        <v>13</v>
      </c>
      <c r="K39" s="230" t="s">
        <v>132</v>
      </c>
      <c r="L39" s="230" t="s">
        <v>131</v>
      </c>
      <c r="M39" s="230" t="s">
        <v>322</v>
      </c>
      <c r="N39" s="230" t="s">
        <v>79</v>
      </c>
      <c r="O39" s="230" t="s">
        <v>198</v>
      </c>
      <c r="P39" s="230" t="s">
        <v>116</v>
      </c>
      <c r="Q39" s="230" t="s">
        <v>80</v>
      </c>
      <c r="R39" s="130">
        <v>0</v>
      </c>
      <c r="S39" s="130">
        <v>9838.11</v>
      </c>
      <c r="T39" s="130">
        <v>-9838.11</v>
      </c>
      <c r="U39" s="228"/>
      <c r="V39" s="228"/>
      <c r="W39" s="228"/>
      <c r="X39" s="228">
        <v>0</v>
      </c>
      <c r="Y39" s="230" t="s">
        <v>705</v>
      </c>
      <c r="Z39" s="230" t="s">
        <v>705</v>
      </c>
      <c r="AA39" s="229">
        <v>42184</v>
      </c>
      <c r="AB39" s="228" t="s">
        <v>97</v>
      </c>
      <c r="AC39" s="230" t="s">
        <v>98</v>
      </c>
      <c r="AD39" s="131"/>
    </row>
    <row r="40" spans="1:30" x14ac:dyDescent="0.2">
      <c r="A40" s="230" t="s">
        <v>71</v>
      </c>
      <c r="B40" s="230" t="s">
        <v>72</v>
      </c>
      <c r="C40" s="230" t="s">
        <v>73</v>
      </c>
      <c r="D40" s="228">
        <v>0</v>
      </c>
      <c r="E40" s="228">
        <v>6</v>
      </c>
      <c r="F40" s="228">
        <v>26</v>
      </c>
      <c r="G40" s="230" t="s">
        <v>113</v>
      </c>
      <c r="H40" s="230" t="s">
        <v>706</v>
      </c>
      <c r="I40" s="230" t="s">
        <v>707</v>
      </c>
      <c r="J40" s="230" t="s">
        <v>13</v>
      </c>
      <c r="K40" s="230" t="s">
        <v>132</v>
      </c>
      <c r="L40" s="230" t="s">
        <v>131</v>
      </c>
      <c r="M40" s="230" t="s">
        <v>322</v>
      </c>
      <c r="N40" s="230" t="s">
        <v>79</v>
      </c>
      <c r="O40" s="230" t="s">
        <v>198</v>
      </c>
      <c r="P40" s="230" t="s">
        <v>116</v>
      </c>
      <c r="Q40" s="230" t="s">
        <v>80</v>
      </c>
      <c r="R40" s="130">
        <v>0</v>
      </c>
      <c r="S40" s="130">
        <v>-9838.11</v>
      </c>
      <c r="T40" s="130">
        <v>9838.11</v>
      </c>
      <c r="U40" s="228"/>
      <c r="V40" s="228"/>
      <c r="W40" s="228"/>
      <c r="X40" s="228">
        <v>0</v>
      </c>
      <c r="Y40" s="230" t="s">
        <v>708</v>
      </c>
      <c r="Z40" s="230" t="s">
        <v>705</v>
      </c>
      <c r="AA40" s="229">
        <v>42184</v>
      </c>
      <c r="AB40" s="228" t="s">
        <v>81</v>
      </c>
      <c r="AC40" s="228"/>
      <c r="AD40" s="131"/>
    </row>
    <row r="41" spans="1:30" x14ac:dyDescent="0.2">
      <c r="A41" s="230" t="s">
        <v>71</v>
      </c>
      <c r="B41" s="230" t="s">
        <v>72</v>
      </c>
      <c r="C41" s="230" t="s">
        <v>73</v>
      </c>
      <c r="D41" s="228">
        <v>0</v>
      </c>
      <c r="E41" s="228">
        <v>6</v>
      </c>
      <c r="F41" s="228">
        <v>26</v>
      </c>
      <c r="G41" s="230" t="s">
        <v>113</v>
      </c>
      <c r="H41" s="230" t="s">
        <v>709</v>
      </c>
      <c r="I41" s="230" t="s">
        <v>710</v>
      </c>
      <c r="J41" s="230" t="s">
        <v>13</v>
      </c>
      <c r="K41" s="230" t="s">
        <v>132</v>
      </c>
      <c r="L41" s="230" t="s">
        <v>131</v>
      </c>
      <c r="M41" s="230" t="s">
        <v>322</v>
      </c>
      <c r="N41" s="230" t="s">
        <v>79</v>
      </c>
      <c r="O41" s="230" t="s">
        <v>198</v>
      </c>
      <c r="P41" s="230" t="s">
        <v>116</v>
      </c>
      <c r="Q41" s="230" t="s">
        <v>80</v>
      </c>
      <c r="R41" s="130">
        <v>34504.1</v>
      </c>
      <c r="S41" s="130">
        <v>0</v>
      </c>
      <c r="T41" s="130">
        <v>34504.1</v>
      </c>
      <c r="U41" s="230" t="s">
        <v>711</v>
      </c>
      <c r="V41" s="228"/>
      <c r="W41" s="228"/>
      <c r="X41" s="228">
        <v>0</v>
      </c>
      <c r="Y41" s="230" t="s">
        <v>712</v>
      </c>
      <c r="Z41" s="230" t="s">
        <v>712</v>
      </c>
      <c r="AA41" s="229">
        <v>42184</v>
      </c>
      <c r="AB41" s="228" t="s">
        <v>81</v>
      </c>
      <c r="AC41" s="228"/>
      <c r="AD41" s="131"/>
    </row>
    <row r="42" spans="1:30" x14ac:dyDescent="0.2">
      <c r="A42" s="133"/>
      <c r="B42" s="133"/>
      <c r="C42" s="133"/>
      <c r="D42" s="131"/>
      <c r="E42" s="131"/>
      <c r="F42" s="131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0"/>
      <c r="S42" s="130"/>
      <c r="T42" s="130"/>
      <c r="U42" s="133"/>
      <c r="V42" s="131"/>
      <c r="W42" s="131"/>
      <c r="X42" s="131"/>
      <c r="Y42" s="133"/>
      <c r="Z42" s="133"/>
      <c r="AA42" s="132"/>
      <c r="AB42" s="131"/>
      <c r="AC42" s="131"/>
      <c r="AD42" s="131"/>
    </row>
    <row r="43" spans="1:30" x14ac:dyDescent="0.2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0">
        <f t="shared" ref="R43:S43" si="0">SUM(R2:R42)</f>
        <v>1478991.0999999999</v>
      </c>
      <c r="S43" s="130">
        <f t="shared" si="0"/>
        <v>2793107.3</v>
      </c>
      <c r="T43" s="130">
        <f>SUM(T2:T42)</f>
        <v>-1314116.2</v>
      </c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Zeros="0" zoomScale="85" zoomScaleNormal="85" workbookViewId="0">
      <selection activeCell="N31" sqref="N31"/>
    </sheetView>
  </sheetViews>
  <sheetFormatPr defaultRowHeight="12.75" x14ac:dyDescent="0.2"/>
  <cols>
    <col min="1" max="1" width="51.28515625" customWidth="1"/>
    <col min="2" max="2" width="10" customWidth="1"/>
    <col min="3" max="3" width="10.42578125" customWidth="1"/>
    <col min="4" max="4" width="9.5703125" customWidth="1"/>
    <col min="5" max="5" width="11.7109375" customWidth="1"/>
    <col min="6" max="6" width="7.7109375" customWidth="1"/>
    <col min="7" max="7" width="9" customWidth="1"/>
    <col min="8" max="8" width="8" customWidth="1"/>
    <col min="9" max="9" width="8.7109375" customWidth="1"/>
  </cols>
  <sheetData>
    <row r="1" spans="1:11" ht="17.25" thickBot="1" x14ac:dyDescent="0.3">
      <c r="A1" s="273"/>
      <c r="B1" s="273"/>
      <c r="C1" s="273"/>
      <c r="D1" s="274"/>
      <c r="E1" s="273"/>
      <c r="F1" s="275"/>
      <c r="G1" s="275"/>
      <c r="H1" s="275"/>
      <c r="I1" s="276" t="s">
        <v>0</v>
      </c>
      <c r="J1" s="275"/>
      <c r="K1" s="275"/>
    </row>
    <row r="2" spans="1:11" ht="18" thickBot="1" x14ac:dyDescent="0.35">
      <c r="A2" s="277" t="s">
        <v>733</v>
      </c>
      <c r="B2" s="278" t="s">
        <v>2</v>
      </c>
      <c r="C2" s="279"/>
      <c r="D2" s="280" t="s">
        <v>6</v>
      </c>
      <c r="E2" s="281"/>
      <c r="F2" s="282" t="s">
        <v>734</v>
      </c>
      <c r="G2" s="283"/>
      <c r="H2" s="283"/>
      <c r="I2" s="284"/>
      <c r="J2" s="275"/>
      <c r="K2" s="275"/>
    </row>
    <row r="3" spans="1:11" ht="18" thickBot="1" x14ac:dyDescent="0.35">
      <c r="A3" s="285"/>
      <c r="B3" s="286">
        <v>2015</v>
      </c>
      <c r="C3" s="287"/>
      <c r="D3" s="286">
        <v>2015</v>
      </c>
      <c r="E3" s="288"/>
      <c r="F3" s="289" t="s">
        <v>10</v>
      </c>
      <c r="G3" s="290"/>
      <c r="H3" s="289" t="s">
        <v>735</v>
      </c>
      <c r="I3" s="290"/>
      <c r="J3" s="275"/>
      <c r="K3" s="275"/>
    </row>
    <row r="4" spans="1:11" ht="20.25" customHeight="1" thickBot="1" x14ac:dyDescent="0.35">
      <c r="A4" s="291" t="s">
        <v>3</v>
      </c>
      <c r="B4" s="292"/>
      <c r="C4" s="293">
        <f>SUM(C5:C8)</f>
        <v>96436</v>
      </c>
      <c r="D4" s="292"/>
      <c r="E4" s="293">
        <f>SUM(E5:E8)</f>
        <v>98846</v>
      </c>
      <c r="F4" s="294"/>
      <c r="G4" s="295">
        <f>SUM(G5:G9)</f>
        <v>99573</v>
      </c>
      <c r="H4" s="294"/>
      <c r="I4" s="295">
        <f>SUM(I5:I9)</f>
        <v>132838</v>
      </c>
      <c r="J4" s="275"/>
      <c r="K4" s="275"/>
    </row>
    <row r="5" spans="1:11" ht="17.25" x14ac:dyDescent="0.3">
      <c r="A5" s="296" t="s">
        <v>7</v>
      </c>
      <c r="B5" s="297"/>
      <c r="C5" s="298">
        <v>76296</v>
      </c>
      <c r="D5" s="297"/>
      <c r="E5" s="298">
        <v>78706</v>
      </c>
      <c r="F5" s="297"/>
      <c r="G5" s="298">
        <v>78706</v>
      </c>
      <c r="H5" s="297"/>
      <c r="I5" s="298">
        <v>131018</v>
      </c>
      <c r="J5" s="275"/>
      <c r="K5" s="275"/>
    </row>
    <row r="6" spans="1:11" ht="17.25" x14ac:dyDescent="0.3">
      <c r="A6" s="296" t="s">
        <v>736</v>
      </c>
      <c r="B6" s="297"/>
      <c r="C6" s="299">
        <v>17978</v>
      </c>
      <c r="D6" s="297"/>
      <c r="E6" s="299">
        <v>17978</v>
      </c>
      <c r="F6" s="297"/>
      <c r="G6" s="299">
        <v>19047</v>
      </c>
      <c r="H6" s="300"/>
      <c r="I6" s="298"/>
      <c r="J6" s="275"/>
      <c r="K6" s="275"/>
    </row>
    <row r="7" spans="1:11" ht="17.25" x14ac:dyDescent="0.3">
      <c r="A7" s="296" t="s">
        <v>737</v>
      </c>
      <c r="B7" s="297"/>
      <c r="C7" s="299">
        <v>1762</v>
      </c>
      <c r="D7" s="297"/>
      <c r="E7" s="299">
        <v>1762</v>
      </c>
      <c r="F7" s="297"/>
      <c r="G7" s="299">
        <v>1746</v>
      </c>
      <c r="H7" s="300"/>
      <c r="I7" s="298">
        <v>1746</v>
      </c>
      <c r="J7" s="275"/>
      <c r="K7" s="275"/>
    </row>
    <row r="8" spans="1:11" ht="17.25" x14ac:dyDescent="0.3">
      <c r="A8" s="296" t="s">
        <v>738</v>
      </c>
      <c r="B8" s="297"/>
      <c r="C8" s="299">
        <v>400</v>
      </c>
      <c r="D8" s="297"/>
      <c r="E8" s="299">
        <v>400</v>
      </c>
      <c r="F8" s="297"/>
      <c r="G8" s="299">
        <v>74</v>
      </c>
      <c r="H8" s="300"/>
      <c r="I8" s="298">
        <v>74</v>
      </c>
      <c r="J8" s="275"/>
      <c r="K8" s="275"/>
    </row>
    <row r="9" spans="1:11" ht="16.5" customHeight="1" x14ac:dyDescent="0.3">
      <c r="A9" s="296" t="s">
        <v>739</v>
      </c>
      <c r="B9" s="297"/>
      <c r="C9" s="299"/>
      <c r="D9" s="297"/>
      <c r="E9" s="299"/>
      <c r="F9" s="297"/>
      <c r="G9" s="299"/>
      <c r="H9" s="300"/>
      <c r="I9" s="298"/>
      <c r="J9" s="275"/>
      <c r="K9" s="275"/>
    </row>
    <row r="10" spans="1:11" ht="16.5" customHeight="1" thickBot="1" x14ac:dyDescent="0.35">
      <c r="A10" s="296"/>
      <c r="B10" s="297"/>
      <c r="C10" s="299"/>
      <c r="D10" s="297"/>
      <c r="E10" s="299"/>
      <c r="F10" s="297"/>
      <c r="G10" s="299"/>
      <c r="H10" s="300"/>
      <c r="I10" s="298"/>
      <c r="J10" s="275"/>
      <c r="K10" s="275"/>
    </row>
    <row r="11" spans="1:11" ht="20.25" customHeight="1" thickBot="1" x14ac:dyDescent="0.35">
      <c r="A11" s="301" t="s">
        <v>4</v>
      </c>
      <c r="B11" s="294"/>
      <c r="C11" s="295">
        <f>C12+C13+C17</f>
        <v>96436</v>
      </c>
      <c r="D11" s="294"/>
      <c r="E11" s="295">
        <f>E13+E17</f>
        <v>96436</v>
      </c>
      <c r="F11" s="294"/>
      <c r="G11" s="295">
        <f>G12+G13+G17</f>
        <v>6019</v>
      </c>
      <c r="H11" s="294"/>
      <c r="I11" s="295">
        <f>I12+I13+I17</f>
        <v>378</v>
      </c>
      <c r="J11" s="275"/>
      <c r="K11" s="275"/>
    </row>
    <row r="12" spans="1:11" ht="17.25" x14ac:dyDescent="0.3">
      <c r="A12" s="296"/>
      <c r="B12" s="297"/>
      <c r="C12" s="298"/>
      <c r="D12" s="297"/>
      <c r="E12" s="298"/>
      <c r="F12" s="299"/>
      <c r="G12" s="299"/>
      <c r="H12" s="297"/>
      <c r="I12" s="298"/>
      <c r="J12" s="275"/>
      <c r="K12" s="275"/>
    </row>
    <row r="13" spans="1:11" ht="17.25" x14ac:dyDescent="0.3">
      <c r="A13" s="302" t="s">
        <v>740</v>
      </c>
      <c r="B13" s="300"/>
      <c r="C13" s="303">
        <f>SUM(C14:C14)</f>
        <v>0</v>
      </c>
      <c r="D13" s="304"/>
      <c r="E13" s="305">
        <f>SUM(E14:E15)</f>
        <v>2200</v>
      </c>
      <c r="F13" s="300"/>
      <c r="G13" s="303">
        <f t="shared" ref="G13" si="0">SUM(G14:G15)</f>
        <v>0</v>
      </c>
      <c r="H13" s="300"/>
      <c r="I13" s="303">
        <f t="shared" ref="I13" si="1">SUM(I14:I15)</f>
        <v>0</v>
      </c>
      <c r="J13" s="275"/>
      <c r="K13" s="275"/>
    </row>
    <row r="14" spans="1:11" ht="17.25" x14ac:dyDescent="0.3">
      <c r="A14" s="306" t="s">
        <v>741</v>
      </c>
      <c r="B14" s="307"/>
      <c r="C14" s="308"/>
      <c r="D14" s="307"/>
      <c r="E14" s="309">
        <v>1750</v>
      </c>
      <c r="F14" s="307"/>
      <c r="G14" s="308"/>
      <c r="H14" s="307"/>
      <c r="I14" s="309"/>
      <c r="J14" s="310"/>
      <c r="K14" s="310"/>
    </row>
    <row r="15" spans="1:11" ht="17.25" x14ac:dyDescent="0.3">
      <c r="A15" s="311" t="s">
        <v>742</v>
      </c>
      <c r="B15" s="297"/>
      <c r="C15" s="299"/>
      <c r="D15" s="297"/>
      <c r="E15" s="298">
        <v>450</v>
      </c>
      <c r="F15" s="297"/>
      <c r="G15" s="299"/>
      <c r="H15" s="297"/>
      <c r="I15" s="298"/>
      <c r="J15" s="310"/>
      <c r="K15" s="310"/>
    </row>
    <row r="16" spans="1:11" ht="17.25" x14ac:dyDescent="0.3">
      <c r="A16" s="296"/>
      <c r="B16" s="297"/>
      <c r="C16" s="299"/>
      <c r="D16" s="297"/>
      <c r="E16" s="298"/>
      <c r="F16" s="297"/>
      <c r="G16" s="299"/>
      <c r="H16" s="297"/>
      <c r="I16" s="298"/>
      <c r="J16" s="310"/>
      <c r="K16" s="310"/>
    </row>
    <row r="17" spans="1:11" ht="17.25" x14ac:dyDescent="0.3">
      <c r="A17" s="312" t="s">
        <v>743</v>
      </c>
      <c r="B17" s="304"/>
      <c r="C17" s="313">
        <f>SUM(C18:C21)</f>
        <v>96436</v>
      </c>
      <c r="D17" s="304"/>
      <c r="E17" s="305">
        <f>SUM(E18:E23)</f>
        <v>94236</v>
      </c>
      <c r="F17" s="304"/>
      <c r="G17" s="305">
        <f>SUM(G18:G22)</f>
        <v>6019</v>
      </c>
      <c r="H17" s="304"/>
      <c r="I17" s="305">
        <f>SUM(I18:I22)</f>
        <v>378</v>
      </c>
      <c r="J17" s="275"/>
      <c r="K17" s="275"/>
    </row>
    <row r="18" spans="1:11" ht="17.25" x14ac:dyDescent="0.3">
      <c r="A18" s="296" t="s">
        <v>744</v>
      </c>
      <c r="B18" s="307" t="s">
        <v>745</v>
      </c>
      <c r="C18" s="299">
        <v>40760</v>
      </c>
      <c r="D18" s="297"/>
      <c r="E18" s="298">
        <v>40760</v>
      </c>
      <c r="F18" s="307"/>
      <c r="G18" s="299"/>
      <c r="H18" s="297"/>
      <c r="I18" s="298"/>
      <c r="J18" s="275"/>
      <c r="K18" s="275"/>
    </row>
    <row r="19" spans="1:11" ht="17.25" x14ac:dyDescent="0.3">
      <c r="A19" s="296" t="s">
        <v>746</v>
      </c>
      <c r="B19" s="297"/>
      <c r="C19" s="299">
        <v>28250</v>
      </c>
      <c r="D19" s="297">
        <v>0</v>
      </c>
      <c r="E19" s="298">
        <v>28150</v>
      </c>
      <c r="F19" s="297"/>
      <c r="G19" s="299">
        <v>4940</v>
      </c>
      <c r="H19" s="297"/>
      <c r="I19" s="298"/>
      <c r="J19" s="275"/>
      <c r="K19" s="275"/>
    </row>
    <row r="20" spans="1:11" ht="17.25" x14ac:dyDescent="0.3">
      <c r="A20" s="296" t="s">
        <v>747</v>
      </c>
      <c r="B20" s="297"/>
      <c r="C20" s="299">
        <v>26476</v>
      </c>
      <c r="D20" s="297"/>
      <c r="E20" s="298">
        <v>24276</v>
      </c>
      <c r="F20" s="297"/>
      <c r="G20" s="299">
        <v>700</v>
      </c>
      <c r="H20" s="297"/>
      <c r="I20" s="298"/>
      <c r="J20" s="275"/>
      <c r="K20" s="275"/>
    </row>
    <row r="21" spans="1:11" ht="17.25" x14ac:dyDescent="0.3">
      <c r="A21" s="296" t="s">
        <v>748</v>
      </c>
      <c r="B21" s="297"/>
      <c r="C21" s="299">
        <v>950</v>
      </c>
      <c r="D21" s="297"/>
      <c r="E21" s="298">
        <v>950</v>
      </c>
      <c r="F21" s="297"/>
      <c r="G21" s="299">
        <v>378</v>
      </c>
      <c r="H21" s="297"/>
      <c r="I21" s="298">
        <v>378</v>
      </c>
      <c r="J21" s="275"/>
      <c r="K21" s="275"/>
    </row>
    <row r="22" spans="1:11" ht="17.25" x14ac:dyDescent="0.3">
      <c r="A22" s="296" t="s">
        <v>749</v>
      </c>
      <c r="B22" s="297"/>
      <c r="C22" s="299"/>
      <c r="D22" s="297"/>
      <c r="E22" s="314">
        <v>100</v>
      </c>
      <c r="F22" s="297"/>
      <c r="G22" s="299">
        <v>1</v>
      </c>
      <c r="H22" s="297"/>
      <c r="I22" s="298"/>
      <c r="J22" s="275"/>
      <c r="K22" s="275"/>
    </row>
    <row r="23" spans="1:11" ht="18" thickBot="1" x14ac:dyDescent="0.35">
      <c r="A23" s="296"/>
      <c r="B23" s="297"/>
      <c r="C23" s="299"/>
      <c r="D23" s="297"/>
      <c r="E23" s="298"/>
      <c r="F23" s="297"/>
      <c r="G23" s="299"/>
      <c r="H23" s="297"/>
      <c r="I23" s="298"/>
      <c r="J23" s="275"/>
      <c r="K23" s="275"/>
    </row>
    <row r="24" spans="1:11" ht="21" customHeight="1" thickBot="1" x14ac:dyDescent="0.35">
      <c r="A24" s="301" t="s">
        <v>5</v>
      </c>
      <c r="B24" s="294"/>
      <c r="C24" s="295">
        <f>C4-C11</f>
        <v>0</v>
      </c>
      <c r="D24" s="294"/>
      <c r="E24" s="295">
        <f>E4-E11</f>
        <v>2410</v>
      </c>
      <c r="F24" s="294"/>
      <c r="G24" s="295">
        <f>G4-G11</f>
        <v>93554</v>
      </c>
      <c r="H24" s="294"/>
      <c r="I24" s="295">
        <f>I4-I11</f>
        <v>132460</v>
      </c>
      <c r="J24" s="275"/>
      <c r="K24" s="315"/>
    </row>
    <row r="25" spans="1:11" ht="17.25" x14ac:dyDescent="0.3">
      <c r="A25" s="316"/>
      <c r="B25" s="316"/>
      <c r="C25" s="316"/>
      <c r="D25" s="316"/>
      <c r="E25" s="316"/>
      <c r="F25" s="317"/>
      <c r="G25" s="318"/>
      <c r="H25" s="317"/>
      <c r="I25" s="318"/>
      <c r="J25" s="275"/>
      <c r="K25" s="275"/>
    </row>
    <row r="26" spans="1:11" ht="17.25" x14ac:dyDescent="0.3">
      <c r="A26" s="316" t="s">
        <v>750</v>
      </c>
      <c r="B26" s="316"/>
      <c r="C26" s="316"/>
      <c r="D26" s="316"/>
      <c r="E26" s="316"/>
      <c r="F26" s="316"/>
      <c r="G26" s="316"/>
      <c r="H26" s="316"/>
      <c r="I26" s="316"/>
      <c r="J26" s="275"/>
      <c r="K26" s="275"/>
    </row>
    <row r="27" spans="1:11" ht="17.25" x14ac:dyDescent="0.3">
      <c r="A27" s="316" t="s">
        <v>751</v>
      </c>
      <c r="B27" s="316"/>
      <c r="C27" s="316"/>
      <c r="D27" s="316"/>
      <c r="E27" s="316"/>
      <c r="F27" s="316"/>
      <c r="G27" s="316"/>
      <c r="H27" s="316"/>
      <c r="I27" s="316"/>
      <c r="J27" s="275"/>
      <c r="K27" s="275"/>
    </row>
    <row r="28" spans="1:11" ht="17.25" x14ac:dyDescent="0.3">
      <c r="A28" s="316"/>
      <c r="B28" s="316"/>
      <c r="C28" s="316"/>
      <c r="D28" s="316"/>
      <c r="E28" s="316"/>
      <c r="F28" s="316"/>
      <c r="G28" s="316"/>
      <c r="H28" s="316"/>
      <c r="I28" s="316"/>
      <c r="J28" s="275"/>
      <c r="K28" s="275"/>
    </row>
    <row r="29" spans="1:11" ht="17.25" x14ac:dyDescent="0.3">
      <c r="A29" s="319" t="s">
        <v>752</v>
      </c>
      <c r="B29" s="316"/>
      <c r="C29" s="316"/>
      <c r="D29" s="316"/>
      <c r="E29" s="316"/>
      <c r="F29" s="316"/>
      <c r="G29" s="320"/>
      <c r="H29" s="316"/>
      <c r="I29" s="316"/>
      <c r="J29" s="275"/>
      <c r="K29" s="275"/>
    </row>
    <row r="30" spans="1:11" ht="18" thickBot="1" x14ac:dyDescent="0.35">
      <c r="A30" s="316"/>
      <c r="B30" s="316"/>
      <c r="C30" s="316"/>
      <c r="D30" s="316"/>
      <c r="E30" s="316"/>
      <c r="F30" s="316"/>
      <c r="G30" s="320"/>
      <c r="H30" s="316"/>
      <c r="I30" s="316"/>
      <c r="J30" s="275"/>
      <c r="K30" s="275"/>
    </row>
    <row r="31" spans="1:11" ht="15" customHeight="1" thickBot="1" x14ac:dyDescent="0.35">
      <c r="A31" s="321" t="s">
        <v>753</v>
      </c>
      <c r="B31" s="322">
        <v>2008</v>
      </c>
      <c r="C31" s="323">
        <v>2009</v>
      </c>
      <c r="D31" s="323">
        <v>2010</v>
      </c>
      <c r="E31" s="323">
        <v>2011</v>
      </c>
      <c r="F31" s="323">
        <v>2012</v>
      </c>
      <c r="G31" s="324">
        <v>2013</v>
      </c>
      <c r="H31" s="324">
        <v>2014</v>
      </c>
      <c r="I31" s="325" t="s">
        <v>754</v>
      </c>
      <c r="J31" s="275"/>
      <c r="K31" s="275"/>
    </row>
    <row r="32" spans="1:11" ht="15" customHeight="1" x14ac:dyDescent="0.3">
      <c r="A32" s="326" t="s">
        <v>755</v>
      </c>
      <c r="B32" s="327">
        <v>77</v>
      </c>
      <c r="C32" s="328">
        <v>60</v>
      </c>
      <c r="D32" s="328">
        <v>63</v>
      </c>
      <c r="E32" s="328">
        <v>58</v>
      </c>
      <c r="F32" s="329">
        <v>70</v>
      </c>
      <c r="G32" s="330">
        <v>63</v>
      </c>
      <c r="H32" s="330">
        <v>40</v>
      </c>
      <c r="I32" s="331">
        <v>35</v>
      </c>
      <c r="J32" s="275"/>
      <c r="K32" s="275"/>
    </row>
    <row r="33" spans="1:9" ht="15" customHeight="1" x14ac:dyDescent="0.3">
      <c r="A33" s="332" t="s">
        <v>756</v>
      </c>
      <c r="B33" s="333">
        <v>58</v>
      </c>
      <c r="C33" s="334">
        <v>51</v>
      </c>
      <c r="D33" s="334">
        <v>41</v>
      </c>
      <c r="E33" s="334">
        <v>42</v>
      </c>
      <c r="F33" s="335">
        <v>48</v>
      </c>
      <c r="G33" s="336">
        <v>35</v>
      </c>
      <c r="H33" s="336">
        <v>24</v>
      </c>
      <c r="I33" s="337">
        <v>18</v>
      </c>
    </row>
    <row r="34" spans="1:9" ht="17.25" x14ac:dyDescent="0.3">
      <c r="A34" s="338" t="s">
        <v>757</v>
      </c>
      <c r="B34" s="339"/>
      <c r="C34" s="340"/>
      <c r="D34" s="340"/>
      <c r="E34" s="340"/>
      <c r="F34" s="341"/>
      <c r="G34" s="342"/>
      <c r="H34" s="342"/>
      <c r="I34" s="343"/>
    </row>
    <row r="35" spans="1:9" ht="17.25" x14ac:dyDescent="0.3">
      <c r="A35" s="344" t="s">
        <v>758</v>
      </c>
      <c r="B35" s="345">
        <f t="shared" ref="B35:F35" si="2">B36+B37</f>
        <v>34403</v>
      </c>
      <c r="C35" s="346">
        <f t="shared" si="2"/>
        <v>20602</v>
      </c>
      <c r="D35" s="346">
        <f t="shared" si="2"/>
        <v>27633</v>
      </c>
      <c r="E35" s="346">
        <f t="shared" si="2"/>
        <v>23796</v>
      </c>
      <c r="F35" s="347">
        <f t="shared" si="2"/>
        <v>11816</v>
      </c>
      <c r="G35" s="348">
        <f>G36+G37</f>
        <v>16419</v>
      </c>
      <c r="H35" s="349">
        <v>15338</v>
      </c>
      <c r="I35" s="350">
        <f>I36+I37</f>
        <v>5640</v>
      </c>
    </row>
    <row r="36" spans="1:9" ht="17.25" x14ac:dyDescent="0.3">
      <c r="A36" s="351" t="s">
        <v>759</v>
      </c>
      <c r="B36" s="333">
        <v>9120</v>
      </c>
      <c r="C36" s="334">
        <v>2130</v>
      </c>
      <c r="D36" s="334">
        <v>1550</v>
      </c>
      <c r="E36" s="334">
        <v>2600</v>
      </c>
      <c r="F36" s="335">
        <v>1250</v>
      </c>
      <c r="G36" s="336">
        <v>7361</v>
      </c>
      <c r="H36" s="352">
        <v>7090</v>
      </c>
      <c r="I36" s="337">
        <f>G13</f>
        <v>0</v>
      </c>
    </row>
    <row r="37" spans="1:9" ht="17.25" x14ac:dyDescent="0.3">
      <c r="A37" s="351" t="s">
        <v>760</v>
      </c>
      <c r="B37" s="333">
        <v>25283</v>
      </c>
      <c r="C37" s="334">
        <v>18472</v>
      </c>
      <c r="D37" s="334">
        <v>26083</v>
      </c>
      <c r="E37" s="334">
        <v>21196</v>
      </c>
      <c r="F37" s="335">
        <v>10566</v>
      </c>
      <c r="G37" s="336">
        <v>9058</v>
      </c>
      <c r="H37" s="352">
        <v>8248</v>
      </c>
      <c r="I37" s="337">
        <f>G19+G18+G20</f>
        <v>5640</v>
      </c>
    </row>
    <row r="38" spans="1:9" ht="17.25" x14ac:dyDescent="0.3">
      <c r="A38" s="353" t="s">
        <v>761</v>
      </c>
      <c r="B38" s="354">
        <f t="shared" ref="B38:G38" si="3">B39+B40</f>
        <v>45485</v>
      </c>
      <c r="C38" s="355">
        <f t="shared" si="3"/>
        <v>44336</v>
      </c>
      <c r="D38" s="355">
        <f t="shared" si="3"/>
        <v>35148</v>
      </c>
      <c r="E38" s="355">
        <f t="shared" si="3"/>
        <v>33456</v>
      </c>
      <c r="F38" s="356">
        <f t="shared" si="3"/>
        <v>29061</v>
      </c>
      <c r="G38" s="357">
        <f t="shared" si="3"/>
        <v>29591</v>
      </c>
      <c r="H38" s="358">
        <v>20161</v>
      </c>
      <c r="I38" s="359">
        <f>I39+I40</f>
        <v>20793</v>
      </c>
    </row>
    <row r="39" spans="1:9" ht="17.25" x14ac:dyDescent="0.3">
      <c r="A39" s="351" t="s">
        <v>762</v>
      </c>
      <c r="B39" s="333">
        <v>41183</v>
      </c>
      <c r="C39" s="334">
        <v>40378</v>
      </c>
      <c r="D39" s="334">
        <v>32026</v>
      </c>
      <c r="E39" s="334">
        <v>30424</v>
      </c>
      <c r="F39" s="335">
        <v>26558</v>
      </c>
      <c r="G39" s="336">
        <v>27392</v>
      </c>
      <c r="H39" s="352">
        <v>18489</v>
      </c>
      <c r="I39" s="337">
        <f>G6</f>
        <v>19047</v>
      </c>
    </row>
    <row r="40" spans="1:9" ht="18" thickBot="1" x14ac:dyDescent="0.35">
      <c r="A40" s="360" t="s">
        <v>763</v>
      </c>
      <c r="B40" s="361">
        <v>4302</v>
      </c>
      <c r="C40" s="362">
        <v>3958</v>
      </c>
      <c r="D40" s="362">
        <v>3122</v>
      </c>
      <c r="E40" s="362">
        <v>3032</v>
      </c>
      <c r="F40" s="363">
        <v>2503</v>
      </c>
      <c r="G40" s="364">
        <v>2199</v>
      </c>
      <c r="H40" s="365">
        <v>1672</v>
      </c>
      <c r="I40" s="366">
        <f>G7</f>
        <v>1746</v>
      </c>
    </row>
    <row r="41" spans="1:9" ht="17.25" x14ac:dyDescent="0.3">
      <c r="A41" s="316"/>
      <c r="B41" s="316"/>
      <c r="C41" s="316"/>
      <c r="D41" s="316"/>
      <c r="E41" s="316"/>
      <c r="F41" s="317"/>
      <c r="G41" s="317"/>
      <c r="H41" s="317"/>
      <c r="I41" s="317"/>
    </row>
    <row r="42" spans="1:9" ht="17.25" x14ac:dyDescent="0.3">
      <c r="A42" s="316"/>
      <c r="B42" s="316"/>
      <c r="C42" s="316"/>
      <c r="D42" s="316"/>
      <c r="E42" s="316"/>
      <c r="F42" s="317"/>
      <c r="G42" s="317"/>
      <c r="H42" s="317"/>
      <c r="I42" s="317"/>
    </row>
    <row r="43" spans="1:9" ht="17.25" x14ac:dyDescent="0.3">
      <c r="A43" s="316"/>
      <c r="B43" s="316"/>
      <c r="C43" s="316"/>
      <c r="D43" s="316"/>
      <c r="E43" s="316"/>
      <c r="F43" s="317"/>
      <c r="G43" s="317"/>
      <c r="H43" s="317"/>
      <c r="I43" s="317"/>
    </row>
    <row r="44" spans="1:9" ht="16.5" hidden="1" x14ac:dyDescent="0.25">
      <c r="A44" s="273">
        <v>8115</v>
      </c>
      <c r="B44" s="367">
        <f>E5-E24</f>
        <v>76296</v>
      </c>
      <c r="C44" s="273"/>
      <c r="D44" s="273"/>
      <c r="E44" s="273"/>
      <c r="F44" s="275"/>
      <c r="G44" s="275"/>
      <c r="H44" s="275"/>
      <c r="I44" s="275"/>
    </row>
    <row r="45" spans="1:9" ht="16.5" x14ac:dyDescent="0.25">
      <c r="A45" s="273"/>
      <c r="B45" s="273"/>
      <c r="C45" s="273"/>
      <c r="D45" s="273"/>
      <c r="E45" s="273"/>
      <c r="F45" s="275"/>
      <c r="G45" s="275"/>
      <c r="H45" s="275"/>
      <c r="I45" s="275"/>
    </row>
  </sheetData>
  <mergeCells count="3">
    <mergeCell ref="D2:E2"/>
    <mergeCell ref="B3:C3"/>
    <mergeCell ref="D3:E3"/>
  </mergeCells>
  <pageMargins left="0.59" right="0.59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showZeros="0" zoomScaleNormal="100" workbookViewId="0">
      <selection activeCell="E14" sqref="E14"/>
    </sheetView>
  </sheetViews>
  <sheetFormatPr defaultRowHeight="12.75" x14ac:dyDescent="0.2"/>
  <cols>
    <col min="1" max="1" width="54.7109375" style="368" customWidth="1"/>
    <col min="2" max="2" width="14" style="369" customWidth="1"/>
    <col min="3" max="3" width="13.7109375" style="1" customWidth="1"/>
    <col min="4" max="4" width="13.7109375" style="1" hidden="1" customWidth="1"/>
    <col min="5" max="5" width="15.28515625" style="1" customWidth="1"/>
    <col min="6" max="6" width="15.7109375" style="1" customWidth="1"/>
    <col min="7" max="7" width="16.5703125" style="1" customWidth="1"/>
    <col min="8" max="8" width="18.28515625" style="1" customWidth="1"/>
    <col min="9" max="9" width="14.85546875" style="1" bestFit="1" customWidth="1"/>
    <col min="10" max="10" width="13.42578125" style="1" bestFit="1" customWidth="1"/>
    <col min="11" max="11" width="13.140625" style="1" customWidth="1"/>
    <col min="12" max="16384" width="9.140625" style="1"/>
  </cols>
  <sheetData>
    <row r="1" spans="1:10" ht="13.5" thickBot="1" x14ac:dyDescent="0.25">
      <c r="G1" s="370" t="s">
        <v>0</v>
      </c>
    </row>
    <row r="2" spans="1:10" ht="23.25" customHeight="1" thickBot="1" x14ac:dyDescent="0.25">
      <c r="A2" s="371" t="s">
        <v>764</v>
      </c>
      <c r="B2" s="372" t="s">
        <v>2</v>
      </c>
      <c r="C2" s="372" t="s">
        <v>6</v>
      </c>
      <c r="D2" s="372" t="s">
        <v>765</v>
      </c>
      <c r="E2" s="372" t="s">
        <v>766</v>
      </c>
      <c r="F2" s="373" t="s">
        <v>734</v>
      </c>
      <c r="G2" s="374"/>
    </row>
    <row r="3" spans="1:10" ht="13.5" customHeight="1" thickBot="1" x14ac:dyDescent="0.25">
      <c r="A3" s="375"/>
      <c r="B3" s="376">
        <v>2015</v>
      </c>
      <c r="C3" s="376">
        <v>2015</v>
      </c>
      <c r="D3" s="376" t="s">
        <v>727</v>
      </c>
      <c r="E3" s="376" t="s">
        <v>754</v>
      </c>
      <c r="F3" s="372" t="s">
        <v>10</v>
      </c>
      <c r="G3" s="372" t="s">
        <v>735</v>
      </c>
    </row>
    <row r="4" spans="1:10" ht="13.5" thickBot="1" x14ac:dyDescent="0.25">
      <c r="A4" s="377" t="s">
        <v>3</v>
      </c>
      <c r="B4" s="378">
        <f>SUBTOTAL(9,B5:B16)</f>
        <v>2265867</v>
      </c>
      <c r="C4" s="378">
        <f>SUBTOTAL(9,C5:C21)</f>
        <v>2492950</v>
      </c>
      <c r="D4" s="378">
        <f>SUBTOTAL(9,D5:D21)</f>
        <v>2233659</v>
      </c>
      <c r="E4" s="378">
        <f>SUM(E5:E21)</f>
        <v>2250962</v>
      </c>
      <c r="F4" s="378">
        <f>SUM(F5:F21)</f>
        <v>2230294</v>
      </c>
      <c r="G4" s="378">
        <f>SUM(G5:G21)</f>
        <v>2247597</v>
      </c>
    </row>
    <row r="5" spans="1:10" x14ac:dyDescent="0.2">
      <c r="A5" s="379" t="s">
        <v>7</v>
      </c>
      <c r="B5" s="380">
        <v>1666335</v>
      </c>
      <c r="C5" s="380">
        <v>1953690</v>
      </c>
      <c r="D5" s="380">
        <v>1953690</v>
      </c>
      <c r="E5" s="380">
        <v>2145597</v>
      </c>
      <c r="F5" s="380">
        <v>1953690</v>
      </c>
      <c r="G5" s="380">
        <v>2145597</v>
      </c>
    </row>
    <row r="6" spans="1:10" x14ac:dyDescent="0.2">
      <c r="A6" s="379" t="s">
        <v>767</v>
      </c>
      <c r="B6" s="381"/>
      <c r="C6" s="381">
        <v>-73832</v>
      </c>
      <c r="D6" s="381">
        <v>-73832</v>
      </c>
      <c r="E6" s="381">
        <v>-73832</v>
      </c>
      <c r="F6" s="381">
        <v>-73832</v>
      </c>
      <c r="G6" s="381">
        <v>-73832</v>
      </c>
    </row>
    <row r="7" spans="1:10" ht="12" customHeight="1" x14ac:dyDescent="0.2">
      <c r="A7" s="382" t="s">
        <v>768</v>
      </c>
      <c r="B7" s="380"/>
      <c r="C7" s="380">
        <v>-1611</v>
      </c>
      <c r="D7" s="380">
        <v>-1611</v>
      </c>
      <c r="E7" s="380">
        <v>-1611</v>
      </c>
      <c r="F7" s="380">
        <v>-1611</v>
      </c>
      <c r="G7" s="380">
        <v>-1611</v>
      </c>
    </row>
    <row r="8" spans="1:10" x14ac:dyDescent="0.2">
      <c r="A8" s="383" t="s">
        <v>769</v>
      </c>
      <c r="B8" s="384"/>
      <c r="C8" s="384">
        <v>2313</v>
      </c>
      <c r="D8" s="384">
        <v>2313</v>
      </c>
      <c r="E8" s="384">
        <v>2313</v>
      </c>
      <c r="F8" s="384">
        <v>2313</v>
      </c>
      <c r="G8" s="384">
        <v>2313</v>
      </c>
      <c r="H8" s="2"/>
      <c r="J8" s="2"/>
    </row>
    <row r="9" spans="1:10" x14ac:dyDescent="0.2">
      <c r="A9" s="382" t="s">
        <v>770</v>
      </c>
      <c r="B9" s="380">
        <v>-80000</v>
      </c>
      <c r="C9" s="380">
        <v>-80000</v>
      </c>
      <c r="D9" s="380">
        <v>-33962</v>
      </c>
      <c r="E9" s="380">
        <v>-33962</v>
      </c>
      <c r="F9" s="380">
        <v>-33962</v>
      </c>
      <c r="G9" s="380">
        <v>-33962</v>
      </c>
    </row>
    <row r="10" spans="1:10" x14ac:dyDescent="0.2">
      <c r="A10" s="382" t="s">
        <v>771</v>
      </c>
      <c r="B10" s="380">
        <v>165049</v>
      </c>
      <c r="C10" s="380">
        <v>165049</v>
      </c>
      <c r="D10" s="380">
        <v>165049</v>
      </c>
      <c r="E10" s="380"/>
      <c r="F10" s="380">
        <v>165049</v>
      </c>
      <c r="G10" s="380"/>
      <c r="H10" s="2"/>
    </row>
    <row r="11" spans="1:10" x14ac:dyDescent="0.2">
      <c r="A11" s="382" t="s">
        <v>772</v>
      </c>
      <c r="B11" s="380"/>
      <c r="C11" s="380"/>
      <c r="D11" s="380">
        <v>1674</v>
      </c>
      <c r="E11" s="380">
        <v>1674</v>
      </c>
      <c r="F11" s="380">
        <v>898</v>
      </c>
      <c r="G11" s="380">
        <v>898</v>
      </c>
      <c r="H11" s="2"/>
      <c r="I11" s="2"/>
      <c r="J11" s="2"/>
    </row>
    <row r="12" spans="1:10" x14ac:dyDescent="0.2">
      <c r="A12" s="379" t="s">
        <v>773</v>
      </c>
      <c r="B12" s="380">
        <v>500000</v>
      </c>
      <c r="C12" s="380">
        <v>500000</v>
      </c>
      <c r="D12" s="380">
        <v>190603</v>
      </c>
      <c r="E12" s="380">
        <v>190603</v>
      </c>
      <c r="F12" s="380">
        <v>188726</v>
      </c>
      <c r="G12" s="380">
        <v>188726</v>
      </c>
      <c r="H12" s="2"/>
    </row>
    <row r="13" spans="1:10" x14ac:dyDescent="0.2">
      <c r="A13" s="379" t="s">
        <v>774</v>
      </c>
      <c r="B13" s="380">
        <v>128</v>
      </c>
      <c r="C13" s="380">
        <v>128</v>
      </c>
      <c r="D13" s="380">
        <v>124</v>
      </c>
      <c r="E13" s="380">
        <v>124</v>
      </c>
      <c r="F13" s="380">
        <v>124</v>
      </c>
      <c r="G13" s="380">
        <v>124</v>
      </c>
      <c r="H13" s="2"/>
    </row>
    <row r="14" spans="1:10" x14ac:dyDescent="0.2">
      <c r="A14" s="379" t="s">
        <v>775</v>
      </c>
      <c r="B14" s="380">
        <v>4800</v>
      </c>
      <c r="C14" s="380">
        <v>4800</v>
      </c>
      <c r="D14" s="380">
        <v>4902</v>
      </c>
      <c r="E14" s="380">
        <v>4902</v>
      </c>
      <c r="F14" s="380">
        <v>4605</v>
      </c>
      <c r="G14" s="380">
        <v>4605</v>
      </c>
      <c r="H14" s="2"/>
    </row>
    <row r="15" spans="1:10" x14ac:dyDescent="0.2">
      <c r="A15" s="379" t="s">
        <v>776</v>
      </c>
      <c r="B15" s="380"/>
      <c r="C15" s="380"/>
      <c r="D15" s="380">
        <v>70</v>
      </c>
      <c r="E15" s="380">
        <v>70</v>
      </c>
      <c r="F15" s="380">
        <v>70</v>
      </c>
      <c r="G15" s="380">
        <v>70</v>
      </c>
      <c r="H15" s="2"/>
    </row>
    <row r="16" spans="1:10" x14ac:dyDescent="0.2">
      <c r="A16" s="379" t="s">
        <v>777</v>
      </c>
      <c r="B16" s="380">
        <v>9555</v>
      </c>
      <c r="C16" s="380">
        <v>9555</v>
      </c>
      <c r="D16" s="380">
        <v>9555</v>
      </c>
      <c r="E16" s="380"/>
      <c r="F16" s="380">
        <v>9555</v>
      </c>
      <c r="G16" s="380"/>
      <c r="H16" s="2"/>
    </row>
    <row r="17" spans="1:10" x14ac:dyDescent="0.2">
      <c r="A17" s="379" t="s">
        <v>778</v>
      </c>
      <c r="B17" s="380"/>
      <c r="C17" s="380"/>
      <c r="D17" s="380">
        <v>357</v>
      </c>
      <c r="E17" s="380">
        <v>357</v>
      </c>
      <c r="F17" s="380">
        <v>357</v>
      </c>
      <c r="G17" s="380">
        <v>357</v>
      </c>
      <c r="H17" s="2"/>
    </row>
    <row r="18" spans="1:10" x14ac:dyDescent="0.2">
      <c r="A18" s="379" t="s">
        <v>779</v>
      </c>
      <c r="B18" s="380"/>
      <c r="C18" s="380"/>
      <c r="D18" s="380">
        <v>22</v>
      </c>
      <c r="E18" s="380">
        <v>22</v>
      </c>
      <c r="F18" s="380"/>
      <c r="G18" s="380"/>
      <c r="H18" s="2"/>
    </row>
    <row r="19" spans="1:10" x14ac:dyDescent="0.2">
      <c r="A19" s="379" t="s">
        <v>780</v>
      </c>
      <c r="B19" s="380"/>
      <c r="C19" s="380"/>
      <c r="D19" s="380">
        <v>1847</v>
      </c>
      <c r="E19" s="380">
        <v>1847</v>
      </c>
      <c r="F19" s="380">
        <v>1454</v>
      </c>
      <c r="G19" s="380">
        <v>1454</v>
      </c>
      <c r="H19" s="2"/>
      <c r="J19" s="2"/>
    </row>
    <row r="20" spans="1:10" x14ac:dyDescent="0.2">
      <c r="A20" s="379" t="s">
        <v>781</v>
      </c>
      <c r="B20" s="380"/>
      <c r="C20" s="380">
        <v>5171</v>
      </c>
      <c r="D20" s="380">
        <v>5171</v>
      </c>
      <c r="E20" s="380">
        <v>5171</v>
      </c>
      <c r="F20" s="380">
        <v>5171</v>
      </c>
      <c r="G20" s="380">
        <v>5171</v>
      </c>
      <c r="H20" s="2"/>
    </row>
    <row r="21" spans="1:10" ht="13.5" thickBot="1" x14ac:dyDescent="0.25">
      <c r="A21" s="379" t="s">
        <v>782</v>
      </c>
      <c r="B21" s="380"/>
      <c r="C21" s="380">
        <v>7687</v>
      </c>
      <c r="D21" s="380">
        <v>7687</v>
      </c>
      <c r="E21" s="380">
        <v>7687</v>
      </c>
      <c r="F21" s="380">
        <v>7687</v>
      </c>
      <c r="G21" s="380">
        <v>7687</v>
      </c>
      <c r="H21" s="2"/>
    </row>
    <row r="22" spans="1:10" ht="13.5" thickBot="1" x14ac:dyDescent="0.25">
      <c r="A22" s="377" t="s">
        <v>783</v>
      </c>
      <c r="B22" s="385">
        <f t="shared" ref="B22:F22" si="0">B24+B37</f>
        <v>845580</v>
      </c>
      <c r="C22" s="385">
        <f>C24+C37</f>
        <v>690135</v>
      </c>
      <c r="D22" s="385">
        <f t="shared" si="0"/>
        <v>352138</v>
      </c>
      <c r="E22" s="385">
        <f t="shared" si="0"/>
        <v>316948</v>
      </c>
      <c r="F22" s="385">
        <f t="shared" si="0"/>
        <v>343184</v>
      </c>
      <c r="G22" s="385">
        <f>G24+G37</f>
        <v>307994</v>
      </c>
      <c r="H22" s="2"/>
    </row>
    <row r="23" spans="1:10" ht="13.5" thickBot="1" x14ac:dyDescent="0.25">
      <c r="A23" s="379"/>
      <c r="B23" s="386"/>
      <c r="C23" s="386"/>
      <c r="D23" s="386"/>
      <c r="E23" s="386"/>
      <c r="F23" s="386"/>
      <c r="G23" s="386"/>
      <c r="H23" s="2">
        <f t="shared" ref="H23:H36" si="1">F23-G23</f>
        <v>0</v>
      </c>
    </row>
    <row r="24" spans="1:10" x14ac:dyDescent="0.2">
      <c r="A24" s="387" t="s">
        <v>740</v>
      </c>
      <c r="B24" s="388">
        <f>SUBTOTAL(9,B25:B36)</f>
        <v>457640</v>
      </c>
      <c r="C24" s="388">
        <f>SUM(C25:C36)</f>
        <v>138356</v>
      </c>
      <c r="D24" s="388">
        <f>SUM(D25:D36)</f>
        <v>36422</v>
      </c>
      <c r="E24" s="388">
        <f>SUM(E25:E36)</f>
        <v>36422</v>
      </c>
      <c r="F24" s="388">
        <f>SUM(F25:F36)</f>
        <v>34710</v>
      </c>
      <c r="G24" s="388">
        <f>SUM(G25:G36)</f>
        <v>34710</v>
      </c>
      <c r="H24" s="2">
        <f t="shared" si="1"/>
        <v>0</v>
      </c>
    </row>
    <row r="25" spans="1:10" x14ac:dyDescent="0.2">
      <c r="A25" s="389" t="s">
        <v>784</v>
      </c>
      <c r="B25" s="380">
        <v>250000</v>
      </c>
      <c r="C25" s="380">
        <v>86161</v>
      </c>
      <c r="D25" s="380"/>
      <c r="E25" s="380"/>
      <c r="F25" s="380"/>
      <c r="G25" s="380"/>
      <c r="H25" s="2">
        <f t="shared" si="1"/>
        <v>0</v>
      </c>
    </row>
    <row r="26" spans="1:10" x14ac:dyDescent="0.2">
      <c r="A26" s="379" t="s">
        <v>785</v>
      </c>
      <c r="B26" s="380">
        <v>20330</v>
      </c>
      <c r="C26" s="380">
        <f>20330+2380</f>
        <v>22710</v>
      </c>
      <c r="D26" s="380">
        <v>22098</v>
      </c>
      <c r="E26" s="380">
        <v>22098</v>
      </c>
      <c r="F26" s="380">
        <v>22098</v>
      </c>
      <c r="G26" s="380">
        <v>22098</v>
      </c>
      <c r="H26" s="2">
        <f t="shared" si="1"/>
        <v>0</v>
      </c>
    </row>
    <row r="27" spans="1:10" x14ac:dyDescent="0.2">
      <c r="A27" s="379" t="s">
        <v>786</v>
      </c>
      <c r="B27" s="380">
        <v>29900</v>
      </c>
      <c r="C27" s="380">
        <v>900</v>
      </c>
      <c r="D27" s="380">
        <v>167</v>
      </c>
      <c r="E27" s="380">
        <v>167</v>
      </c>
      <c r="F27" s="380">
        <v>167</v>
      </c>
      <c r="G27" s="380">
        <v>167</v>
      </c>
      <c r="H27" s="2">
        <f t="shared" si="1"/>
        <v>0</v>
      </c>
    </row>
    <row r="28" spans="1:10" x14ac:dyDescent="0.2">
      <c r="A28" s="379" t="s">
        <v>787</v>
      </c>
      <c r="B28" s="380">
        <v>98000</v>
      </c>
      <c r="C28" s="380">
        <v>8000</v>
      </c>
      <c r="D28" s="380">
        <v>3995</v>
      </c>
      <c r="E28" s="380">
        <v>3995</v>
      </c>
      <c r="F28" s="380">
        <v>3995</v>
      </c>
      <c r="G28" s="380">
        <v>3995</v>
      </c>
      <c r="H28" s="2">
        <f t="shared" si="1"/>
        <v>0</v>
      </c>
    </row>
    <row r="29" spans="1:10" x14ac:dyDescent="0.2">
      <c r="A29" s="382" t="s">
        <v>788</v>
      </c>
      <c r="B29" s="380">
        <v>700</v>
      </c>
      <c r="C29" s="380"/>
      <c r="D29" s="380"/>
      <c r="E29" s="380"/>
      <c r="F29" s="380"/>
      <c r="G29" s="380"/>
      <c r="H29" s="2">
        <f t="shared" si="1"/>
        <v>0</v>
      </c>
    </row>
    <row r="30" spans="1:10" x14ac:dyDescent="0.2">
      <c r="A30" s="379" t="s">
        <v>789</v>
      </c>
      <c r="B30" s="380">
        <v>9500</v>
      </c>
      <c r="C30" s="380">
        <v>200</v>
      </c>
      <c r="D30" s="380">
        <v>174</v>
      </c>
      <c r="E30" s="380">
        <v>174</v>
      </c>
      <c r="F30" s="380">
        <v>174</v>
      </c>
      <c r="G30" s="380">
        <v>174</v>
      </c>
      <c r="H30" s="2">
        <f t="shared" si="1"/>
        <v>0</v>
      </c>
    </row>
    <row r="31" spans="1:10" x14ac:dyDescent="0.2">
      <c r="A31" s="379" t="s">
        <v>790</v>
      </c>
      <c r="B31" s="380">
        <v>4800</v>
      </c>
      <c r="C31" s="380">
        <v>300</v>
      </c>
      <c r="D31" s="380">
        <v>169</v>
      </c>
      <c r="E31" s="380">
        <v>169</v>
      </c>
      <c r="F31" s="380">
        <v>169</v>
      </c>
      <c r="G31" s="380">
        <v>169</v>
      </c>
      <c r="H31" s="2">
        <f t="shared" si="1"/>
        <v>0</v>
      </c>
    </row>
    <row r="32" spans="1:10" x14ac:dyDescent="0.2">
      <c r="A32" s="379" t="s">
        <v>791</v>
      </c>
      <c r="B32" s="380">
        <v>3000</v>
      </c>
      <c r="C32" s="380">
        <v>500</v>
      </c>
      <c r="D32" s="380"/>
      <c r="E32" s="380"/>
      <c r="F32" s="380"/>
      <c r="G32" s="380"/>
      <c r="H32" s="2">
        <f t="shared" si="1"/>
        <v>0</v>
      </c>
    </row>
    <row r="33" spans="1:17" x14ac:dyDescent="0.2">
      <c r="A33" s="379" t="s">
        <v>792</v>
      </c>
      <c r="B33" s="380">
        <v>5300</v>
      </c>
      <c r="C33" s="380">
        <v>3435</v>
      </c>
      <c r="D33" s="380">
        <v>1263</v>
      </c>
      <c r="E33" s="380">
        <v>1263</v>
      </c>
      <c r="F33" s="380">
        <v>890</v>
      </c>
      <c r="G33" s="380">
        <v>890</v>
      </c>
      <c r="H33" s="2">
        <f t="shared" si="1"/>
        <v>0</v>
      </c>
    </row>
    <row r="34" spans="1:17" x14ac:dyDescent="0.2">
      <c r="A34" s="379" t="s">
        <v>793</v>
      </c>
      <c r="B34" s="380">
        <v>3000</v>
      </c>
      <c r="C34" s="380">
        <v>650</v>
      </c>
      <c r="D34" s="380">
        <v>640</v>
      </c>
      <c r="E34" s="380">
        <v>640</v>
      </c>
      <c r="F34" s="380"/>
      <c r="G34" s="380"/>
      <c r="H34" s="2">
        <f t="shared" si="1"/>
        <v>0</v>
      </c>
    </row>
    <row r="35" spans="1:17" x14ac:dyDescent="0.2">
      <c r="A35" s="390" t="s">
        <v>794</v>
      </c>
      <c r="B35" s="380">
        <v>20110</v>
      </c>
      <c r="C35" s="380">
        <v>6000</v>
      </c>
      <c r="D35" s="380">
        <v>1</v>
      </c>
      <c r="E35" s="380">
        <v>1</v>
      </c>
      <c r="F35" s="380">
        <v>1</v>
      </c>
      <c r="G35" s="380">
        <v>1</v>
      </c>
      <c r="H35" s="2">
        <f t="shared" si="1"/>
        <v>0</v>
      </c>
    </row>
    <row r="36" spans="1:17" ht="13.5" thickBot="1" x14ac:dyDescent="0.25">
      <c r="A36" s="379" t="s">
        <v>795</v>
      </c>
      <c r="B36" s="380">
        <v>13000</v>
      </c>
      <c r="C36" s="380">
        <v>9500</v>
      </c>
      <c r="D36" s="380">
        <v>7915</v>
      </c>
      <c r="E36" s="380">
        <v>7915</v>
      </c>
      <c r="F36" s="380">
        <v>7216</v>
      </c>
      <c r="G36" s="380">
        <v>7216</v>
      </c>
      <c r="H36" s="2">
        <f t="shared" si="1"/>
        <v>0</v>
      </c>
    </row>
    <row r="37" spans="1:17" x14ac:dyDescent="0.2">
      <c r="A37" s="388" t="s">
        <v>743</v>
      </c>
      <c r="B37" s="388">
        <f>SUBTOTAL(9,B38:B54)</f>
        <v>387940</v>
      </c>
      <c r="C37" s="388">
        <f>SUM(C38:C55)</f>
        <v>551779</v>
      </c>
      <c r="D37" s="388">
        <f>SUM(D38:D55)</f>
        <v>315716</v>
      </c>
      <c r="E37" s="388">
        <f>SUM(E38:E55)</f>
        <v>280526</v>
      </c>
      <c r="F37" s="388">
        <f>SUM(F38:F55)</f>
        <v>308474</v>
      </c>
      <c r="G37" s="388">
        <f>SUM(G38:G55)</f>
        <v>273284</v>
      </c>
      <c r="H37" s="2"/>
    </row>
    <row r="38" spans="1:17" x14ac:dyDescent="0.2">
      <c r="A38" s="380" t="s">
        <v>796</v>
      </c>
      <c r="B38" s="391">
        <v>9000</v>
      </c>
      <c r="C38" s="380">
        <v>9000</v>
      </c>
      <c r="D38" s="380">
        <v>3279</v>
      </c>
      <c r="E38" s="380">
        <v>3279</v>
      </c>
      <c r="F38" s="380">
        <v>3279</v>
      </c>
      <c r="G38" s="380">
        <v>3279</v>
      </c>
      <c r="H38" s="2"/>
    </row>
    <row r="39" spans="1:17" x14ac:dyDescent="0.2">
      <c r="A39" s="380" t="s">
        <v>797</v>
      </c>
      <c r="B39" s="391">
        <v>15000</v>
      </c>
      <c r="C39" s="380">
        <v>15000</v>
      </c>
      <c r="D39" s="380">
        <v>3128</v>
      </c>
      <c r="E39" s="380">
        <v>3128</v>
      </c>
      <c r="F39" s="380">
        <v>3128</v>
      </c>
      <c r="G39" s="380">
        <v>3128</v>
      </c>
      <c r="H39" s="2"/>
    </row>
    <row r="40" spans="1:17" x14ac:dyDescent="0.2">
      <c r="A40" s="380" t="s">
        <v>798</v>
      </c>
      <c r="B40" s="391">
        <v>300000</v>
      </c>
      <c r="C40" s="380">
        <v>300000</v>
      </c>
      <c r="D40" s="380">
        <v>115541</v>
      </c>
      <c r="E40" s="380">
        <v>115541</v>
      </c>
      <c r="F40" s="380">
        <v>113414</v>
      </c>
      <c r="G40" s="380">
        <v>113414</v>
      </c>
      <c r="H40" s="2"/>
    </row>
    <row r="41" spans="1:17" x14ac:dyDescent="0.2">
      <c r="A41" s="380" t="s">
        <v>799</v>
      </c>
      <c r="B41" s="391">
        <v>3000</v>
      </c>
      <c r="C41" s="380">
        <v>3000</v>
      </c>
      <c r="D41" s="380"/>
      <c r="E41" s="380"/>
      <c r="F41" s="380"/>
      <c r="G41" s="380"/>
      <c r="H41" s="2"/>
    </row>
    <row r="42" spans="1:17" x14ac:dyDescent="0.2">
      <c r="A42" s="380" t="s">
        <v>800</v>
      </c>
      <c r="B42" s="391">
        <v>3650</v>
      </c>
      <c r="C42" s="380">
        <v>3650</v>
      </c>
      <c r="D42" s="380">
        <v>1748</v>
      </c>
      <c r="E42" s="380">
        <v>1748</v>
      </c>
      <c r="F42" s="380">
        <v>1200</v>
      </c>
      <c r="G42" s="380">
        <v>1200</v>
      </c>
      <c r="H42" s="2"/>
    </row>
    <row r="43" spans="1:17" x14ac:dyDescent="0.2">
      <c r="A43" s="380" t="s">
        <v>801</v>
      </c>
      <c r="B43" s="391">
        <v>4220</v>
      </c>
      <c r="C43" s="380">
        <v>4220</v>
      </c>
      <c r="D43" s="380">
        <v>214</v>
      </c>
      <c r="E43" s="380">
        <v>214</v>
      </c>
      <c r="F43" s="380">
        <v>117</v>
      </c>
      <c r="G43" s="380">
        <v>117</v>
      </c>
      <c r="H43" s="2"/>
    </row>
    <row r="44" spans="1:17" x14ac:dyDescent="0.2">
      <c r="A44" s="380" t="s">
        <v>802</v>
      </c>
      <c r="B44" s="391">
        <v>500</v>
      </c>
      <c r="C44" s="380">
        <v>500</v>
      </c>
      <c r="D44" s="380">
        <v>79</v>
      </c>
      <c r="E44" s="380">
        <v>79</v>
      </c>
      <c r="F44" s="380">
        <v>67</v>
      </c>
      <c r="G44" s="380">
        <v>67</v>
      </c>
      <c r="H44" s="2"/>
    </row>
    <row r="45" spans="1:17" x14ac:dyDescent="0.2">
      <c r="A45" s="380" t="s">
        <v>803</v>
      </c>
      <c r="B45" s="391">
        <v>30000</v>
      </c>
      <c r="C45" s="380">
        <v>30000</v>
      </c>
      <c r="D45" s="380">
        <v>17161</v>
      </c>
      <c r="E45" s="380">
        <v>17161</v>
      </c>
      <c r="F45" s="380">
        <v>17060</v>
      </c>
      <c r="G45" s="380">
        <v>17060</v>
      </c>
      <c r="H45" s="2"/>
    </row>
    <row r="46" spans="1:17" x14ac:dyDescent="0.2">
      <c r="A46" s="380" t="s">
        <v>804</v>
      </c>
      <c r="B46" s="391">
        <v>50</v>
      </c>
      <c r="C46" s="380">
        <v>50</v>
      </c>
      <c r="D46" s="380"/>
      <c r="E46" s="380"/>
      <c r="F46" s="380"/>
      <c r="G46" s="380"/>
      <c r="H46" s="2"/>
    </row>
    <row r="47" spans="1:17" x14ac:dyDescent="0.2">
      <c r="A47" s="380" t="s">
        <v>805</v>
      </c>
      <c r="B47" s="391">
        <v>120</v>
      </c>
      <c r="C47" s="380">
        <v>120</v>
      </c>
      <c r="D47" s="380">
        <v>93</v>
      </c>
      <c r="E47" s="380">
        <v>93</v>
      </c>
      <c r="F47" s="380">
        <v>93</v>
      </c>
      <c r="G47" s="380">
        <v>93</v>
      </c>
      <c r="H47" s="2"/>
    </row>
    <row r="48" spans="1:17" x14ac:dyDescent="0.2">
      <c r="A48" s="380" t="s">
        <v>806</v>
      </c>
      <c r="B48" s="391">
        <v>50</v>
      </c>
      <c r="C48" s="380">
        <v>50</v>
      </c>
      <c r="D48" s="380"/>
      <c r="E48" s="380"/>
      <c r="F48" s="380"/>
      <c r="G48" s="380"/>
      <c r="H48" s="2"/>
      <c r="Q48" s="392"/>
    </row>
    <row r="49" spans="1:9" x14ac:dyDescent="0.2">
      <c r="A49" s="380" t="s">
        <v>807</v>
      </c>
      <c r="B49" s="391">
        <v>550</v>
      </c>
      <c r="C49" s="380">
        <v>550</v>
      </c>
      <c r="D49" s="380"/>
      <c r="E49" s="380"/>
      <c r="F49" s="380"/>
      <c r="G49" s="380"/>
      <c r="H49" s="2"/>
    </row>
    <row r="50" spans="1:9" s="3" customFormat="1" x14ac:dyDescent="0.2">
      <c r="A50" s="393" t="s">
        <v>808</v>
      </c>
      <c r="B50" s="391">
        <v>500</v>
      </c>
      <c r="C50" s="380">
        <v>500</v>
      </c>
      <c r="D50" s="380">
        <v>206</v>
      </c>
      <c r="E50" s="380">
        <v>206</v>
      </c>
      <c r="F50" s="380">
        <v>206</v>
      </c>
      <c r="G50" s="380">
        <v>206</v>
      </c>
      <c r="H50" s="2"/>
    </row>
    <row r="51" spans="1:9" x14ac:dyDescent="0.2">
      <c r="A51" s="380" t="s">
        <v>809</v>
      </c>
      <c r="B51" s="391">
        <v>18300</v>
      </c>
      <c r="C51" s="380">
        <v>18300</v>
      </c>
      <c r="D51" s="380">
        <v>9492</v>
      </c>
      <c r="E51" s="380">
        <v>9492</v>
      </c>
      <c r="F51" s="380">
        <v>6071</v>
      </c>
      <c r="G51" s="380">
        <v>6071</v>
      </c>
      <c r="H51" s="2"/>
    </row>
    <row r="52" spans="1:9" x14ac:dyDescent="0.2">
      <c r="A52" s="393" t="s">
        <v>810</v>
      </c>
      <c r="B52" s="391">
        <v>3000</v>
      </c>
      <c r="C52" s="380">
        <v>3000</v>
      </c>
      <c r="D52" s="380">
        <v>936</v>
      </c>
      <c r="E52" s="380">
        <v>936</v>
      </c>
      <c r="F52" s="380"/>
      <c r="G52" s="380"/>
      <c r="H52" s="2"/>
    </row>
    <row r="53" spans="1:9" x14ac:dyDescent="0.2">
      <c r="A53" s="393" t="s">
        <v>811</v>
      </c>
      <c r="B53" s="391"/>
      <c r="C53" s="380">
        <f>16730+35508</f>
        <v>52238</v>
      </c>
      <c r="D53" s="380">
        <f>16730+35508</f>
        <v>52238</v>
      </c>
      <c r="E53" s="380">
        <f>16730+35508</f>
        <v>52238</v>
      </c>
      <c r="F53" s="380">
        <f>16730+35508</f>
        <v>52238</v>
      </c>
      <c r="G53" s="380">
        <f>16730+35508</f>
        <v>52238</v>
      </c>
      <c r="H53" s="2"/>
    </row>
    <row r="54" spans="1:9" x14ac:dyDescent="0.2">
      <c r="A54" s="393" t="s">
        <v>812</v>
      </c>
      <c r="B54" s="391"/>
      <c r="C54" s="380">
        <f>111601-35190</f>
        <v>76411</v>
      </c>
      <c r="D54" s="380">
        <f>111601-35190</f>
        <v>76411</v>
      </c>
      <c r="E54" s="380">
        <f>111601-35190</f>
        <v>76411</v>
      </c>
      <c r="F54" s="380">
        <f>111601-35190</f>
        <v>76411</v>
      </c>
      <c r="G54" s="380">
        <f>111601-35190</f>
        <v>76411</v>
      </c>
      <c r="H54" s="2"/>
    </row>
    <row r="55" spans="1:9" ht="13.5" thickBot="1" x14ac:dyDescent="0.25">
      <c r="A55" s="394" t="s">
        <v>813</v>
      </c>
      <c r="B55" s="38"/>
      <c r="C55" s="380">
        <v>35190</v>
      </c>
      <c r="D55" s="380">
        <v>35190</v>
      </c>
      <c r="E55" s="380"/>
      <c r="F55" s="380">
        <v>35190</v>
      </c>
      <c r="G55" s="380"/>
      <c r="H55" s="2"/>
    </row>
    <row r="56" spans="1:9" ht="13.5" thickBot="1" x14ac:dyDescent="0.25">
      <c r="A56" s="395" t="s">
        <v>5</v>
      </c>
      <c r="B56" s="385">
        <f t="shared" ref="B56:F56" si="2">B4-B22</f>
        <v>1420287</v>
      </c>
      <c r="C56" s="385">
        <f>C4-C22</f>
        <v>1802815</v>
      </c>
      <c r="D56" s="385">
        <f t="shared" si="2"/>
        <v>1881521</v>
      </c>
      <c r="E56" s="385">
        <f>E4-E22</f>
        <v>1934014</v>
      </c>
      <c r="F56" s="385">
        <f t="shared" si="2"/>
        <v>1887110</v>
      </c>
      <c r="G56" s="385">
        <f>G4-G22</f>
        <v>1939603</v>
      </c>
      <c r="I56" s="2"/>
    </row>
    <row r="57" spans="1:9" ht="15.75" hidden="1" x14ac:dyDescent="0.25">
      <c r="A57" s="396"/>
      <c r="B57" s="397"/>
      <c r="C57" s="2"/>
      <c r="D57" s="2"/>
      <c r="E57" s="2"/>
      <c r="F57" s="2"/>
      <c r="G57" s="2"/>
    </row>
    <row r="58" spans="1:9" ht="15.75" hidden="1" x14ac:dyDescent="0.25">
      <c r="A58" s="398" t="s">
        <v>814</v>
      </c>
      <c r="B58" s="397"/>
      <c r="C58" s="399">
        <f>C5-C56</f>
        <v>150875</v>
      </c>
      <c r="D58" s="399"/>
      <c r="E58" s="2"/>
      <c r="F58" s="2">
        <v>1892839</v>
      </c>
      <c r="G58" s="2">
        <v>2077637</v>
      </c>
    </row>
    <row r="59" spans="1:9" ht="15.75" hidden="1" x14ac:dyDescent="0.25">
      <c r="A59" s="400"/>
      <c r="B59" s="397"/>
      <c r="C59" s="2">
        <v>308699</v>
      </c>
      <c r="D59" s="2"/>
      <c r="E59" s="2"/>
      <c r="F59" s="2"/>
      <c r="G59" s="2"/>
    </row>
    <row r="60" spans="1:9" ht="15.75" hidden="1" x14ac:dyDescent="0.25">
      <c r="A60" s="400"/>
      <c r="B60" s="397"/>
      <c r="C60" s="401" t="s">
        <v>815</v>
      </c>
      <c r="D60" s="401"/>
      <c r="E60" s="2"/>
      <c r="F60" s="2"/>
      <c r="G60" s="2"/>
    </row>
    <row r="61" spans="1:9" ht="15.75" x14ac:dyDescent="0.25">
      <c r="A61" s="402"/>
      <c r="B61" s="397"/>
      <c r="C61" s="2"/>
      <c r="D61" s="2"/>
      <c r="E61" s="2"/>
      <c r="F61" s="2"/>
      <c r="G61" s="2"/>
    </row>
    <row r="62" spans="1:9" x14ac:dyDescent="0.2">
      <c r="A62" s="403" t="s">
        <v>816</v>
      </c>
      <c r="B62" s="404"/>
      <c r="C62" s="404"/>
      <c r="D62" s="404"/>
      <c r="E62" s="404"/>
      <c r="F62" s="405"/>
      <c r="G62" s="406"/>
      <c r="H62" s="404"/>
    </row>
    <row r="63" spans="1:9" ht="13.5" thickBot="1" x14ac:dyDescent="0.25">
      <c r="A63" s="407"/>
      <c r="B63" s="404"/>
      <c r="C63" s="404"/>
      <c r="D63" s="404"/>
      <c r="E63" s="404"/>
      <c r="F63" s="404"/>
      <c r="G63" s="404"/>
      <c r="H63" s="404"/>
    </row>
    <row r="64" spans="1:9" ht="13.5" thickBot="1" x14ac:dyDescent="0.25">
      <c r="A64" s="408" t="s">
        <v>817</v>
      </c>
      <c r="B64" s="409"/>
      <c r="C64" s="409"/>
      <c r="D64" s="409"/>
      <c r="E64" s="410"/>
      <c r="F64" s="409"/>
      <c r="G64" s="411" t="s">
        <v>0</v>
      </c>
    </row>
    <row r="65" spans="1:13" x14ac:dyDescent="0.2">
      <c r="A65" s="412" t="s">
        <v>818</v>
      </c>
      <c r="B65" s="409"/>
      <c r="C65" s="409"/>
      <c r="D65" s="409"/>
      <c r="E65" s="410"/>
      <c r="F65" s="409"/>
      <c r="G65" s="413">
        <f>G56</f>
        <v>1939603</v>
      </c>
    </row>
    <row r="66" spans="1:13" x14ac:dyDescent="0.2">
      <c r="A66" s="414" t="s">
        <v>819</v>
      </c>
      <c r="B66" s="415"/>
      <c r="C66" s="415"/>
      <c r="D66" s="415"/>
      <c r="E66" s="416"/>
      <c r="F66" s="415"/>
      <c r="G66" s="417">
        <f>E56-G56</f>
        <v>-5589</v>
      </c>
    </row>
    <row r="67" spans="1:13" x14ac:dyDescent="0.2">
      <c r="A67" s="414" t="s">
        <v>820</v>
      </c>
      <c r="B67" s="415"/>
      <c r="C67" s="415"/>
      <c r="D67" s="415"/>
      <c r="E67" s="416"/>
      <c r="F67" s="415"/>
      <c r="G67" s="417">
        <v>11759</v>
      </c>
      <c r="H67" s="392"/>
      <c r="I67" s="392"/>
      <c r="J67" s="392"/>
      <c r="L67" s="392"/>
      <c r="M67" s="392"/>
    </row>
    <row r="68" spans="1:13" x14ac:dyDescent="0.2">
      <c r="A68" s="414" t="s">
        <v>821</v>
      </c>
      <c r="B68" s="415"/>
      <c r="C68" s="415"/>
      <c r="D68" s="415"/>
      <c r="E68" s="416"/>
      <c r="F68" s="415"/>
      <c r="G68" s="417">
        <f>-'[1]MČ 10 % (2)'!F22/1000</f>
        <v>-14727.28</v>
      </c>
      <c r="H68" s="392"/>
      <c r="I68" s="392"/>
      <c r="J68" s="392"/>
      <c r="L68" s="392"/>
      <c r="M68" s="392"/>
    </row>
    <row r="69" spans="1:13" x14ac:dyDescent="0.2">
      <c r="A69" s="418" t="s">
        <v>822</v>
      </c>
      <c r="B69" s="415"/>
      <c r="C69" s="415"/>
      <c r="D69" s="415"/>
      <c r="E69" s="416"/>
      <c r="F69" s="415"/>
      <c r="G69" s="417">
        <f>-'[1]MČ 10 % (2)'!F23/1000</f>
        <v>-4662.8959999999997</v>
      </c>
      <c r="H69" s="392"/>
      <c r="I69" s="392"/>
      <c r="J69" s="392"/>
      <c r="L69" s="392"/>
      <c r="M69" s="392"/>
    </row>
    <row r="70" spans="1:13" x14ac:dyDescent="0.2">
      <c r="A70" s="418" t="s">
        <v>823</v>
      </c>
      <c r="B70" s="415"/>
      <c r="C70" s="415"/>
      <c r="D70" s="415"/>
      <c r="E70" s="416"/>
      <c r="F70" s="415"/>
      <c r="G70" s="417"/>
      <c r="H70" s="392"/>
      <c r="I70" s="392"/>
      <c r="J70" s="392"/>
      <c r="L70" s="392"/>
      <c r="M70" s="392"/>
    </row>
    <row r="71" spans="1:13" ht="13.5" thickBot="1" x14ac:dyDescent="0.25">
      <c r="A71" s="419" t="s">
        <v>824</v>
      </c>
      <c r="B71" s="420"/>
      <c r="C71" s="420"/>
      <c r="D71" s="420"/>
      <c r="E71" s="421"/>
      <c r="F71" s="420"/>
      <c r="G71" s="422">
        <f>SUM(G65:G70)</f>
        <v>1926382.824</v>
      </c>
    </row>
    <row r="72" spans="1:13" x14ac:dyDescent="0.2">
      <c r="A72" s="423"/>
      <c r="B72" s="6"/>
    </row>
    <row r="73" spans="1:13" x14ac:dyDescent="0.2">
      <c r="A73" s="423"/>
      <c r="B73" s="6"/>
    </row>
    <row r="74" spans="1:13" x14ac:dyDescent="0.2">
      <c r="A74" s="423"/>
      <c r="B74" s="6"/>
      <c r="C74" s="424"/>
      <c r="D74" s="38"/>
    </row>
    <row r="75" spans="1:13" x14ac:dyDescent="0.2">
      <c r="A75" s="423"/>
      <c r="B75" s="6"/>
      <c r="C75" s="424"/>
      <c r="D75" s="38"/>
    </row>
    <row r="76" spans="1:13" x14ac:dyDescent="0.2">
      <c r="A76" s="423"/>
      <c r="B76" s="6"/>
      <c r="C76" s="424"/>
      <c r="D76" s="38"/>
    </row>
    <row r="77" spans="1:13" x14ac:dyDescent="0.2">
      <c r="A77" s="423"/>
      <c r="B77" s="6"/>
    </row>
    <row r="78" spans="1:13" x14ac:dyDescent="0.2">
      <c r="A78" s="423"/>
      <c r="B78" s="6"/>
    </row>
    <row r="79" spans="1:13" x14ac:dyDescent="0.2">
      <c r="A79" s="423"/>
      <c r="B79" s="6"/>
    </row>
  </sheetData>
  <mergeCells count="2">
    <mergeCell ref="A2:A3"/>
    <mergeCell ref="F2:G2"/>
  </mergeCells>
  <printOptions horizontalCentered="1"/>
  <pageMargins left="0.39370078740157483" right="0.39370078740157483" top="0.6692913385826772" bottom="0.47244094488188981" header="0.51181102362204722" footer="0.43307086614173229"/>
  <pageSetup paperSize="9" scale="7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3"/>
  <sheetViews>
    <sheetView showZeros="0" zoomScaleNormal="100" zoomScaleSheetLayoutView="100" workbookViewId="0">
      <selection activeCell="G155" sqref="G155"/>
    </sheetView>
  </sheetViews>
  <sheetFormatPr defaultRowHeight="16.5" x14ac:dyDescent="0.25"/>
  <cols>
    <col min="1" max="1" width="9.140625" style="524"/>
    <col min="2" max="2" width="81.85546875" style="524" customWidth="1"/>
    <col min="3" max="4" width="16.140625" style="524" customWidth="1"/>
    <col min="5" max="5" width="17.28515625" style="524" hidden="1" customWidth="1"/>
    <col min="6" max="6" width="15.7109375" style="524" customWidth="1"/>
    <col min="7" max="7" width="15.7109375" style="597" customWidth="1"/>
    <col min="8" max="8" width="11.28515625" style="524" bestFit="1" customWidth="1"/>
    <col min="9" max="9" width="9.85546875" style="524" bestFit="1" customWidth="1"/>
    <col min="10" max="10" width="9.140625" style="524"/>
    <col min="11" max="11" width="14.140625" style="524" bestFit="1" customWidth="1"/>
    <col min="12" max="12" width="13.42578125" style="524" bestFit="1" customWidth="1"/>
    <col min="13" max="16384" width="9.140625" style="524"/>
  </cols>
  <sheetData>
    <row r="1" spans="1:7" ht="17.25" thickBot="1" x14ac:dyDescent="0.3">
      <c r="A1" s="6" t="s">
        <v>869</v>
      </c>
      <c r="B1" s="6"/>
      <c r="C1" s="523"/>
      <c r="D1" s="523"/>
      <c r="E1" s="523"/>
      <c r="F1" s="6"/>
      <c r="G1" s="523" t="s">
        <v>0</v>
      </c>
    </row>
    <row r="2" spans="1:7" ht="25.5" customHeight="1" thickBot="1" x14ac:dyDescent="0.3">
      <c r="A2" s="525"/>
      <c r="B2" s="526" t="s">
        <v>870</v>
      </c>
      <c r="C2" s="79" t="s">
        <v>871</v>
      </c>
      <c r="D2" s="79" t="s">
        <v>872</v>
      </c>
      <c r="E2" s="527" t="s">
        <v>873</v>
      </c>
      <c r="F2" s="528" t="s">
        <v>734</v>
      </c>
      <c r="G2" s="529"/>
    </row>
    <row r="3" spans="1:7" ht="17.25" thickBot="1" x14ac:dyDescent="0.3">
      <c r="A3" s="85"/>
      <c r="B3" s="530" t="s">
        <v>874</v>
      </c>
      <c r="C3" s="81" t="s">
        <v>875</v>
      </c>
      <c r="D3" s="81" t="s">
        <v>875</v>
      </c>
      <c r="E3" s="81" t="s">
        <v>754</v>
      </c>
      <c r="F3" s="90" t="s">
        <v>876</v>
      </c>
      <c r="G3" s="90" t="s">
        <v>11</v>
      </c>
    </row>
    <row r="4" spans="1:7" ht="17.25" thickBot="1" x14ac:dyDescent="0.3">
      <c r="A4" s="85"/>
      <c r="B4" s="4" t="s">
        <v>3</v>
      </c>
      <c r="C4" s="531">
        <f>SUM(C5:C15)</f>
        <v>298199</v>
      </c>
      <c r="D4" s="531">
        <f>SUM(D5:D15)</f>
        <v>883126</v>
      </c>
      <c r="E4" s="531">
        <f>SUM(E5:E15)</f>
        <v>835544</v>
      </c>
      <c r="F4" s="531">
        <f>SUM(F5:F15)</f>
        <v>822654</v>
      </c>
      <c r="G4" s="531">
        <f>SUM(G5:G15)</f>
        <v>822654</v>
      </c>
    </row>
    <row r="5" spans="1:7" x14ac:dyDescent="0.25">
      <c r="A5" s="85"/>
      <c r="B5" s="532" t="s">
        <v>7</v>
      </c>
      <c r="C5" s="92">
        <v>138983</v>
      </c>
      <c r="D5" s="92">
        <v>146946</v>
      </c>
      <c r="E5" s="92">
        <v>146946</v>
      </c>
      <c r="F5" s="92">
        <v>146946</v>
      </c>
      <c r="G5" s="92">
        <v>-18103</v>
      </c>
    </row>
    <row r="6" spans="1:7" x14ac:dyDescent="0.25">
      <c r="A6" s="85"/>
      <c r="B6" s="532" t="s">
        <v>42</v>
      </c>
      <c r="C6" s="92">
        <v>65000</v>
      </c>
      <c r="D6" s="92">
        <v>346000</v>
      </c>
      <c r="E6" s="92">
        <v>346000</v>
      </c>
      <c r="F6" s="92">
        <v>346000</v>
      </c>
      <c r="G6" s="92">
        <v>346000</v>
      </c>
    </row>
    <row r="7" spans="1:7" x14ac:dyDescent="0.25">
      <c r="A7" s="85"/>
      <c r="B7" s="533" t="s">
        <v>877</v>
      </c>
      <c r="C7" s="92"/>
      <c r="D7" s="92">
        <v>-249</v>
      </c>
      <c r="E7" s="92">
        <v>-249</v>
      </c>
      <c r="F7" s="92">
        <v>-249</v>
      </c>
      <c r="G7" s="92">
        <v>-249</v>
      </c>
    </row>
    <row r="8" spans="1:7" ht="16.5" customHeight="1" x14ac:dyDescent="0.25">
      <c r="A8" s="85"/>
      <c r="B8" s="532" t="s">
        <v>878</v>
      </c>
      <c r="C8" s="92">
        <v>174265</v>
      </c>
      <c r="D8" s="92">
        <v>166265</v>
      </c>
      <c r="E8" s="92">
        <v>166263</v>
      </c>
      <c r="F8" s="92">
        <v>166263</v>
      </c>
      <c r="G8" s="92">
        <v>166263</v>
      </c>
    </row>
    <row r="9" spans="1:7" ht="16.5" customHeight="1" x14ac:dyDescent="0.25">
      <c r="A9" s="85"/>
      <c r="B9" s="532" t="s">
        <v>879</v>
      </c>
      <c r="C9" s="92"/>
      <c r="D9" s="92">
        <v>1247</v>
      </c>
      <c r="E9" s="92">
        <v>4678</v>
      </c>
      <c r="F9" s="92">
        <v>4525</v>
      </c>
      <c r="G9" s="92">
        <v>4525</v>
      </c>
    </row>
    <row r="10" spans="1:7" ht="16.5" customHeight="1" x14ac:dyDescent="0.25">
      <c r="A10" s="85"/>
      <c r="B10" s="534" t="s">
        <v>880</v>
      </c>
      <c r="C10" s="92"/>
      <c r="D10" s="92">
        <v>882</v>
      </c>
      <c r="E10" s="92">
        <v>880</v>
      </c>
      <c r="F10" s="92">
        <v>835</v>
      </c>
      <c r="G10" s="92">
        <v>835</v>
      </c>
    </row>
    <row r="11" spans="1:7" ht="16.5" customHeight="1" x14ac:dyDescent="0.25">
      <c r="A11" s="85"/>
      <c r="B11" s="532" t="s">
        <v>881</v>
      </c>
      <c r="C11" s="92"/>
      <c r="D11" s="92">
        <v>19721</v>
      </c>
      <c r="E11" s="92">
        <v>19721</v>
      </c>
      <c r="F11" s="92">
        <v>19721</v>
      </c>
      <c r="G11" s="92">
        <v>19721</v>
      </c>
    </row>
    <row r="12" spans="1:7" ht="16.5" customHeight="1" x14ac:dyDescent="0.25">
      <c r="A12" s="85"/>
      <c r="B12" s="532" t="s">
        <v>882</v>
      </c>
      <c r="C12" s="92"/>
      <c r="D12" s="92">
        <v>282363</v>
      </c>
      <c r="E12" s="92">
        <v>282362</v>
      </c>
      <c r="F12" s="92">
        <v>269670</v>
      </c>
      <c r="G12" s="92">
        <v>269670</v>
      </c>
    </row>
    <row r="13" spans="1:7" ht="16.5" customHeight="1" x14ac:dyDescent="0.25">
      <c r="A13" s="85"/>
      <c r="B13" s="532" t="s">
        <v>883</v>
      </c>
      <c r="C13" s="92">
        <v>80000</v>
      </c>
      <c r="D13" s="92">
        <v>80000</v>
      </c>
      <c r="E13" s="92">
        <v>33962</v>
      </c>
      <c r="F13" s="92">
        <v>33962</v>
      </c>
      <c r="G13" s="92">
        <v>33962</v>
      </c>
    </row>
    <row r="14" spans="1:7" ht="16.5" customHeight="1" x14ac:dyDescent="0.25">
      <c r="A14" s="85"/>
      <c r="B14" s="532" t="s">
        <v>884</v>
      </c>
      <c r="C14" s="92">
        <v>-165049</v>
      </c>
      <c r="D14" s="92">
        <v>-165049</v>
      </c>
      <c r="E14" s="92">
        <v>-165049</v>
      </c>
      <c r="F14" s="92">
        <v>-165049</v>
      </c>
      <c r="G14" s="92">
        <v>0</v>
      </c>
    </row>
    <row r="15" spans="1:7" ht="17.25" thickBot="1" x14ac:dyDescent="0.3">
      <c r="A15" s="535"/>
      <c r="B15" s="532" t="s">
        <v>885</v>
      </c>
      <c r="C15" s="92">
        <v>5000</v>
      </c>
      <c r="D15" s="92">
        <v>5000</v>
      </c>
      <c r="E15" s="92">
        <v>30</v>
      </c>
      <c r="F15" s="92">
        <v>30</v>
      </c>
      <c r="G15" s="92">
        <v>30</v>
      </c>
    </row>
    <row r="16" spans="1:7" ht="17.25" thickBot="1" x14ac:dyDescent="0.3">
      <c r="A16" s="536"/>
      <c r="B16" s="537" t="s">
        <v>4</v>
      </c>
      <c r="C16" s="531">
        <f>C17+C18+C91</f>
        <v>298199</v>
      </c>
      <c r="D16" s="531">
        <f>D17+D18+D91</f>
        <v>880919</v>
      </c>
      <c r="E16" s="531">
        <f>E17+E18+E91</f>
        <v>825116</v>
      </c>
      <c r="F16" s="531">
        <f>F17+F18+F91</f>
        <v>810774</v>
      </c>
      <c r="G16" s="531">
        <f>G17+G18+G91</f>
        <v>787435</v>
      </c>
    </row>
    <row r="17" spans="1:12" x14ac:dyDescent="0.25">
      <c r="A17" s="538"/>
      <c r="B17" s="525"/>
      <c r="C17" s="539"/>
      <c r="D17" s="539"/>
      <c r="E17" s="539"/>
      <c r="F17" s="539"/>
      <c r="G17" s="539"/>
    </row>
    <row r="18" spans="1:12" ht="17.25" thickBot="1" x14ac:dyDescent="0.3">
      <c r="A18" s="540" t="s">
        <v>57</v>
      </c>
      <c r="B18" s="541" t="s">
        <v>740</v>
      </c>
      <c r="C18" s="542">
        <f>SUM(C19:C89)</f>
        <v>255199</v>
      </c>
      <c r="D18" s="542">
        <f>SUM(D19:D89)</f>
        <v>794943</v>
      </c>
      <c r="E18" s="542">
        <f>SUM(E19:E89)</f>
        <v>753090</v>
      </c>
      <c r="F18" s="542">
        <f>SUM(F19:F89)</f>
        <v>755044</v>
      </c>
      <c r="G18" s="542">
        <f>SUM(G19:G89)</f>
        <v>742500</v>
      </c>
    </row>
    <row r="19" spans="1:12" x14ac:dyDescent="0.25">
      <c r="A19" s="543" t="s">
        <v>886</v>
      </c>
      <c r="B19" s="544" t="s">
        <v>887</v>
      </c>
      <c r="C19" s="539">
        <v>28500</v>
      </c>
      <c r="D19" s="545">
        <v>29300</v>
      </c>
      <c r="E19" s="539">
        <v>29220</v>
      </c>
      <c r="F19" s="539">
        <v>30236</v>
      </c>
      <c r="G19" s="546">
        <v>30236</v>
      </c>
    </row>
    <row r="20" spans="1:12" x14ac:dyDescent="0.25">
      <c r="A20" s="547" t="s">
        <v>888</v>
      </c>
      <c r="B20" s="548" t="s">
        <v>889</v>
      </c>
      <c r="C20" s="92">
        <v>500</v>
      </c>
      <c r="D20" s="549">
        <v>2000</v>
      </c>
      <c r="E20" s="92">
        <v>1630</v>
      </c>
      <c r="F20" s="92">
        <v>1956</v>
      </c>
      <c r="G20" s="550">
        <v>1956</v>
      </c>
      <c r="K20" s="551"/>
      <c r="L20" s="442"/>
    </row>
    <row r="21" spans="1:12" x14ac:dyDescent="0.25">
      <c r="A21" s="547" t="s">
        <v>890</v>
      </c>
      <c r="B21" s="548" t="s">
        <v>891</v>
      </c>
      <c r="C21" s="92"/>
      <c r="D21" s="549">
        <v>15856</v>
      </c>
      <c r="E21" s="92">
        <v>15856</v>
      </c>
      <c r="F21" s="92">
        <v>15856</v>
      </c>
      <c r="G21" s="92">
        <v>15856</v>
      </c>
      <c r="K21" s="551"/>
      <c r="L21" s="442"/>
    </row>
    <row r="22" spans="1:12" x14ac:dyDescent="0.25">
      <c r="A22" s="547" t="s">
        <v>892</v>
      </c>
      <c r="B22" s="548" t="s">
        <v>893</v>
      </c>
      <c r="C22" s="92">
        <v>10000</v>
      </c>
      <c r="D22" s="549">
        <v>59369</v>
      </c>
      <c r="E22" s="92">
        <v>58376</v>
      </c>
      <c r="F22" s="92">
        <v>58376</v>
      </c>
      <c r="G22" s="92">
        <v>58376</v>
      </c>
      <c r="K22" s="551"/>
      <c r="L22" s="442"/>
    </row>
    <row r="23" spans="1:12" x14ac:dyDescent="0.25">
      <c r="A23" s="547" t="s">
        <v>894</v>
      </c>
      <c r="B23" s="548" t="s">
        <v>895</v>
      </c>
      <c r="C23" s="92">
        <v>10000</v>
      </c>
      <c r="D23" s="549">
        <v>16000</v>
      </c>
      <c r="E23" s="92">
        <v>14611</v>
      </c>
      <c r="F23" s="92">
        <v>14656</v>
      </c>
      <c r="G23" s="550">
        <v>14656</v>
      </c>
      <c r="K23" s="551"/>
      <c r="L23" s="442"/>
    </row>
    <row r="24" spans="1:12" x14ac:dyDescent="0.25">
      <c r="A24" s="547" t="s">
        <v>896</v>
      </c>
      <c r="B24" s="548" t="s">
        <v>897</v>
      </c>
      <c r="C24" s="92">
        <v>9000</v>
      </c>
      <c r="D24" s="549">
        <v>1</v>
      </c>
      <c r="E24" s="92">
        <v>1</v>
      </c>
      <c r="F24" s="92">
        <v>1</v>
      </c>
      <c r="G24" s="550">
        <v>1</v>
      </c>
      <c r="K24" s="551"/>
      <c r="L24" s="442"/>
    </row>
    <row r="25" spans="1:12" x14ac:dyDescent="0.25">
      <c r="A25" s="547" t="s">
        <v>898</v>
      </c>
      <c r="B25" s="548" t="s">
        <v>899</v>
      </c>
      <c r="C25" s="92"/>
      <c r="D25" s="549">
        <v>7655</v>
      </c>
      <c r="E25" s="92">
        <v>6322</v>
      </c>
      <c r="F25" s="92">
        <v>6322</v>
      </c>
      <c r="G25" s="550">
        <v>6322</v>
      </c>
      <c r="K25" s="551"/>
      <c r="L25" s="442"/>
    </row>
    <row r="26" spans="1:12" x14ac:dyDescent="0.25">
      <c r="A26" s="547" t="s">
        <v>900</v>
      </c>
      <c r="B26" s="548" t="s">
        <v>901</v>
      </c>
      <c r="C26" s="92"/>
      <c r="D26" s="549">
        <v>307</v>
      </c>
      <c r="E26" s="92">
        <v>305</v>
      </c>
      <c r="F26" s="92">
        <v>305</v>
      </c>
      <c r="G26" s="550">
        <v>305</v>
      </c>
      <c r="K26" s="551"/>
      <c r="L26" s="442"/>
    </row>
    <row r="27" spans="1:12" x14ac:dyDescent="0.25">
      <c r="A27" s="547" t="s">
        <v>902</v>
      </c>
      <c r="B27" s="548" t="s">
        <v>903</v>
      </c>
      <c r="C27" s="92">
        <v>1000</v>
      </c>
      <c r="D27" s="549">
        <v>1000</v>
      </c>
      <c r="E27" s="92">
        <v>538</v>
      </c>
      <c r="F27" s="92">
        <v>1617</v>
      </c>
      <c r="G27" s="550">
        <v>1617</v>
      </c>
      <c r="K27" s="551"/>
      <c r="L27" s="442"/>
    </row>
    <row r="28" spans="1:12" x14ac:dyDescent="0.25">
      <c r="A28" s="547" t="s">
        <v>904</v>
      </c>
      <c r="B28" s="548" t="s">
        <v>905</v>
      </c>
      <c r="C28" s="92"/>
      <c r="D28" s="549"/>
      <c r="E28" s="92"/>
      <c r="F28" s="92">
        <v>2733</v>
      </c>
      <c r="G28" s="550">
        <v>2733</v>
      </c>
      <c r="K28" s="551"/>
      <c r="L28" s="442"/>
    </row>
    <row r="29" spans="1:12" x14ac:dyDescent="0.25">
      <c r="A29" s="547" t="s">
        <v>906</v>
      </c>
      <c r="B29" s="548" t="s">
        <v>907</v>
      </c>
      <c r="C29" s="92">
        <v>90</v>
      </c>
      <c r="D29" s="549">
        <v>90</v>
      </c>
      <c r="E29" s="92">
        <v>72</v>
      </c>
      <c r="F29" s="92">
        <v>72</v>
      </c>
      <c r="G29" s="550">
        <v>72</v>
      </c>
      <c r="K29" s="551"/>
      <c r="L29" s="442"/>
    </row>
    <row r="30" spans="1:12" x14ac:dyDescent="0.25">
      <c r="A30" s="547" t="s">
        <v>908</v>
      </c>
      <c r="B30" s="548" t="s">
        <v>909</v>
      </c>
      <c r="C30" s="92">
        <v>3000</v>
      </c>
      <c r="D30" s="549">
        <v>49700</v>
      </c>
      <c r="E30" s="92">
        <v>49352</v>
      </c>
      <c r="F30" s="92">
        <v>49352</v>
      </c>
      <c r="G30" s="92">
        <v>49352</v>
      </c>
      <c r="K30" s="551"/>
      <c r="L30" s="442"/>
    </row>
    <row r="31" spans="1:12" x14ac:dyDescent="0.25">
      <c r="A31" s="547" t="s">
        <v>910</v>
      </c>
      <c r="B31" s="548" t="s">
        <v>911</v>
      </c>
      <c r="C31" s="92">
        <v>20000</v>
      </c>
      <c r="D31" s="549">
        <v>45000</v>
      </c>
      <c r="E31" s="92">
        <v>42320</v>
      </c>
      <c r="F31" s="92">
        <v>42321</v>
      </c>
      <c r="G31" s="92">
        <v>42321</v>
      </c>
      <c r="K31" s="551"/>
      <c r="L31" s="442"/>
    </row>
    <row r="32" spans="1:12" x14ac:dyDescent="0.25">
      <c r="A32" s="547" t="s">
        <v>912</v>
      </c>
      <c r="B32" s="548" t="s">
        <v>913</v>
      </c>
      <c r="C32" s="92">
        <v>10000</v>
      </c>
      <c r="D32" s="549">
        <v>10000</v>
      </c>
      <c r="E32" s="92">
        <v>9168</v>
      </c>
      <c r="F32" s="92">
        <v>9168</v>
      </c>
      <c r="G32" s="92">
        <v>9168</v>
      </c>
      <c r="K32" s="551"/>
      <c r="L32" s="442"/>
    </row>
    <row r="33" spans="1:12" x14ac:dyDescent="0.25">
      <c r="A33" s="547" t="s">
        <v>914</v>
      </c>
      <c r="B33" s="548" t="s">
        <v>915</v>
      </c>
      <c r="C33" s="92">
        <v>6500</v>
      </c>
      <c r="D33" s="549">
        <v>6500</v>
      </c>
      <c r="E33" s="92">
        <v>5607</v>
      </c>
      <c r="F33" s="92">
        <v>6015</v>
      </c>
      <c r="G33" s="550">
        <v>6015</v>
      </c>
      <c r="K33" s="551"/>
      <c r="L33" s="442"/>
    </row>
    <row r="34" spans="1:12" x14ac:dyDescent="0.25">
      <c r="A34" s="547" t="s">
        <v>916</v>
      </c>
      <c r="B34" s="548" t="s">
        <v>917</v>
      </c>
      <c r="C34" s="92">
        <v>5000</v>
      </c>
      <c r="D34" s="549">
        <v>15500</v>
      </c>
      <c r="E34" s="92">
        <v>13921</v>
      </c>
      <c r="F34" s="92">
        <v>13863</v>
      </c>
      <c r="G34" s="550">
        <v>13863</v>
      </c>
      <c r="K34" s="551"/>
      <c r="L34" s="442"/>
    </row>
    <row r="35" spans="1:12" x14ac:dyDescent="0.25">
      <c r="A35" s="547" t="s">
        <v>918</v>
      </c>
      <c r="B35" s="548" t="s">
        <v>919</v>
      </c>
      <c r="C35" s="92">
        <v>5000</v>
      </c>
      <c r="D35" s="549">
        <v>3000</v>
      </c>
      <c r="E35" s="92">
        <v>2992</v>
      </c>
      <c r="F35" s="92">
        <v>2992</v>
      </c>
      <c r="G35" s="92">
        <v>2992</v>
      </c>
      <c r="K35" s="551"/>
      <c r="L35" s="442"/>
    </row>
    <row r="36" spans="1:12" x14ac:dyDescent="0.25">
      <c r="A36" s="547" t="s">
        <v>920</v>
      </c>
      <c r="B36" s="548" t="s">
        <v>921</v>
      </c>
      <c r="C36" s="92"/>
      <c r="D36" s="549">
        <v>10</v>
      </c>
      <c r="E36" s="92"/>
      <c r="F36" s="92"/>
      <c r="G36" s="92"/>
      <c r="K36" s="551"/>
      <c r="L36" s="442"/>
    </row>
    <row r="37" spans="1:12" x14ac:dyDescent="0.25">
      <c r="A37" s="547" t="s">
        <v>922</v>
      </c>
      <c r="B37" s="548" t="s">
        <v>923</v>
      </c>
      <c r="C37" s="92"/>
      <c r="D37" s="549">
        <v>25</v>
      </c>
      <c r="E37" s="92"/>
      <c r="F37" s="92"/>
      <c r="G37" s="92"/>
      <c r="K37" s="551"/>
      <c r="L37" s="442"/>
    </row>
    <row r="38" spans="1:12" x14ac:dyDescent="0.25">
      <c r="A38" s="547" t="s">
        <v>924</v>
      </c>
      <c r="B38" s="548" t="s">
        <v>925</v>
      </c>
      <c r="C38" s="92"/>
      <c r="D38" s="549">
        <v>25</v>
      </c>
      <c r="E38" s="92"/>
      <c r="F38" s="92"/>
      <c r="G38" s="92"/>
      <c r="K38" s="551"/>
      <c r="L38" s="442"/>
    </row>
    <row r="39" spans="1:12" x14ac:dyDescent="0.25">
      <c r="A39" s="547" t="s">
        <v>926</v>
      </c>
      <c r="B39" s="548" t="s">
        <v>927</v>
      </c>
      <c r="C39" s="92"/>
      <c r="D39" s="549">
        <v>110</v>
      </c>
      <c r="E39" s="92">
        <v>87</v>
      </c>
      <c r="F39" s="92">
        <v>87</v>
      </c>
      <c r="G39" s="92">
        <v>87</v>
      </c>
      <c r="K39" s="551"/>
      <c r="L39" s="442"/>
    </row>
    <row r="40" spans="1:12" x14ac:dyDescent="0.25">
      <c r="A40" s="547" t="s">
        <v>928</v>
      </c>
      <c r="B40" s="548" t="s">
        <v>929</v>
      </c>
      <c r="C40" s="92">
        <v>10000</v>
      </c>
      <c r="D40" s="549">
        <v>20635</v>
      </c>
      <c r="E40" s="92">
        <v>20168</v>
      </c>
      <c r="F40" s="92">
        <v>20168</v>
      </c>
      <c r="G40" s="92">
        <v>20168</v>
      </c>
      <c r="K40" s="551"/>
      <c r="L40" s="442"/>
    </row>
    <row r="41" spans="1:12" x14ac:dyDescent="0.25">
      <c r="A41" s="547" t="s">
        <v>930</v>
      </c>
      <c r="B41" s="548" t="s">
        <v>931</v>
      </c>
      <c r="C41" s="92">
        <v>100</v>
      </c>
      <c r="D41" s="549">
        <v>100</v>
      </c>
      <c r="E41" s="92">
        <v>29</v>
      </c>
      <c r="F41" s="92">
        <v>219</v>
      </c>
      <c r="G41" s="550">
        <v>219</v>
      </c>
      <c r="K41" s="551"/>
      <c r="L41" s="442"/>
    </row>
    <row r="42" spans="1:12" x14ac:dyDescent="0.25">
      <c r="A42" s="547" t="s">
        <v>932</v>
      </c>
      <c r="B42" s="548" t="s">
        <v>933</v>
      </c>
      <c r="C42" s="92"/>
      <c r="D42" s="549">
        <v>1900</v>
      </c>
      <c r="E42" s="92">
        <v>1374</v>
      </c>
      <c r="F42" s="92">
        <v>1139</v>
      </c>
      <c r="G42" s="550">
        <v>1139</v>
      </c>
      <c r="K42" s="551"/>
      <c r="L42" s="442"/>
    </row>
    <row r="43" spans="1:12" x14ac:dyDescent="0.25">
      <c r="A43" s="547" t="s">
        <v>934</v>
      </c>
      <c r="B43" s="548" t="s">
        <v>935</v>
      </c>
      <c r="C43" s="92">
        <v>800</v>
      </c>
      <c r="D43" s="549">
        <v>800</v>
      </c>
      <c r="E43" s="92">
        <v>467</v>
      </c>
      <c r="F43" s="92">
        <v>467</v>
      </c>
      <c r="G43" s="92">
        <v>467</v>
      </c>
      <c r="K43" s="551"/>
      <c r="L43" s="442"/>
    </row>
    <row r="44" spans="1:12" x14ac:dyDescent="0.25">
      <c r="A44" s="547" t="s">
        <v>936</v>
      </c>
      <c r="B44" s="548" t="s">
        <v>937</v>
      </c>
      <c r="C44" s="92">
        <v>3000</v>
      </c>
      <c r="D44" s="549">
        <v>10500</v>
      </c>
      <c r="E44" s="92">
        <v>7708</v>
      </c>
      <c r="F44" s="92">
        <v>7968</v>
      </c>
      <c r="G44" s="550">
        <v>7968</v>
      </c>
      <c r="K44" s="551"/>
      <c r="L44" s="442"/>
    </row>
    <row r="45" spans="1:12" x14ac:dyDescent="0.25">
      <c r="A45" s="547" t="s">
        <v>938</v>
      </c>
      <c r="B45" s="548" t="s">
        <v>939</v>
      </c>
      <c r="C45" s="92"/>
      <c r="D45" s="549">
        <v>15</v>
      </c>
      <c r="E45" s="92">
        <v>12</v>
      </c>
      <c r="F45" s="92">
        <v>12</v>
      </c>
      <c r="G45" s="550">
        <v>12</v>
      </c>
      <c r="K45" s="551"/>
      <c r="L45" s="442"/>
    </row>
    <row r="46" spans="1:12" x14ac:dyDescent="0.25">
      <c r="A46" s="547" t="s">
        <v>940</v>
      </c>
      <c r="B46" s="548" t="s">
        <v>941</v>
      </c>
      <c r="C46" s="92">
        <v>400</v>
      </c>
      <c r="D46" s="549">
        <v>415</v>
      </c>
      <c r="E46" s="92">
        <v>155</v>
      </c>
      <c r="F46" s="92">
        <v>323</v>
      </c>
      <c r="G46" s="92">
        <v>323</v>
      </c>
      <c r="K46" s="551"/>
      <c r="L46" s="442"/>
    </row>
    <row r="47" spans="1:12" x14ac:dyDescent="0.25">
      <c r="A47" s="547" t="s">
        <v>942</v>
      </c>
      <c r="B47" s="548" t="s">
        <v>943</v>
      </c>
      <c r="C47" s="92"/>
      <c r="D47" s="549">
        <v>20</v>
      </c>
      <c r="E47" s="92"/>
      <c r="F47" s="92"/>
      <c r="G47" s="92"/>
      <c r="K47" s="551"/>
      <c r="L47" s="442"/>
    </row>
    <row r="48" spans="1:12" x14ac:dyDescent="0.25">
      <c r="A48" s="547" t="s">
        <v>944</v>
      </c>
      <c r="B48" s="548" t="s">
        <v>945</v>
      </c>
      <c r="C48" s="92"/>
      <c r="D48" s="549">
        <v>30</v>
      </c>
      <c r="E48" s="92">
        <v>15</v>
      </c>
      <c r="F48" s="92">
        <v>15</v>
      </c>
      <c r="G48" s="92">
        <v>15</v>
      </c>
      <c r="K48" s="551"/>
      <c r="L48" s="442"/>
    </row>
    <row r="49" spans="1:12" x14ac:dyDescent="0.25">
      <c r="A49" s="547" t="s">
        <v>946</v>
      </c>
      <c r="B49" s="548" t="s">
        <v>947</v>
      </c>
      <c r="C49" s="92"/>
      <c r="D49" s="549">
        <v>30</v>
      </c>
      <c r="E49" s="92">
        <v>16</v>
      </c>
      <c r="F49" s="92">
        <v>16</v>
      </c>
      <c r="G49" s="92">
        <v>16</v>
      </c>
      <c r="K49" s="551"/>
      <c r="L49" s="442"/>
    </row>
    <row r="50" spans="1:12" x14ac:dyDescent="0.25">
      <c r="A50" s="547" t="s">
        <v>948</v>
      </c>
      <c r="B50" s="548" t="s">
        <v>949</v>
      </c>
      <c r="C50" s="92">
        <v>6990</v>
      </c>
      <c r="D50" s="549">
        <v>6990</v>
      </c>
      <c r="E50" s="92">
        <v>6275</v>
      </c>
      <c r="F50" s="92">
        <v>6260</v>
      </c>
      <c r="G50" s="92">
        <v>6260</v>
      </c>
      <c r="K50" s="551"/>
      <c r="L50" s="442"/>
    </row>
    <row r="51" spans="1:12" x14ac:dyDescent="0.25">
      <c r="A51" s="547" t="s">
        <v>950</v>
      </c>
      <c r="B51" s="548" t="s">
        <v>951</v>
      </c>
      <c r="C51" s="92">
        <v>75</v>
      </c>
      <c r="D51" s="549">
        <v>75</v>
      </c>
      <c r="E51" s="92">
        <v>11</v>
      </c>
      <c r="F51" s="92">
        <v>11</v>
      </c>
      <c r="G51" s="92">
        <v>11</v>
      </c>
      <c r="K51" s="551"/>
      <c r="L51" s="442"/>
    </row>
    <row r="52" spans="1:12" x14ac:dyDescent="0.25">
      <c r="A52" s="547" t="s">
        <v>952</v>
      </c>
      <c r="B52" s="548" t="s">
        <v>953</v>
      </c>
      <c r="C52" s="92">
        <v>5000</v>
      </c>
      <c r="D52" s="549">
        <v>47800</v>
      </c>
      <c r="E52" s="92">
        <v>46700</v>
      </c>
      <c r="F52" s="92">
        <v>46700</v>
      </c>
      <c r="G52" s="92">
        <v>46700</v>
      </c>
      <c r="K52" s="552"/>
      <c r="L52" s="553"/>
    </row>
    <row r="53" spans="1:12" x14ac:dyDescent="0.25">
      <c r="A53" s="547" t="s">
        <v>954</v>
      </c>
      <c r="B53" s="548" t="s">
        <v>955</v>
      </c>
      <c r="C53" s="92">
        <v>5000</v>
      </c>
      <c r="D53" s="549">
        <v>34200</v>
      </c>
      <c r="E53" s="92">
        <v>33684</v>
      </c>
      <c r="F53" s="92">
        <v>33684</v>
      </c>
      <c r="G53" s="92">
        <v>33684</v>
      </c>
      <c r="K53" s="551"/>
      <c r="L53" s="442"/>
    </row>
    <row r="54" spans="1:12" x14ac:dyDescent="0.25">
      <c r="A54" s="547" t="s">
        <v>956</v>
      </c>
      <c r="B54" s="548" t="s">
        <v>957</v>
      </c>
      <c r="C54" s="92">
        <v>5000</v>
      </c>
      <c r="D54" s="549">
        <v>13600</v>
      </c>
      <c r="E54" s="92">
        <v>13395</v>
      </c>
      <c r="F54" s="92">
        <v>13395</v>
      </c>
      <c r="G54" s="92">
        <v>13395</v>
      </c>
      <c r="K54" s="551"/>
      <c r="L54" s="442"/>
    </row>
    <row r="55" spans="1:12" x14ac:dyDescent="0.25">
      <c r="A55" s="547" t="s">
        <v>958</v>
      </c>
      <c r="B55" s="548" t="s">
        <v>959</v>
      </c>
      <c r="C55" s="92"/>
      <c r="D55" s="549">
        <v>18985</v>
      </c>
      <c r="E55" s="92">
        <v>18985</v>
      </c>
      <c r="F55" s="92">
        <v>18985</v>
      </c>
      <c r="G55" s="550">
        <v>18985</v>
      </c>
      <c r="K55" s="551"/>
      <c r="L55" s="442"/>
    </row>
    <row r="56" spans="1:12" x14ac:dyDescent="0.25">
      <c r="A56" s="547" t="s">
        <v>960</v>
      </c>
      <c r="B56" s="554" t="s">
        <v>961</v>
      </c>
      <c r="C56" s="92">
        <v>15000</v>
      </c>
      <c r="D56" s="549">
        <v>68646</v>
      </c>
      <c r="E56" s="92">
        <v>68646</v>
      </c>
      <c r="F56" s="92">
        <v>67690</v>
      </c>
      <c r="G56" s="550">
        <v>67690</v>
      </c>
      <c r="K56" s="551"/>
      <c r="L56" s="442"/>
    </row>
    <row r="57" spans="1:12" x14ac:dyDescent="0.25">
      <c r="A57" s="547" t="s">
        <v>962</v>
      </c>
      <c r="B57" s="554" t="s">
        <v>963</v>
      </c>
      <c r="C57" s="92">
        <v>3000</v>
      </c>
      <c r="D57" s="549">
        <v>9000</v>
      </c>
      <c r="E57" s="92">
        <v>3749</v>
      </c>
      <c r="F57" s="92">
        <v>3867</v>
      </c>
      <c r="G57" s="550">
        <v>3867</v>
      </c>
      <c r="K57" s="551"/>
      <c r="L57" s="442"/>
    </row>
    <row r="58" spans="1:12" x14ac:dyDescent="0.25">
      <c r="A58" s="547" t="s">
        <v>964</v>
      </c>
      <c r="B58" s="554" t="s">
        <v>965</v>
      </c>
      <c r="C58" s="92">
        <v>2000</v>
      </c>
      <c r="D58" s="549">
        <v>6200</v>
      </c>
      <c r="E58" s="92">
        <v>5689</v>
      </c>
      <c r="F58" s="92">
        <v>5689</v>
      </c>
      <c r="G58" s="92">
        <v>5689</v>
      </c>
      <c r="K58" s="551"/>
      <c r="L58" s="442"/>
    </row>
    <row r="59" spans="1:12" x14ac:dyDescent="0.25">
      <c r="A59" s="547" t="s">
        <v>966</v>
      </c>
      <c r="B59" s="554" t="s">
        <v>967</v>
      </c>
      <c r="C59" s="92">
        <v>5000</v>
      </c>
      <c r="D59" s="549">
        <v>38000</v>
      </c>
      <c r="E59" s="92">
        <v>36601</v>
      </c>
      <c r="F59" s="92">
        <v>36461</v>
      </c>
      <c r="G59" s="550">
        <v>36461</v>
      </c>
      <c r="K59" s="551"/>
      <c r="L59" s="442"/>
    </row>
    <row r="60" spans="1:12" x14ac:dyDescent="0.25">
      <c r="A60" s="547" t="s">
        <v>968</v>
      </c>
      <c r="B60" s="554" t="s">
        <v>969</v>
      </c>
      <c r="C60" s="92">
        <v>5500</v>
      </c>
      <c r="D60" s="549">
        <v>6089</v>
      </c>
      <c r="E60" s="92">
        <v>5325</v>
      </c>
      <c r="F60" s="92">
        <v>5325</v>
      </c>
      <c r="G60" s="92">
        <v>5325</v>
      </c>
      <c r="K60" s="551"/>
      <c r="L60" s="442"/>
    </row>
    <row r="61" spans="1:12" ht="25.5" x14ac:dyDescent="0.25">
      <c r="A61" s="547" t="s">
        <v>970</v>
      </c>
      <c r="B61" s="554" t="s">
        <v>971</v>
      </c>
      <c r="C61" s="92">
        <v>4000</v>
      </c>
      <c r="D61" s="549">
        <v>7543</v>
      </c>
      <c r="E61" s="92">
        <v>7336</v>
      </c>
      <c r="F61" s="92">
        <v>7336</v>
      </c>
      <c r="G61" s="92">
        <v>7336</v>
      </c>
      <c r="K61" s="551"/>
      <c r="L61" s="442"/>
    </row>
    <row r="62" spans="1:12" x14ac:dyDescent="0.25">
      <c r="A62" s="547" t="s">
        <v>972</v>
      </c>
      <c r="B62" s="554" t="s">
        <v>973</v>
      </c>
      <c r="C62" s="92">
        <v>9000</v>
      </c>
      <c r="D62" s="549">
        <v>9000</v>
      </c>
      <c r="E62" s="92">
        <v>8964</v>
      </c>
      <c r="F62" s="92">
        <v>8964</v>
      </c>
      <c r="G62" s="92">
        <v>8964</v>
      </c>
      <c r="K62" s="551"/>
      <c r="L62" s="442"/>
    </row>
    <row r="63" spans="1:12" x14ac:dyDescent="0.25">
      <c r="A63" s="555">
        <v>5189</v>
      </c>
      <c r="B63" s="556" t="s">
        <v>974</v>
      </c>
      <c r="C63" s="92">
        <v>3000</v>
      </c>
      <c r="D63" s="549">
        <v>15200</v>
      </c>
      <c r="E63" s="92">
        <v>13565</v>
      </c>
      <c r="F63" s="92">
        <v>13565</v>
      </c>
      <c r="G63" s="92">
        <v>13565</v>
      </c>
      <c r="K63" s="551"/>
      <c r="L63" s="442"/>
    </row>
    <row r="64" spans="1:12" x14ac:dyDescent="0.25">
      <c r="A64" s="555">
        <v>5190</v>
      </c>
      <c r="B64" s="85" t="s">
        <v>975</v>
      </c>
      <c r="C64" s="92">
        <v>5500</v>
      </c>
      <c r="D64" s="549">
        <v>6800</v>
      </c>
      <c r="E64" s="92">
        <v>5736</v>
      </c>
      <c r="F64" s="92">
        <v>5736</v>
      </c>
      <c r="G64" s="92">
        <v>5736</v>
      </c>
      <c r="K64" s="551"/>
      <c r="L64" s="442"/>
    </row>
    <row r="65" spans="1:12" x14ac:dyDescent="0.25">
      <c r="A65" s="555">
        <v>5191</v>
      </c>
      <c r="B65" s="85" t="s">
        <v>976</v>
      </c>
      <c r="C65" s="92">
        <v>5500</v>
      </c>
      <c r="D65" s="549">
        <v>6800</v>
      </c>
      <c r="E65" s="92">
        <v>4917</v>
      </c>
      <c r="F65" s="92">
        <v>4917</v>
      </c>
      <c r="G65" s="92">
        <v>4917</v>
      </c>
      <c r="K65" s="551"/>
      <c r="L65" s="442"/>
    </row>
    <row r="66" spans="1:12" x14ac:dyDescent="0.25">
      <c r="A66" s="555">
        <v>5192</v>
      </c>
      <c r="B66" s="533" t="s">
        <v>977</v>
      </c>
      <c r="C66" s="92">
        <v>2500</v>
      </c>
      <c r="D66" s="549">
        <v>3116</v>
      </c>
      <c r="E66" s="92">
        <v>2211</v>
      </c>
      <c r="F66" s="92">
        <v>2211</v>
      </c>
      <c r="G66" s="92">
        <v>2211</v>
      </c>
      <c r="K66" s="551"/>
      <c r="L66" s="442"/>
    </row>
    <row r="67" spans="1:12" x14ac:dyDescent="0.25">
      <c r="A67" s="555">
        <v>5194</v>
      </c>
      <c r="B67" s="556" t="s">
        <v>978</v>
      </c>
      <c r="C67" s="92">
        <v>16124</v>
      </c>
      <c r="D67" s="549">
        <v>45688</v>
      </c>
      <c r="E67" s="92">
        <v>45686</v>
      </c>
      <c r="F67" s="92">
        <v>45686</v>
      </c>
      <c r="G67" s="92">
        <v>45686</v>
      </c>
      <c r="K67" s="551"/>
      <c r="L67" s="442"/>
    </row>
    <row r="68" spans="1:12" x14ac:dyDescent="0.25">
      <c r="A68" s="555">
        <v>5195</v>
      </c>
      <c r="B68" s="556" t="s">
        <v>979</v>
      </c>
      <c r="C68" s="92">
        <v>5000</v>
      </c>
      <c r="D68" s="549">
        <v>11100</v>
      </c>
      <c r="E68" s="92">
        <v>10543</v>
      </c>
      <c r="F68" s="92">
        <v>10543</v>
      </c>
      <c r="G68" s="92">
        <v>10543</v>
      </c>
      <c r="K68" s="551"/>
      <c r="L68" s="442"/>
    </row>
    <row r="69" spans="1:12" x14ac:dyDescent="0.25">
      <c r="A69" s="555">
        <v>5196</v>
      </c>
      <c r="B69" s="556" t="s">
        <v>980</v>
      </c>
      <c r="C69" s="92">
        <v>5000</v>
      </c>
      <c r="D69" s="549">
        <v>3000</v>
      </c>
      <c r="E69" s="92"/>
      <c r="F69" s="92"/>
      <c r="G69" s="92"/>
      <c r="K69" s="551"/>
      <c r="L69" s="442"/>
    </row>
    <row r="70" spans="1:12" x14ac:dyDescent="0.25">
      <c r="A70" s="555">
        <v>5197</v>
      </c>
      <c r="B70" s="556" t="s">
        <v>981</v>
      </c>
      <c r="C70" s="92">
        <v>5000</v>
      </c>
      <c r="D70" s="549">
        <v>23300</v>
      </c>
      <c r="E70" s="92">
        <v>20794</v>
      </c>
      <c r="F70" s="92">
        <v>20794</v>
      </c>
      <c r="G70" s="92">
        <v>20794</v>
      </c>
      <c r="K70" s="551"/>
      <c r="L70" s="442"/>
    </row>
    <row r="71" spans="1:12" x14ac:dyDescent="0.25">
      <c r="A71" s="555">
        <v>5198</v>
      </c>
      <c r="B71" s="556" t="s">
        <v>982</v>
      </c>
      <c r="C71" s="92">
        <v>3000</v>
      </c>
      <c r="D71" s="549">
        <v>6900</v>
      </c>
      <c r="E71" s="92">
        <v>6317</v>
      </c>
      <c r="F71" s="92">
        <v>6375</v>
      </c>
      <c r="G71" s="550">
        <v>6375</v>
      </c>
      <c r="K71" s="551"/>
      <c r="L71" s="442"/>
    </row>
    <row r="72" spans="1:12" ht="26.25" x14ac:dyDescent="0.25">
      <c r="A72" s="555">
        <v>5199</v>
      </c>
      <c r="B72" s="556" t="s">
        <v>983</v>
      </c>
      <c r="C72" s="92">
        <v>3000</v>
      </c>
      <c r="D72" s="549">
        <v>6770</v>
      </c>
      <c r="E72" s="92">
        <v>6746</v>
      </c>
      <c r="F72" s="92">
        <v>6746</v>
      </c>
      <c r="G72" s="92">
        <v>6746</v>
      </c>
      <c r="K72" s="551"/>
      <c r="L72" s="442"/>
    </row>
    <row r="73" spans="1:12" ht="26.25" x14ac:dyDescent="0.25">
      <c r="A73" s="555">
        <v>5200</v>
      </c>
      <c r="B73" s="556" t="s">
        <v>984</v>
      </c>
      <c r="C73" s="92">
        <v>3000</v>
      </c>
      <c r="D73" s="92">
        <v>7200</v>
      </c>
      <c r="E73" s="92">
        <v>6926</v>
      </c>
      <c r="F73" s="92">
        <v>6943</v>
      </c>
      <c r="G73" s="92">
        <v>6943</v>
      </c>
      <c r="K73" s="551"/>
      <c r="L73" s="442"/>
    </row>
    <row r="74" spans="1:12" x14ac:dyDescent="0.25">
      <c r="A74" s="555">
        <v>5201</v>
      </c>
      <c r="B74" s="534" t="s">
        <v>985</v>
      </c>
      <c r="C74" s="92">
        <v>3000</v>
      </c>
      <c r="D74" s="549">
        <v>6588</v>
      </c>
      <c r="E74" s="92">
        <v>6347</v>
      </c>
      <c r="F74" s="92">
        <v>6347</v>
      </c>
      <c r="G74" s="92">
        <v>6347</v>
      </c>
      <c r="K74" s="551"/>
      <c r="L74" s="442"/>
    </row>
    <row r="75" spans="1:12" x14ac:dyDescent="0.25">
      <c r="A75" s="555">
        <v>5204</v>
      </c>
      <c r="B75" s="556" t="s">
        <v>986</v>
      </c>
      <c r="C75" s="92">
        <v>4120</v>
      </c>
      <c r="D75" s="549">
        <v>0</v>
      </c>
      <c r="E75" s="92"/>
      <c r="F75" s="92"/>
      <c r="G75" s="92"/>
      <c r="K75" s="551"/>
      <c r="L75" s="442"/>
    </row>
    <row r="76" spans="1:12" x14ac:dyDescent="0.25">
      <c r="A76" s="555">
        <v>5205</v>
      </c>
      <c r="B76" s="9" t="s">
        <v>987</v>
      </c>
      <c r="C76" s="92">
        <v>2400</v>
      </c>
      <c r="D76" s="549">
        <v>2420</v>
      </c>
      <c r="E76" s="92">
        <v>2414</v>
      </c>
      <c r="F76" s="92">
        <v>2088</v>
      </c>
      <c r="G76" s="550">
        <v>2088</v>
      </c>
      <c r="K76" s="551"/>
      <c r="L76" s="442"/>
    </row>
    <row r="77" spans="1:12" x14ac:dyDescent="0.25">
      <c r="A77" s="555">
        <v>5206</v>
      </c>
      <c r="B77" s="9" t="s">
        <v>988</v>
      </c>
      <c r="C77" s="92">
        <v>600</v>
      </c>
      <c r="D77" s="549">
        <v>600</v>
      </c>
      <c r="E77" s="92">
        <v>597</v>
      </c>
      <c r="F77" s="92">
        <v>597</v>
      </c>
      <c r="G77" s="92">
        <v>597</v>
      </c>
      <c r="K77" s="551"/>
      <c r="L77" s="442"/>
    </row>
    <row r="78" spans="1:12" ht="17.25" thickBot="1" x14ac:dyDescent="0.3">
      <c r="A78" s="555">
        <v>5207</v>
      </c>
      <c r="B78" s="85" t="s">
        <v>989</v>
      </c>
      <c r="C78" s="92"/>
      <c r="D78" s="92">
        <v>7785</v>
      </c>
      <c r="E78" s="92">
        <v>7785</v>
      </c>
      <c r="F78" s="92">
        <v>7785</v>
      </c>
      <c r="G78" s="92">
        <v>7785</v>
      </c>
      <c r="K78" s="551"/>
      <c r="L78" s="442"/>
    </row>
    <row r="79" spans="1:12" x14ac:dyDescent="0.25">
      <c r="A79" s="555">
        <v>5207</v>
      </c>
      <c r="B79" s="9" t="s">
        <v>990</v>
      </c>
      <c r="C79" s="92"/>
      <c r="D79" s="549">
        <v>7152</v>
      </c>
      <c r="E79" s="539">
        <v>7153</v>
      </c>
      <c r="F79" s="92">
        <v>7152</v>
      </c>
      <c r="G79" s="92"/>
      <c r="K79" s="551"/>
      <c r="L79" s="442"/>
    </row>
    <row r="80" spans="1:12" ht="17.25" thickBot="1" x14ac:dyDescent="0.3">
      <c r="A80" s="557">
        <v>5208</v>
      </c>
      <c r="B80" s="558" t="s">
        <v>991</v>
      </c>
      <c r="C80" s="559"/>
      <c r="D80" s="560">
        <v>1142</v>
      </c>
      <c r="E80" s="559">
        <v>1142</v>
      </c>
      <c r="F80" s="559">
        <v>1142</v>
      </c>
      <c r="G80" s="561">
        <v>1142</v>
      </c>
      <c r="K80" s="551"/>
      <c r="L80" s="442"/>
    </row>
    <row r="81" spans="1:12" x14ac:dyDescent="0.25">
      <c r="A81" s="555">
        <v>5208</v>
      </c>
      <c r="B81" s="6" t="s">
        <v>992</v>
      </c>
      <c r="C81" s="92"/>
      <c r="D81" s="549">
        <v>5392</v>
      </c>
      <c r="E81" s="92">
        <v>5392</v>
      </c>
      <c r="F81" s="92">
        <v>5392</v>
      </c>
      <c r="G81" s="92"/>
      <c r="K81" s="551"/>
      <c r="L81" s="442"/>
    </row>
    <row r="82" spans="1:12" x14ac:dyDescent="0.25">
      <c r="A82" s="555">
        <v>5209</v>
      </c>
      <c r="B82" s="6" t="s">
        <v>993</v>
      </c>
      <c r="C82" s="92"/>
      <c r="D82" s="549">
        <v>6168</v>
      </c>
      <c r="E82" s="92">
        <v>6157</v>
      </c>
      <c r="F82" s="92">
        <v>6157</v>
      </c>
      <c r="G82" s="92">
        <v>6157</v>
      </c>
      <c r="K82" s="551"/>
      <c r="L82" s="442"/>
    </row>
    <row r="83" spans="1:12" x14ac:dyDescent="0.25">
      <c r="A83" s="555">
        <v>5210</v>
      </c>
      <c r="B83" s="6" t="s">
        <v>994</v>
      </c>
      <c r="C83" s="92"/>
      <c r="D83" s="549">
        <v>6001</v>
      </c>
      <c r="E83" s="92">
        <v>5836</v>
      </c>
      <c r="F83" s="92">
        <v>5836</v>
      </c>
      <c r="G83" s="92">
        <v>5836</v>
      </c>
      <c r="K83" s="551"/>
      <c r="L83" s="442"/>
    </row>
    <row r="84" spans="1:12" x14ac:dyDescent="0.25">
      <c r="A84" s="555">
        <v>5211</v>
      </c>
      <c r="B84" s="6" t="s">
        <v>995</v>
      </c>
      <c r="C84" s="92"/>
      <c r="D84" s="549">
        <v>16300</v>
      </c>
      <c r="E84" s="92">
        <v>15010</v>
      </c>
      <c r="F84" s="92">
        <v>15010</v>
      </c>
      <c r="G84" s="92">
        <v>15010</v>
      </c>
      <c r="K84" s="551"/>
      <c r="L84" s="442"/>
    </row>
    <row r="85" spans="1:12" x14ac:dyDescent="0.25">
      <c r="A85" s="555">
        <v>5212</v>
      </c>
      <c r="B85" s="6" t="s">
        <v>996</v>
      </c>
      <c r="C85" s="92"/>
      <c r="D85" s="549">
        <v>12400</v>
      </c>
      <c r="E85" s="92">
        <v>12126</v>
      </c>
      <c r="F85" s="92">
        <v>12126</v>
      </c>
      <c r="G85" s="92">
        <v>12126</v>
      </c>
      <c r="K85" s="551"/>
      <c r="L85" s="442"/>
    </row>
    <row r="86" spans="1:12" x14ac:dyDescent="0.25">
      <c r="A86" s="555">
        <v>5213</v>
      </c>
      <c r="B86" s="6" t="s">
        <v>997</v>
      </c>
      <c r="C86" s="92"/>
      <c r="D86" s="549">
        <v>8700</v>
      </c>
      <c r="E86" s="92">
        <v>8308</v>
      </c>
      <c r="F86" s="92">
        <v>5574</v>
      </c>
      <c r="G86" s="550">
        <v>5574</v>
      </c>
      <c r="K86" s="551"/>
      <c r="L86" s="442"/>
    </row>
    <row r="87" spans="1:12" x14ac:dyDescent="0.25">
      <c r="A87" s="555">
        <v>5214</v>
      </c>
      <c r="B87" s="6" t="s">
        <v>998</v>
      </c>
      <c r="C87" s="92"/>
      <c r="D87" s="549">
        <v>15400</v>
      </c>
      <c r="E87" s="92">
        <v>15347</v>
      </c>
      <c r="F87" s="92">
        <v>15347</v>
      </c>
      <c r="G87" s="92">
        <v>15347</v>
      </c>
      <c r="K87" s="551"/>
      <c r="L87" s="442"/>
    </row>
    <row r="88" spans="1:12" x14ac:dyDescent="0.25">
      <c r="A88" s="555">
        <v>5301</v>
      </c>
      <c r="B88" s="6" t="s">
        <v>999</v>
      </c>
      <c r="C88" s="92"/>
      <c r="D88" s="549">
        <v>1000</v>
      </c>
      <c r="E88" s="92">
        <v>353</v>
      </c>
      <c r="F88" s="92">
        <v>353</v>
      </c>
      <c r="G88" s="92">
        <v>353</v>
      </c>
      <c r="K88" s="551"/>
      <c r="L88" s="442"/>
    </row>
    <row r="89" spans="1:12" ht="17.25" thickBot="1" x14ac:dyDescent="0.3">
      <c r="A89" s="562"/>
      <c r="B89" s="535"/>
      <c r="C89" s="559"/>
      <c r="D89" s="560"/>
      <c r="E89" s="559"/>
      <c r="F89" s="559"/>
      <c r="G89" s="559"/>
      <c r="K89" s="551"/>
      <c r="L89" s="442"/>
    </row>
    <row r="90" spans="1:12" x14ac:dyDescent="0.25">
      <c r="A90" s="543"/>
      <c r="B90" s="544"/>
      <c r="C90" s="550"/>
      <c r="D90" s="550"/>
      <c r="E90" s="550"/>
      <c r="F90" s="550"/>
      <c r="G90" s="550"/>
      <c r="K90" s="551"/>
      <c r="L90" s="442"/>
    </row>
    <row r="91" spans="1:12" ht="17.25" thickBot="1" x14ac:dyDescent="0.3">
      <c r="A91" s="563" t="s">
        <v>57</v>
      </c>
      <c r="B91" s="541" t="s">
        <v>743</v>
      </c>
      <c r="C91" s="542">
        <f>SUM(C92:C146)</f>
        <v>43000</v>
      </c>
      <c r="D91" s="542">
        <f>SUM(D92:D146)</f>
        <v>85976</v>
      </c>
      <c r="E91" s="542">
        <f>SUM(E92:E146)</f>
        <v>72026</v>
      </c>
      <c r="F91" s="542">
        <f>SUM(F92:F146)</f>
        <v>55730</v>
      </c>
      <c r="G91" s="542">
        <f>SUM(G92:G146)</f>
        <v>44935</v>
      </c>
      <c r="K91" s="551"/>
      <c r="L91" s="442"/>
    </row>
    <row r="92" spans="1:12" x14ac:dyDescent="0.25">
      <c r="A92" s="564" t="s">
        <v>1000</v>
      </c>
      <c r="B92" s="544" t="s">
        <v>1001</v>
      </c>
      <c r="C92" s="92"/>
      <c r="D92" s="92">
        <v>587</v>
      </c>
      <c r="E92" s="92">
        <v>587</v>
      </c>
      <c r="F92" s="92">
        <v>587</v>
      </c>
      <c r="G92" s="92">
        <v>587</v>
      </c>
      <c r="K92" s="551"/>
      <c r="L92" s="442"/>
    </row>
    <row r="93" spans="1:12" x14ac:dyDescent="0.25">
      <c r="A93" s="564" t="s">
        <v>1002</v>
      </c>
      <c r="B93" s="548" t="s">
        <v>1003</v>
      </c>
      <c r="C93" s="92"/>
      <c r="D93" s="92">
        <v>3107</v>
      </c>
      <c r="E93" s="92">
        <v>3107</v>
      </c>
      <c r="F93" s="92">
        <v>3107</v>
      </c>
      <c r="G93" s="92">
        <v>3107</v>
      </c>
      <c r="K93" s="551"/>
      <c r="L93" s="442"/>
    </row>
    <row r="94" spans="1:12" x14ac:dyDescent="0.25">
      <c r="A94" s="564" t="s">
        <v>886</v>
      </c>
      <c r="B94" s="548" t="s">
        <v>1004</v>
      </c>
      <c r="C94" s="92">
        <v>200</v>
      </c>
      <c r="D94" s="92">
        <v>200</v>
      </c>
      <c r="E94" s="92">
        <v>183</v>
      </c>
      <c r="F94" s="92">
        <v>183</v>
      </c>
      <c r="G94" s="92">
        <v>183</v>
      </c>
      <c r="K94" s="551"/>
      <c r="L94" s="442"/>
    </row>
    <row r="95" spans="1:12" x14ac:dyDescent="0.25">
      <c r="A95" s="564" t="s">
        <v>1005</v>
      </c>
      <c r="B95" s="548" t="s">
        <v>1006</v>
      </c>
      <c r="C95" s="92"/>
      <c r="D95" s="92">
        <v>19635</v>
      </c>
      <c r="E95" s="92">
        <v>19635</v>
      </c>
      <c r="F95" s="92">
        <v>19635</v>
      </c>
      <c r="G95" s="92">
        <v>19635</v>
      </c>
      <c r="K95" s="551"/>
      <c r="L95" s="442"/>
    </row>
    <row r="96" spans="1:12" x14ac:dyDescent="0.25">
      <c r="A96" s="564" t="s">
        <v>1007</v>
      </c>
      <c r="B96" s="548" t="s">
        <v>1008</v>
      </c>
      <c r="C96" s="92"/>
      <c r="D96" s="92">
        <v>771</v>
      </c>
      <c r="E96" s="92">
        <v>770</v>
      </c>
      <c r="F96" s="92">
        <v>770</v>
      </c>
      <c r="G96" s="92">
        <v>770</v>
      </c>
      <c r="K96" s="551"/>
      <c r="L96" s="442"/>
    </row>
    <row r="97" spans="1:12" x14ac:dyDescent="0.25">
      <c r="A97" s="564" t="s">
        <v>890</v>
      </c>
      <c r="B97" s="548" t="s">
        <v>1009</v>
      </c>
      <c r="C97" s="92">
        <v>200</v>
      </c>
      <c r="D97" s="92">
        <v>200</v>
      </c>
      <c r="E97" s="92">
        <v>199</v>
      </c>
      <c r="F97" s="92">
        <v>199</v>
      </c>
      <c r="G97" s="92">
        <v>199</v>
      </c>
      <c r="K97" s="551"/>
      <c r="L97" s="442"/>
    </row>
    <row r="98" spans="1:12" x14ac:dyDescent="0.25">
      <c r="A98" s="564" t="s">
        <v>1010</v>
      </c>
      <c r="B98" s="548" t="s">
        <v>1011</v>
      </c>
      <c r="C98" s="92">
        <v>1600</v>
      </c>
      <c r="D98" s="92">
        <v>1600</v>
      </c>
      <c r="E98" s="92">
        <v>1101</v>
      </c>
      <c r="F98" s="92">
        <v>1101</v>
      </c>
      <c r="G98" s="92">
        <v>1101</v>
      </c>
      <c r="K98" s="551"/>
      <c r="L98" s="442"/>
    </row>
    <row r="99" spans="1:12" x14ac:dyDescent="0.25">
      <c r="A99" s="564" t="s">
        <v>1012</v>
      </c>
      <c r="B99" s="548" t="s">
        <v>1013</v>
      </c>
      <c r="C99" s="92"/>
      <c r="D99" s="92">
        <v>306</v>
      </c>
      <c r="E99" s="92">
        <v>305</v>
      </c>
      <c r="F99" s="92">
        <v>305</v>
      </c>
      <c r="G99" s="92">
        <v>305</v>
      </c>
      <c r="K99" s="551"/>
      <c r="L99" s="442"/>
    </row>
    <row r="100" spans="1:12" x14ac:dyDescent="0.25">
      <c r="A100" s="564" t="s">
        <v>1014</v>
      </c>
      <c r="B100" s="548" t="s">
        <v>1015</v>
      </c>
      <c r="C100" s="92"/>
      <c r="D100" s="92">
        <v>408</v>
      </c>
      <c r="E100" s="92">
        <v>408</v>
      </c>
      <c r="F100" s="92">
        <v>407</v>
      </c>
      <c r="G100" s="92">
        <v>407</v>
      </c>
      <c r="K100" s="551"/>
      <c r="L100" s="442"/>
    </row>
    <row r="101" spans="1:12" x14ac:dyDescent="0.25">
      <c r="A101" s="564" t="s">
        <v>1016</v>
      </c>
      <c r="B101" s="548" t="s">
        <v>1017</v>
      </c>
      <c r="C101" s="92"/>
      <c r="D101" s="92">
        <v>383</v>
      </c>
      <c r="E101" s="92">
        <v>382</v>
      </c>
      <c r="F101" s="92">
        <v>382</v>
      </c>
      <c r="G101" s="92">
        <v>382</v>
      </c>
      <c r="K101" s="551"/>
      <c r="L101" s="442"/>
    </row>
    <row r="102" spans="1:12" x14ac:dyDescent="0.25">
      <c r="A102" s="564" t="s">
        <v>1018</v>
      </c>
      <c r="B102" s="548" t="s">
        <v>1019</v>
      </c>
      <c r="C102" s="92"/>
      <c r="D102" s="92">
        <v>1541</v>
      </c>
      <c r="E102" s="92">
        <v>1541</v>
      </c>
      <c r="F102" s="92">
        <v>1541</v>
      </c>
      <c r="G102" s="92">
        <v>1541</v>
      </c>
    </row>
    <row r="103" spans="1:12" x14ac:dyDescent="0.25">
      <c r="A103" s="564" t="s">
        <v>1020</v>
      </c>
      <c r="B103" s="548" t="s">
        <v>1021</v>
      </c>
      <c r="C103" s="92"/>
      <c r="D103" s="92">
        <v>239</v>
      </c>
      <c r="E103" s="92">
        <v>238</v>
      </c>
      <c r="F103" s="92">
        <v>238</v>
      </c>
      <c r="G103" s="92">
        <v>238</v>
      </c>
    </row>
    <row r="104" spans="1:12" x14ac:dyDescent="0.25">
      <c r="A104" s="564" t="s">
        <v>1022</v>
      </c>
      <c r="B104" s="548" t="s">
        <v>1023</v>
      </c>
      <c r="C104" s="92">
        <v>10101</v>
      </c>
      <c r="D104" s="92">
        <v>3460</v>
      </c>
      <c r="E104" s="92">
        <v>242</v>
      </c>
      <c r="F104" s="92">
        <v>242</v>
      </c>
      <c r="G104" s="92">
        <v>242</v>
      </c>
    </row>
    <row r="105" spans="1:12" x14ac:dyDescent="0.25">
      <c r="A105" s="564" t="s">
        <v>1024</v>
      </c>
      <c r="B105" s="548" t="s">
        <v>1025</v>
      </c>
      <c r="C105" s="92">
        <v>100</v>
      </c>
      <c r="D105" s="92">
        <v>100</v>
      </c>
      <c r="E105" s="92">
        <v>0</v>
      </c>
      <c r="F105" s="92"/>
      <c r="G105" s="92"/>
    </row>
    <row r="106" spans="1:12" x14ac:dyDescent="0.25">
      <c r="A106" s="564" t="s">
        <v>1026</v>
      </c>
      <c r="B106" s="548" t="s">
        <v>1027</v>
      </c>
      <c r="C106" s="92">
        <v>180</v>
      </c>
      <c r="D106" s="92">
        <v>506</v>
      </c>
      <c r="E106" s="92">
        <v>350</v>
      </c>
      <c r="F106" s="92">
        <v>350</v>
      </c>
      <c r="G106" s="92">
        <v>350</v>
      </c>
    </row>
    <row r="107" spans="1:12" x14ac:dyDescent="0.25">
      <c r="A107" s="564" t="s">
        <v>1028</v>
      </c>
      <c r="B107" s="548" t="s">
        <v>1029</v>
      </c>
      <c r="C107" s="92"/>
      <c r="D107" s="92"/>
      <c r="E107" s="92">
        <v>1</v>
      </c>
      <c r="F107" s="92">
        <v>1</v>
      </c>
      <c r="G107" s="92">
        <v>1</v>
      </c>
    </row>
    <row r="108" spans="1:12" x14ac:dyDescent="0.25">
      <c r="A108" s="564" t="s">
        <v>910</v>
      </c>
      <c r="B108" s="548" t="s">
        <v>1030</v>
      </c>
      <c r="C108" s="92"/>
      <c r="D108" s="92">
        <v>2000</v>
      </c>
      <c r="E108" s="92">
        <v>1798</v>
      </c>
      <c r="F108" s="92">
        <v>1798</v>
      </c>
      <c r="G108" s="92">
        <v>1798</v>
      </c>
    </row>
    <row r="109" spans="1:12" x14ac:dyDescent="0.25">
      <c r="A109" s="547" t="s">
        <v>918</v>
      </c>
      <c r="B109" s="548" t="s">
        <v>919</v>
      </c>
      <c r="C109" s="92">
        <v>1500</v>
      </c>
      <c r="D109" s="92">
        <v>2500</v>
      </c>
      <c r="E109" s="92">
        <v>2113</v>
      </c>
      <c r="F109" s="92">
        <v>2113</v>
      </c>
      <c r="G109" s="92">
        <v>2113</v>
      </c>
    </row>
    <row r="110" spans="1:12" x14ac:dyDescent="0.25">
      <c r="A110" s="547" t="s">
        <v>1031</v>
      </c>
      <c r="B110" s="548" t="s">
        <v>1032</v>
      </c>
      <c r="C110" s="92"/>
      <c r="D110" s="92">
        <v>27</v>
      </c>
      <c r="E110" s="92">
        <v>26</v>
      </c>
      <c r="F110" s="92">
        <v>26</v>
      </c>
      <c r="G110" s="92">
        <v>26</v>
      </c>
    </row>
    <row r="111" spans="1:12" x14ac:dyDescent="0.25">
      <c r="A111" s="547" t="s">
        <v>926</v>
      </c>
      <c r="B111" s="548" t="s">
        <v>1033</v>
      </c>
      <c r="C111" s="92"/>
      <c r="D111" s="92">
        <v>55</v>
      </c>
      <c r="E111" s="92">
        <v>54</v>
      </c>
      <c r="F111" s="92">
        <v>54</v>
      </c>
      <c r="G111" s="92">
        <v>54</v>
      </c>
    </row>
    <row r="112" spans="1:12" x14ac:dyDescent="0.25">
      <c r="A112" s="547" t="s">
        <v>928</v>
      </c>
      <c r="B112" s="548" t="s">
        <v>929</v>
      </c>
      <c r="C112" s="92"/>
      <c r="D112" s="92">
        <v>20</v>
      </c>
      <c r="E112" s="92">
        <v>18</v>
      </c>
      <c r="F112" s="92">
        <v>18</v>
      </c>
      <c r="G112" s="92">
        <v>18</v>
      </c>
    </row>
    <row r="113" spans="1:7" x14ac:dyDescent="0.25">
      <c r="A113" s="547" t="s">
        <v>930</v>
      </c>
      <c r="B113" s="548" t="s">
        <v>931</v>
      </c>
      <c r="C113" s="92"/>
      <c r="D113" s="92">
        <v>55</v>
      </c>
      <c r="E113" s="92">
        <v>54</v>
      </c>
      <c r="F113" s="92">
        <v>54</v>
      </c>
      <c r="G113" s="92">
        <v>54</v>
      </c>
    </row>
    <row r="114" spans="1:7" x14ac:dyDescent="0.25">
      <c r="A114" s="547" t="s">
        <v>932</v>
      </c>
      <c r="B114" s="548" t="s">
        <v>933</v>
      </c>
      <c r="C114" s="92"/>
      <c r="D114" s="92">
        <v>55</v>
      </c>
      <c r="E114" s="92">
        <v>54</v>
      </c>
      <c r="F114" s="92">
        <v>54</v>
      </c>
      <c r="G114" s="92">
        <v>54</v>
      </c>
    </row>
    <row r="115" spans="1:7" x14ac:dyDescent="0.25">
      <c r="A115" s="547" t="s">
        <v>934</v>
      </c>
      <c r="B115" s="548" t="s">
        <v>935</v>
      </c>
      <c r="C115" s="92">
        <v>600</v>
      </c>
      <c r="D115" s="92">
        <v>1550</v>
      </c>
      <c r="E115" s="92">
        <v>1054</v>
      </c>
      <c r="F115" s="92">
        <v>1067</v>
      </c>
      <c r="G115" s="92">
        <v>1067</v>
      </c>
    </row>
    <row r="116" spans="1:7" x14ac:dyDescent="0.25">
      <c r="A116" s="564" t="s">
        <v>944</v>
      </c>
      <c r="B116" s="548" t="s">
        <v>945</v>
      </c>
      <c r="C116" s="550"/>
      <c r="D116" s="550">
        <v>1500</v>
      </c>
      <c r="E116" s="550">
        <v>1500</v>
      </c>
      <c r="F116" s="550">
        <v>1500</v>
      </c>
      <c r="G116" s="550">
        <v>1500</v>
      </c>
    </row>
    <row r="117" spans="1:7" x14ac:dyDescent="0.25">
      <c r="A117" s="564" t="s">
        <v>1034</v>
      </c>
      <c r="B117" s="548" t="s">
        <v>1035</v>
      </c>
      <c r="C117" s="550"/>
      <c r="D117" s="550">
        <v>15</v>
      </c>
      <c r="E117" s="550">
        <v>15</v>
      </c>
      <c r="F117" s="550">
        <v>15</v>
      </c>
      <c r="G117" s="550">
        <v>15</v>
      </c>
    </row>
    <row r="118" spans="1:7" x14ac:dyDescent="0.25">
      <c r="A118" s="564" t="s">
        <v>1036</v>
      </c>
      <c r="B118" s="548" t="s">
        <v>1037</v>
      </c>
      <c r="C118" s="550"/>
      <c r="D118" s="550">
        <v>200</v>
      </c>
      <c r="E118" s="550">
        <v>190</v>
      </c>
      <c r="F118" s="550">
        <v>190</v>
      </c>
      <c r="G118" s="550">
        <v>190</v>
      </c>
    </row>
    <row r="119" spans="1:7" x14ac:dyDescent="0.25">
      <c r="A119" s="564" t="s">
        <v>1038</v>
      </c>
      <c r="B119" s="548" t="s">
        <v>1039</v>
      </c>
      <c r="C119" s="550">
        <v>50</v>
      </c>
      <c r="D119" s="550">
        <v>50</v>
      </c>
      <c r="E119" s="550">
        <v>28</v>
      </c>
      <c r="F119" s="92">
        <v>15</v>
      </c>
      <c r="G119" s="92">
        <v>15</v>
      </c>
    </row>
    <row r="120" spans="1:7" x14ac:dyDescent="0.25">
      <c r="A120" s="564" t="s">
        <v>948</v>
      </c>
      <c r="B120" s="548" t="s">
        <v>949</v>
      </c>
      <c r="C120" s="550">
        <v>3350</v>
      </c>
      <c r="D120" s="550">
        <v>3420</v>
      </c>
      <c r="E120" s="550">
        <v>2020</v>
      </c>
      <c r="F120" s="550">
        <v>1878</v>
      </c>
      <c r="G120" s="550">
        <v>1878</v>
      </c>
    </row>
    <row r="121" spans="1:7" x14ac:dyDescent="0.25">
      <c r="A121" s="564" t="s">
        <v>1040</v>
      </c>
      <c r="B121" s="548" t="s">
        <v>1041</v>
      </c>
      <c r="C121" s="550">
        <v>562</v>
      </c>
      <c r="D121" s="550">
        <v>562</v>
      </c>
      <c r="E121" s="550">
        <v>401</v>
      </c>
      <c r="F121" s="92">
        <v>401</v>
      </c>
      <c r="G121" s="92">
        <v>401</v>
      </c>
    </row>
    <row r="122" spans="1:7" x14ac:dyDescent="0.25">
      <c r="A122" s="564" t="s">
        <v>1042</v>
      </c>
      <c r="B122" s="548" t="s">
        <v>1043</v>
      </c>
      <c r="C122" s="550">
        <v>1195</v>
      </c>
      <c r="D122" s="550">
        <v>1225</v>
      </c>
      <c r="E122" s="550">
        <v>776</v>
      </c>
      <c r="F122" s="92">
        <v>728</v>
      </c>
      <c r="G122" s="92">
        <v>728</v>
      </c>
    </row>
    <row r="123" spans="1:7" x14ac:dyDescent="0.25">
      <c r="A123" s="564" t="s">
        <v>950</v>
      </c>
      <c r="B123" s="548" t="s">
        <v>951</v>
      </c>
      <c r="C123" s="550">
        <v>75</v>
      </c>
      <c r="D123" s="550">
        <v>75</v>
      </c>
      <c r="E123" s="550">
        <v>74</v>
      </c>
      <c r="F123" s="550">
        <v>74</v>
      </c>
      <c r="G123" s="550">
        <v>74</v>
      </c>
    </row>
    <row r="124" spans="1:7" x14ac:dyDescent="0.25">
      <c r="A124" s="564" t="s">
        <v>1044</v>
      </c>
      <c r="B124" s="548" t="s">
        <v>1045</v>
      </c>
      <c r="C124" s="550">
        <v>200</v>
      </c>
      <c r="D124" s="550">
        <v>200</v>
      </c>
      <c r="E124" s="550">
        <v>54</v>
      </c>
      <c r="F124" s="550">
        <v>54</v>
      </c>
      <c r="G124" s="550">
        <v>54</v>
      </c>
    </row>
    <row r="125" spans="1:7" x14ac:dyDescent="0.25">
      <c r="A125" s="564" t="s">
        <v>1046</v>
      </c>
      <c r="B125" s="548" t="s">
        <v>1047</v>
      </c>
      <c r="C125" s="550">
        <v>50</v>
      </c>
      <c r="D125" s="550">
        <v>71</v>
      </c>
      <c r="E125" s="550">
        <v>71</v>
      </c>
      <c r="F125" s="550">
        <v>71</v>
      </c>
      <c r="G125" s="550">
        <v>71</v>
      </c>
    </row>
    <row r="126" spans="1:7" x14ac:dyDescent="0.25">
      <c r="A126" s="564" t="s">
        <v>1048</v>
      </c>
      <c r="B126" s="548" t="s">
        <v>1049</v>
      </c>
      <c r="C126" s="550">
        <v>70</v>
      </c>
      <c r="D126" s="550">
        <v>70</v>
      </c>
      <c r="E126" s="550">
        <v>56</v>
      </c>
      <c r="F126" s="550">
        <v>56</v>
      </c>
      <c r="G126" s="550">
        <v>56</v>
      </c>
    </row>
    <row r="127" spans="1:7" x14ac:dyDescent="0.25">
      <c r="A127" s="564" t="s">
        <v>1050</v>
      </c>
      <c r="B127" s="548" t="s">
        <v>1051</v>
      </c>
      <c r="C127" s="550">
        <v>280</v>
      </c>
      <c r="D127" s="550">
        <v>280</v>
      </c>
      <c r="E127" s="550">
        <v>160</v>
      </c>
      <c r="F127" s="550">
        <v>160</v>
      </c>
      <c r="G127" s="550">
        <v>160</v>
      </c>
    </row>
    <row r="128" spans="1:7" ht="25.5" x14ac:dyDescent="0.25">
      <c r="A128" s="564" t="s">
        <v>1052</v>
      </c>
      <c r="B128" s="548" t="s">
        <v>1053</v>
      </c>
      <c r="C128" s="550">
        <v>350</v>
      </c>
      <c r="D128" s="550">
        <v>350</v>
      </c>
      <c r="E128" s="550">
        <v>152</v>
      </c>
      <c r="F128" s="550">
        <v>152</v>
      </c>
      <c r="G128" s="550">
        <v>152</v>
      </c>
    </row>
    <row r="129" spans="1:7" x14ac:dyDescent="0.25">
      <c r="A129" s="564" t="s">
        <v>952</v>
      </c>
      <c r="B129" s="548" t="s">
        <v>953</v>
      </c>
      <c r="C129" s="550">
        <v>250</v>
      </c>
      <c r="D129" s="550">
        <v>250</v>
      </c>
      <c r="E129" s="550">
        <v>193</v>
      </c>
      <c r="F129" s="550">
        <v>193</v>
      </c>
      <c r="G129" s="550">
        <v>193</v>
      </c>
    </row>
    <row r="130" spans="1:7" x14ac:dyDescent="0.25">
      <c r="A130" s="564" t="s">
        <v>954</v>
      </c>
      <c r="B130" s="548" t="s">
        <v>955</v>
      </c>
      <c r="C130" s="550">
        <v>200</v>
      </c>
      <c r="D130" s="550">
        <v>200</v>
      </c>
      <c r="E130" s="550">
        <v>163</v>
      </c>
      <c r="F130" s="550">
        <v>163</v>
      </c>
      <c r="G130" s="550">
        <v>163</v>
      </c>
    </row>
    <row r="131" spans="1:7" x14ac:dyDescent="0.25">
      <c r="A131" s="564" t="s">
        <v>956</v>
      </c>
      <c r="B131" s="548" t="s">
        <v>957</v>
      </c>
      <c r="C131" s="550">
        <v>200</v>
      </c>
      <c r="D131" s="550">
        <v>200</v>
      </c>
      <c r="E131" s="550">
        <v>138</v>
      </c>
      <c r="F131" s="550">
        <v>138</v>
      </c>
      <c r="G131" s="550">
        <v>138</v>
      </c>
    </row>
    <row r="132" spans="1:7" x14ac:dyDescent="0.25">
      <c r="A132" s="564" t="s">
        <v>1054</v>
      </c>
      <c r="B132" s="548" t="s">
        <v>1055</v>
      </c>
      <c r="C132" s="550">
        <v>200</v>
      </c>
      <c r="D132" s="550">
        <v>200</v>
      </c>
      <c r="E132" s="550">
        <v>146</v>
      </c>
      <c r="F132" s="550">
        <v>146</v>
      </c>
      <c r="G132" s="550">
        <v>146</v>
      </c>
    </row>
    <row r="133" spans="1:7" ht="25.5" x14ac:dyDescent="0.25">
      <c r="A133" s="564" t="s">
        <v>1056</v>
      </c>
      <c r="B133" s="548" t="s">
        <v>1057</v>
      </c>
      <c r="C133" s="550">
        <v>780</v>
      </c>
      <c r="D133" s="550">
        <v>725</v>
      </c>
      <c r="E133" s="550">
        <v>149</v>
      </c>
      <c r="F133" s="550">
        <v>149</v>
      </c>
      <c r="G133" s="550">
        <v>149</v>
      </c>
    </row>
    <row r="134" spans="1:7" x14ac:dyDescent="0.25">
      <c r="A134" s="564" t="s">
        <v>1058</v>
      </c>
      <c r="B134" s="548" t="s">
        <v>1059</v>
      </c>
      <c r="C134" s="550">
        <v>230</v>
      </c>
      <c r="D134" s="550">
        <v>273</v>
      </c>
      <c r="E134" s="550">
        <v>273</v>
      </c>
      <c r="F134" s="550">
        <v>273</v>
      </c>
      <c r="G134" s="550">
        <v>273</v>
      </c>
    </row>
    <row r="135" spans="1:7" x14ac:dyDescent="0.25">
      <c r="A135" s="564" t="s">
        <v>1060</v>
      </c>
      <c r="B135" s="548" t="s">
        <v>976</v>
      </c>
      <c r="C135" s="550"/>
      <c r="D135" s="550">
        <v>188</v>
      </c>
      <c r="E135" s="550">
        <v>187</v>
      </c>
      <c r="F135" s="550">
        <v>187</v>
      </c>
      <c r="G135" s="550">
        <v>187</v>
      </c>
    </row>
    <row r="136" spans="1:7" x14ac:dyDescent="0.25">
      <c r="A136" s="564" t="s">
        <v>1061</v>
      </c>
      <c r="B136" s="548" t="s">
        <v>1062</v>
      </c>
      <c r="C136" s="550">
        <v>12477</v>
      </c>
      <c r="D136" s="550">
        <v>21525</v>
      </c>
      <c r="E136" s="550">
        <v>16105</v>
      </c>
      <c r="F136" s="92"/>
      <c r="G136" s="92"/>
    </row>
    <row r="137" spans="1:7" x14ac:dyDescent="0.25">
      <c r="A137" s="564" t="s">
        <v>1063</v>
      </c>
      <c r="B137" s="548" t="s">
        <v>1064</v>
      </c>
      <c r="C137" s="550">
        <v>8000</v>
      </c>
      <c r="D137" s="550">
        <v>8000</v>
      </c>
      <c r="E137" s="550">
        <v>8000</v>
      </c>
      <c r="F137" s="92">
        <v>8000</v>
      </c>
      <c r="G137" s="92"/>
    </row>
    <row r="138" spans="1:7" x14ac:dyDescent="0.25">
      <c r="A138" s="564" t="s">
        <v>1065</v>
      </c>
      <c r="B138" s="548" t="s">
        <v>1066</v>
      </c>
      <c r="C138" s="550"/>
      <c r="D138" s="550">
        <v>784</v>
      </c>
      <c r="E138" s="550">
        <v>784</v>
      </c>
      <c r="F138" s="92">
        <v>784</v>
      </c>
      <c r="G138" s="92">
        <v>784</v>
      </c>
    </row>
    <row r="139" spans="1:7" x14ac:dyDescent="0.25">
      <c r="A139" s="564" t="s">
        <v>1065</v>
      </c>
      <c r="B139" s="548" t="s">
        <v>1067</v>
      </c>
      <c r="C139" s="550"/>
      <c r="D139" s="550">
        <v>2795</v>
      </c>
      <c r="E139" s="550">
        <v>2795</v>
      </c>
      <c r="F139" s="550">
        <v>2795</v>
      </c>
      <c r="G139" s="92"/>
    </row>
    <row r="140" spans="1:7" x14ac:dyDescent="0.25">
      <c r="A140" s="564" t="s">
        <v>1068</v>
      </c>
      <c r="B140" s="548" t="s">
        <v>993</v>
      </c>
      <c r="C140" s="550"/>
      <c r="D140" s="550">
        <v>62</v>
      </c>
      <c r="E140" s="550"/>
      <c r="F140" s="550"/>
      <c r="G140" s="92"/>
    </row>
    <row r="141" spans="1:7" x14ac:dyDescent="0.25">
      <c r="A141" s="564" t="s">
        <v>1069</v>
      </c>
      <c r="B141" s="548" t="s">
        <v>994</v>
      </c>
      <c r="C141" s="550"/>
      <c r="D141" s="550">
        <v>2400</v>
      </c>
      <c r="E141" s="550">
        <v>2351</v>
      </c>
      <c r="F141" s="550">
        <v>2351</v>
      </c>
      <c r="G141" s="550">
        <v>2351</v>
      </c>
    </row>
    <row r="142" spans="1:7" x14ac:dyDescent="0.25">
      <c r="A142" s="564" t="s">
        <v>1070</v>
      </c>
      <c r="B142" s="548" t="s">
        <v>995</v>
      </c>
      <c r="C142" s="550"/>
      <c r="D142" s="550">
        <v>17</v>
      </c>
      <c r="E142" s="550">
        <v>17</v>
      </c>
      <c r="F142" s="550">
        <v>17</v>
      </c>
      <c r="G142" s="550">
        <v>17</v>
      </c>
    </row>
    <row r="143" spans="1:7" x14ac:dyDescent="0.25">
      <c r="A143" s="564" t="s">
        <v>1071</v>
      </c>
      <c r="B143" s="548" t="s">
        <v>1072</v>
      </c>
      <c r="C143" s="550"/>
      <c r="D143" s="550">
        <v>17</v>
      </c>
      <c r="E143" s="550">
        <v>17</v>
      </c>
      <c r="F143" s="550">
        <v>17</v>
      </c>
      <c r="G143" s="550">
        <v>17</v>
      </c>
    </row>
    <row r="144" spans="1:7" x14ac:dyDescent="0.25">
      <c r="A144" s="564" t="s">
        <v>1073</v>
      </c>
      <c r="B144" s="548" t="s">
        <v>997</v>
      </c>
      <c r="C144" s="550"/>
      <c r="D144" s="550">
        <v>17</v>
      </c>
      <c r="E144" s="550">
        <v>17</v>
      </c>
      <c r="F144" s="550">
        <v>17</v>
      </c>
      <c r="G144" s="550">
        <v>17</v>
      </c>
    </row>
    <row r="145" spans="1:9" x14ac:dyDescent="0.25">
      <c r="A145" s="564" t="s">
        <v>1074</v>
      </c>
      <c r="B145" s="548" t="s">
        <v>998</v>
      </c>
      <c r="C145" s="550"/>
      <c r="D145" s="550">
        <v>1000</v>
      </c>
      <c r="E145" s="550">
        <v>974</v>
      </c>
      <c r="F145" s="550">
        <v>974</v>
      </c>
      <c r="G145" s="550">
        <v>974</v>
      </c>
    </row>
    <row r="146" spans="1:9" ht="17.25" thickBot="1" x14ac:dyDescent="0.3">
      <c r="A146" s="565"/>
      <c r="B146" s="566"/>
      <c r="C146" s="550"/>
      <c r="D146" s="550"/>
      <c r="E146" s="550"/>
      <c r="F146" s="550"/>
      <c r="G146" s="550"/>
    </row>
    <row r="147" spans="1:9" ht="17.25" thickBot="1" x14ac:dyDescent="0.3">
      <c r="A147" s="82"/>
      <c r="B147" s="530" t="s">
        <v>5</v>
      </c>
      <c r="C147" s="567">
        <f>C4-C16</f>
        <v>0</v>
      </c>
      <c r="D147" s="567">
        <f>D4-D16</f>
        <v>2207</v>
      </c>
      <c r="E147" s="567">
        <f>E4-E16</f>
        <v>10428</v>
      </c>
      <c r="F147" s="531">
        <f>F4-F16</f>
        <v>11880</v>
      </c>
      <c r="G147" s="531">
        <f>G4-G16</f>
        <v>35219</v>
      </c>
      <c r="H147" s="568">
        <f>G147-F147</f>
        <v>23339</v>
      </c>
    </row>
    <row r="148" spans="1:9" ht="17.25" thickBot="1" x14ac:dyDescent="0.3">
      <c r="A148" s="4"/>
      <c r="B148" s="569"/>
      <c r="C148" s="570"/>
      <c r="D148" s="570"/>
      <c r="E148" s="570"/>
      <c r="F148" s="570"/>
      <c r="G148" s="570"/>
      <c r="H148" s="568"/>
    </row>
    <row r="149" spans="1:9" ht="17.25" thickBot="1" x14ac:dyDescent="0.3">
      <c r="A149" s="4" t="s">
        <v>862</v>
      </c>
      <c r="B149" s="537"/>
      <c r="C149" s="537"/>
      <c r="D149" s="537"/>
      <c r="E149" s="537"/>
      <c r="F149" s="537"/>
      <c r="G149" s="571" t="s">
        <v>0</v>
      </c>
      <c r="H149" s="568"/>
      <c r="I149" s="6"/>
    </row>
    <row r="150" spans="1:9" x14ac:dyDescent="0.25">
      <c r="A150" s="572" t="s">
        <v>818</v>
      </c>
      <c r="B150" s="573"/>
      <c r="C150" s="573"/>
      <c r="D150" s="573"/>
      <c r="E150" s="573"/>
      <c r="F150" s="573"/>
      <c r="G150" s="574">
        <v>35219</v>
      </c>
      <c r="H150" s="30"/>
      <c r="I150" s="6"/>
    </row>
    <row r="151" spans="1:9" x14ac:dyDescent="0.25">
      <c r="A151" s="575" t="s">
        <v>1075</v>
      </c>
      <c r="B151" s="576"/>
      <c r="C151" s="576"/>
      <c r="D151" s="576"/>
      <c r="E151" s="576"/>
      <c r="F151" s="576"/>
      <c r="G151" s="577">
        <f>SUM(G152:G154)</f>
        <v>-1165</v>
      </c>
      <c r="H151" s="30"/>
      <c r="I151" s="6"/>
    </row>
    <row r="152" spans="1:9" x14ac:dyDescent="0.25">
      <c r="A152" s="578" t="s">
        <v>1076</v>
      </c>
      <c r="B152" s="576"/>
      <c r="C152" s="576"/>
      <c r="D152" s="576"/>
      <c r="E152" s="576"/>
      <c r="F152" s="576"/>
      <c r="G152" s="579">
        <v>-956</v>
      </c>
      <c r="H152" s="30">
        <v>955771.61</v>
      </c>
    </row>
    <row r="153" spans="1:9" x14ac:dyDescent="0.25">
      <c r="A153" s="580" t="s">
        <v>1077</v>
      </c>
      <c r="B153" s="581"/>
      <c r="C153" s="581"/>
      <c r="D153" s="581"/>
      <c r="E153" s="581"/>
      <c r="F153" s="581"/>
      <c r="G153" s="582">
        <v>-4</v>
      </c>
      <c r="H153" s="30">
        <v>3982</v>
      </c>
    </row>
    <row r="154" spans="1:9" s="585" customFormat="1" ht="15.75" customHeight="1" x14ac:dyDescent="0.25">
      <c r="A154" s="583" t="s">
        <v>1078</v>
      </c>
      <c r="B154" s="584"/>
      <c r="C154" s="584"/>
      <c r="D154" s="584"/>
      <c r="E154" s="584"/>
      <c r="F154" s="584"/>
      <c r="G154" s="582">
        <v>-205</v>
      </c>
      <c r="H154" s="30">
        <v>205353.66</v>
      </c>
    </row>
    <row r="155" spans="1:9" ht="17.25" thickBot="1" x14ac:dyDescent="0.3">
      <c r="A155" s="586" t="s">
        <v>1079</v>
      </c>
      <c r="B155" s="587"/>
      <c r="C155" s="588"/>
      <c r="D155" s="588"/>
      <c r="E155" s="588"/>
      <c r="F155" s="588"/>
      <c r="G155" s="589">
        <f>SUM(G150:G151)</f>
        <v>34054</v>
      </c>
      <c r="H155" s="590">
        <v>1165107.27</v>
      </c>
    </row>
    <row r="156" spans="1:9" s="591" customFormat="1" x14ac:dyDescent="0.25">
      <c r="B156" s="592"/>
      <c r="C156" s="593"/>
      <c r="D156" s="593"/>
      <c r="E156" s="593"/>
      <c r="F156" s="593"/>
      <c r="G156" s="594"/>
    </row>
    <row r="157" spans="1:9" s="591" customFormat="1" x14ac:dyDescent="0.25">
      <c r="B157" s="592"/>
      <c r="C157" s="593"/>
      <c r="D157" s="593"/>
      <c r="E157" s="593"/>
      <c r="F157" s="593"/>
      <c r="G157" s="594"/>
    </row>
    <row r="158" spans="1:9" s="591" customFormat="1" x14ac:dyDescent="0.25">
      <c r="B158" s="595"/>
      <c r="C158" s="593"/>
      <c r="D158" s="593"/>
      <c r="E158" s="593"/>
      <c r="F158" s="593"/>
      <c r="G158" s="594"/>
    </row>
    <row r="159" spans="1:9" s="591" customFormat="1" x14ac:dyDescent="0.25">
      <c r="B159" s="595"/>
      <c r="C159" s="593"/>
      <c r="D159" s="593"/>
      <c r="E159" s="593"/>
      <c r="F159" s="593"/>
      <c r="G159" s="594"/>
    </row>
    <row r="160" spans="1:9" s="591" customFormat="1" x14ac:dyDescent="0.25">
      <c r="B160" s="595"/>
      <c r="C160" s="593"/>
      <c r="D160" s="593"/>
      <c r="E160" s="593"/>
      <c r="F160" s="593"/>
      <c r="G160" s="594"/>
    </row>
    <row r="161" spans="1:12" s="591" customFormat="1" x14ac:dyDescent="0.25">
      <c r="B161" s="595"/>
      <c r="C161" s="593"/>
      <c r="D161" s="593"/>
      <c r="E161" s="593"/>
      <c r="F161" s="593"/>
      <c r="G161" s="594"/>
    </row>
    <row r="162" spans="1:12" s="591" customFormat="1" x14ac:dyDescent="0.25">
      <c r="B162" s="595"/>
      <c r="C162" s="593"/>
      <c r="D162" s="593"/>
      <c r="E162" s="593"/>
      <c r="F162" s="593"/>
      <c r="G162" s="594"/>
    </row>
    <row r="163" spans="1:12" x14ac:dyDescent="0.25">
      <c r="B163" s="596"/>
      <c r="C163" s="596"/>
      <c r="D163" s="596"/>
      <c r="E163" s="596"/>
      <c r="F163" s="596"/>
    </row>
    <row r="164" spans="1:12" x14ac:dyDescent="0.25">
      <c r="B164" s="596"/>
      <c r="C164" s="596"/>
      <c r="D164" s="596"/>
      <c r="E164" s="596"/>
      <c r="F164" s="596"/>
    </row>
    <row r="165" spans="1:12" x14ac:dyDescent="0.25">
      <c r="B165" s="596"/>
      <c r="C165" s="596"/>
      <c r="D165" s="596"/>
      <c r="E165" s="596"/>
      <c r="F165" s="596"/>
    </row>
    <row r="166" spans="1:12" x14ac:dyDescent="0.25">
      <c r="B166" s="596"/>
      <c r="C166" s="596"/>
      <c r="D166" s="596"/>
      <c r="E166" s="596"/>
      <c r="F166" s="596"/>
    </row>
    <row r="167" spans="1:12" x14ac:dyDescent="0.25">
      <c r="B167" s="596"/>
      <c r="C167" s="596"/>
      <c r="D167" s="596"/>
      <c r="E167" s="596"/>
      <c r="F167" s="596"/>
    </row>
    <row r="168" spans="1:12" x14ac:dyDescent="0.25">
      <c r="B168" s="597"/>
      <c r="C168" s="597"/>
      <c r="D168" s="597"/>
      <c r="E168" s="597"/>
      <c r="F168" s="597"/>
    </row>
    <row r="169" spans="1:12" s="597" customFormat="1" x14ac:dyDescent="0.25">
      <c r="A169" s="524"/>
      <c r="H169" s="524"/>
      <c r="I169" s="524"/>
      <c r="J169" s="524"/>
      <c r="K169" s="524"/>
      <c r="L169" s="524"/>
    </row>
    <row r="170" spans="1:12" s="597" customFormat="1" x14ac:dyDescent="0.25">
      <c r="A170" s="524"/>
      <c r="H170" s="524"/>
      <c r="I170" s="524"/>
      <c r="J170" s="524"/>
      <c r="K170" s="524"/>
      <c r="L170" s="524"/>
    </row>
    <row r="171" spans="1:12" s="597" customFormat="1" x14ac:dyDescent="0.25">
      <c r="A171" s="524"/>
      <c r="H171" s="524"/>
      <c r="I171" s="524"/>
      <c r="J171" s="524"/>
      <c r="K171" s="524"/>
      <c r="L171" s="524"/>
    </row>
    <row r="172" spans="1:12" s="597" customFormat="1" x14ac:dyDescent="0.25">
      <c r="A172" s="524"/>
      <c r="H172" s="524"/>
      <c r="I172" s="524"/>
      <c r="J172" s="524"/>
      <c r="K172" s="524"/>
      <c r="L172" s="524"/>
    </row>
    <row r="173" spans="1:12" s="597" customFormat="1" x14ac:dyDescent="0.25">
      <c r="A173" s="524"/>
      <c r="H173" s="524"/>
      <c r="I173" s="524"/>
      <c r="J173" s="524"/>
      <c r="K173" s="524"/>
      <c r="L173" s="524"/>
    </row>
    <row r="174" spans="1:12" s="597" customFormat="1" x14ac:dyDescent="0.25">
      <c r="A174" s="524"/>
      <c r="H174" s="524"/>
      <c r="I174" s="524"/>
      <c r="J174" s="524"/>
      <c r="K174" s="524"/>
      <c r="L174" s="524"/>
    </row>
    <row r="175" spans="1:12" s="597" customFormat="1" x14ac:dyDescent="0.25">
      <c r="A175" s="524"/>
      <c r="H175" s="524"/>
      <c r="I175" s="524"/>
      <c r="J175" s="524"/>
      <c r="K175" s="524"/>
      <c r="L175" s="524"/>
    </row>
    <row r="176" spans="1:12" s="597" customFormat="1" x14ac:dyDescent="0.25">
      <c r="A176" s="524"/>
      <c r="H176" s="524"/>
      <c r="I176" s="524"/>
      <c r="J176" s="524"/>
      <c r="K176" s="524"/>
      <c r="L176" s="524"/>
    </row>
    <row r="177" spans="1:12" s="597" customFormat="1" x14ac:dyDescent="0.25">
      <c r="A177" s="524"/>
      <c r="H177" s="524"/>
      <c r="I177" s="524"/>
      <c r="J177" s="524"/>
      <c r="K177" s="524"/>
      <c r="L177" s="524"/>
    </row>
    <row r="178" spans="1:12" s="597" customFormat="1" x14ac:dyDescent="0.25">
      <c r="A178" s="524"/>
      <c r="H178" s="524"/>
      <c r="I178" s="524"/>
      <c r="J178" s="524"/>
      <c r="K178" s="524"/>
      <c r="L178" s="524"/>
    </row>
    <row r="179" spans="1:12" s="597" customFormat="1" x14ac:dyDescent="0.25">
      <c r="A179" s="524"/>
      <c r="H179" s="524"/>
      <c r="I179" s="524"/>
      <c r="J179" s="524"/>
      <c r="K179" s="524"/>
      <c r="L179" s="524"/>
    </row>
    <row r="180" spans="1:12" s="597" customFormat="1" x14ac:dyDescent="0.25">
      <c r="A180" s="524"/>
      <c r="H180" s="524"/>
      <c r="I180" s="524"/>
      <c r="J180" s="524"/>
      <c r="K180" s="524"/>
      <c r="L180" s="524"/>
    </row>
    <row r="181" spans="1:12" s="597" customFormat="1" x14ac:dyDescent="0.25">
      <c r="A181" s="524"/>
      <c r="B181" s="598"/>
      <c r="H181" s="524"/>
      <c r="I181" s="524"/>
      <c r="J181" s="524"/>
      <c r="K181" s="524"/>
      <c r="L181" s="524"/>
    </row>
    <row r="182" spans="1:12" s="597" customFormat="1" x14ac:dyDescent="0.25">
      <c r="A182" s="524"/>
      <c r="H182" s="524"/>
      <c r="I182" s="524"/>
      <c r="J182" s="524"/>
      <c r="K182" s="524"/>
      <c r="L182" s="524"/>
    </row>
    <row r="183" spans="1:12" s="597" customFormat="1" x14ac:dyDescent="0.25">
      <c r="A183" s="524"/>
      <c r="H183" s="524"/>
      <c r="I183" s="524"/>
      <c r="J183" s="524"/>
      <c r="K183" s="524"/>
      <c r="L183" s="524"/>
    </row>
    <row r="184" spans="1:12" s="597" customFormat="1" x14ac:dyDescent="0.25">
      <c r="A184" s="524"/>
      <c r="H184" s="524"/>
      <c r="I184" s="524"/>
      <c r="J184" s="524"/>
      <c r="K184" s="524"/>
      <c r="L184" s="524"/>
    </row>
    <row r="185" spans="1:12" s="597" customFormat="1" x14ac:dyDescent="0.25">
      <c r="A185" s="524"/>
      <c r="H185" s="524"/>
      <c r="I185" s="524"/>
      <c r="J185" s="524"/>
      <c r="K185" s="524"/>
      <c r="L185" s="524"/>
    </row>
    <row r="186" spans="1:12" s="597" customFormat="1" x14ac:dyDescent="0.25">
      <c r="A186" s="524"/>
      <c r="H186" s="524"/>
      <c r="I186" s="524"/>
      <c r="J186" s="524"/>
      <c r="K186" s="524"/>
      <c r="L186" s="524"/>
    </row>
    <row r="187" spans="1:12" s="597" customFormat="1" x14ac:dyDescent="0.25">
      <c r="A187" s="524"/>
      <c r="H187" s="524"/>
      <c r="I187" s="524"/>
      <c r="J187" s="524"/>
      <c r="K187" s="524"/>
      <c r="L187" s="524"/>
    </row>
    <row r="188" spans="1:12" s="597" customFormat="1" x14ac:dyDescent="0.25">
      <c r="A188" s="524"/>
      <c r="H188" s="524"/>
      <c r="I188" s="524"/>
      <c r="J188" s="524"/>
      <c r="K188" s="524"/>
      <c r="L188" s="524"/>
    </row>
    <row r="189" spans="1:12" s="597" customFormat="1" x14ac:dyDescent="0.25">
      <c r="A189" s="524"/>
      <c r="H189" s="524"/>
      <c r="I189" s="524"/>
      <c r="J189" s="524"/>
      <c r="K189" s="524"/>
      <c r="L189" s="524"/>
    </row>
    <row r="190" spans="1:12" s="597" customFormat="1" x14ac:dyDescent="0.25">
      <c r="A190" s="524"/>
      <c r="H190" s="524"/>
      <c r="I190" s="524"/>
      <c r="J190" s="524"/>
      <c r="K190" s="524"/>
      <c r="L190" s="524"/>
    </row>
    <row r="191" spans="1:12" s="597" customFormat="1" x14ac:dyDescent="0.25">
      <c r="A191" s="524"/>
      <c r="H191" s="524"/>
      <c r="I191" s="524"/>
      <c r="J191" s="524"/>
      <c r="K191" s="524"/>
      <c r="L191" s="524"/>
    </row>
    <row r="192" spans="1:12" s="597" customFormat="1" x14ac:dyDescent="0.25">
      <c r="A192" s="524"/>
      <c r="H192" s="524"/>
      <c r="I192" s="524"/>
      <c r="J192" s="524"/>
      <c r="K192" s="524"/>
      <c r="L192" s="524"/>
    </row>
    <row r="193" spans="1:12" s="597" customFormat="1" x14ac:dyDescent="0.25">
      <c r="A193" s="524"/>
      <c r="H193" s="524"/>
      <c r="I193" s="524"/>
      <c r="J193" s="524"/>
      <c r="K193" s="524"/>
      <c r="L193" s="524"/>
    </row>
    <row r="194" spans="1:12" s="597" customFormat="1" x14ac:dyDescent="0.25">
      <c r="A194" s="524"/>
      <c r="H194" s="524"/>
      <c r="I194" s="524"/>
      <c r="J194" s="524"/>
      <c r="K194" s="524"/>
      <c r="L194" s="524"/>
    </row>
    <row r="195" spans="1:12" s="597" customFormat="1" x14ac:dyDescent="0.25">
      <c r="A195" s="524"/>
      <c r="H195" s="524"/>
      <c r="I195" s="524"/>
      <c r="J195" s="524"/>
      <c r="K195" s="524"/>
      <c r="L195" s="524"/>
    </row>
    <row r="196" spans="1:12" s="597" customFormat="1" x14ac:dyDescent="0.25">
      <c r="A196" s="524"/>
      <c r="H196" s="524"/>
      <c r="I196" s="524"/>
      <c r="J196" s="524"/>
      <c r="K196" s="524"/>
      <c r="L196" s="524"/>
    </row>
    <row r="197" spans="1:12" s="597" customFormat="1" x14ac:dyDescent="0.25">
      <c r="A197" s="524"/>
      <c r="H197" s="524"/>
      <c r="I197" s="524"/>
      <c r="J197" s="524"/>
      <c r="K197" s="524"/>
      <c r="L197" s="524"/>
    </row>
    <row r="198" spans="1:12" s="597" customFormat="1" x14ac:dyDescent="0.25">
      <c r="A198" s="524"/>
      <c r="H198" s="524"/>
      <c r="I198" s="524"/>
      <c r="J198" s="524"/>
      <c r="K198" s="524"/>
      <c r="L198" s="524"/>
    </row>
    <row r="199" spans="1:12" s="597" customFormat="1" x14ac:dyDescent="0.25">
      <c r="A199" s="524"/>
      <c r="H199" s="524"/>
      <c r="I199" s="524"/>
      <c r="J199" s="524"/>
      <c r="K199" s="524"/>
      <c r="L199" s="524"/>
    </row>
    <row r="200" spans="1:12" s="597" customFormat="1" x14ac:dyDescent="0.25">
      <c r="A200" s="524"/>
      <c r="H200" s="524"/>
      <c r="I200" s="524"/>
      <c r="J200" s="524"/>
      <c r="K200" s="524"/>
      <c r="L200" s="524"/>
    </row>
    <row r="201" spans="1:12" s="597" customFormat="1" x14ac:dyDescent="0.25">
      <c r="A201" s="524"/>
      <c r="H201" s="524"/>
      <c r="I201" s="524"/>
      <c r="J201" s="524"/>
      <c r="K201" s="524"/>
      <c r="L201" s="524"/>
    </row>
    <row r="202" spans="1:12" s="597" customFormat="1" x14ac:dyDescent="0.25">
      <c r="A202" s="524"/>
      <c r="H202" s="524"/>
      <c r="I202" s="524"/>
      <c r="J202" s="524"/>
      <c r="K202" s="524"/>
      <c r="L202" s="524"/>
    </row>
    <row r="203" spans="1:12" s="597" customFormat="1" x14ac:dyDescent="0.25">
      <c r="A203" s="524"/>
      <c r="H203" s="524"/>
      <c r="I203" s="524"/>
      <c r="J203" s="524"/>
      <c r="K203" s="524"/>
      <c r="L203" s="524"/>
    </row>
    <row r="204" spans="1:12" s="597" customFormat="1" x14ac:dyDescent="0.25">
      <c r="A204" s="524"/>
      <c r="H204" s="524"/>
      <c r="I204" s="524"/>
      <c r="J204" s="524"/>
      <c r="K204" s="524"/>
      <c r="L204" s="524"/>
    </row>
    <row r="205" spans="1:12" s="597" customFormat="1" x14ac:dyDescent="0.25">
      <c r="A205" s="524"/>
      <c r="H205" s="524"/>
      <c r="I205" s="524"/>
      <c r="J205" s="524"/>
      <c r="K205" s="524"/>
      <c r="L205" s="524"/>
    </row>
    <row r="206" spans="1:12" s="597" customFormat="1" x14ac:dyDescent="0.25">
      <c r="A206" s="524"/>
      <c r="H206" s="524"/>
      <c r="I206" s="524"/>
      <c r="J206" s="524"/>
      <c r="K206" s="524"/>
      <c r="L206" s="524"/>
    </row>
    <row r="207" spans="1:12" s="597" customFormat="1" x14ac:dyDescent="0.25">
      <c r="A207" s="524"/>
      <c r="H207" s="524"/>
      <c r="I207" s="524"/>
      <c r="J207" s="524"/>
      <c r="K207" s="524"/>
      <c r="L207" s="524"/>
    </row>
    <row r="208" spans="1:12" s="597" customFormat="1" x14ac:dyDescent="0.25">
      <c r="A208" s="524"/>
      <c r="H208" s="524"/>
      <c r="I208" s="524"/>
      <c r="J208" s="524"/>
      <c r="K208" s="524"/>
      <c r="L208" s="524"/>
    </row>
    <row r="209" spans="1:12" s="597" customFormat="1" x14ac:dyDescent="0.25">
      <c r="A209" s="524"/>
      <c r="H209" s="524"/>
      <c r="I209" s="524"/>
      <c r="J209" s="524"/>
      <c r="K209" s="524"/>
      <c r="L209" s="524"/>
    </row>
    <row r="210" spans="1:12" s="597" customFormat="1" x14ac:dyDescent="0.25">
      <c r="A210" s="524"/>
      <c r="H210" s="524"/>
      <c r="I210" s="524"/>
      <c r="J210" s="524"/>
      <c r="K210" s="524"/>
      <c r="L210" s="524"/>
    </row>
    <row r="211" spans="1:12" s="597" customFormat="1" x14ac:dyDescent="0.25">
      <c r="A211" s="524"/>
      <c r="H211" s="524"/>
      <c r="I211" s="524"/>
      <c r="J211" s="524"/>
      <c r="K211" s="524"/>
      <c r="L211" s="524"/>
    </row>
    <row r="212" spans="1:12" s="597" customFormat="1" x14ac:dyDescent="0.25">
      <c r="A212" s="524"/>
      <c r="H212" s="524"/>
      <c r="I212" s="524"/>
      <c r="J212" s="524"/>
      <c r="K212" s="524"/>
      <c r="L212" s="524"/>
    </row>
    <row r="213" spans="1:12" s="597" customFormat="1" x14ac:dyDescent="0.25">
      <c r="A213" s="524"/>
      <c r="H213" s="524"/>
      <c r="I213" s="524"/>
      <c r="J213" s="524"/>
      <c r="K213" s="524"/>
      <c r="L213" s="524"/>
    </row>
  </sheetData>
  <autoFilter ref="A1:A213"/>
  <mergeCells count="1">
    <mergeCell ref="F2:G2"/>
  </mergeCells>
  <printOptions horizontalCentered="1" verticalCentered="1"/>
  <pageMargins left="0.23622047244094491" right="0.23622047244094491" top="0.59055118110236227" bottom="0.62992125984251968" header="0.31496062992125984" footer="0.31496062992125984"/>
  <pageSetup paperSize="9" scale="57" fitToHeight="2" orientation="portrait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Zeros="0" zoomScale="75" zoomScaleNormal="75" workbookViewId="0">
      <selection activeCell="A50" sqref="A50"/>
    </sheetView>
  </sheetViews>
  <sheetFormatPr defaultRowHeight="15" x14ac:dyDescent="0.2"/>
  <cols>
    <col min="1" max="1" width="69.28515625" customWidth="1"/>
    <col min="2" max="2" width="20.140625" customWidth="1"/>
    <col min="3" max="3" width="19.28515625" style="427" customWidth="1"/>
    <col min="4" max="4" width="24.140625" style="427" customWidth="1"/>
    <col min="5" max="5" width="24.5703125" customWidth="1"/>
    <col min="6" max="6" width="13" hidden="1" customWidth="1"/>
    <col min="7" max="7" width="0" hidden="1" customWidth="1"/>
  </cols>
  <sheetData>
    <row r="1" spans="1:7" s="428" customFormat="1" ht="16.5" thickBot="1" x14ac:dyDescent="0.3">
      <c r="A1" s="425"/>
      <c r="B1" s="426"/>
      <c r="C1" s="427"/>
      <c r="D1" s="427"/>
    </row>
    <row r="2" spans="1:7" s="428" customFormat="1" ht="16.5" customHeight="1" x14ac:dyDescent="0.25">
      <c r="A2" s="429" t="s">
        <v>825</v>
      </c>
      <c r="B2" s="430" t="s">
        <v>826</v>
      </c>
      <c r="C2" s="431" t="s">
        <v>827</v>
      </c>
      <c r="D2" s="432" t="s">
        <v>828</v>
      </c>
      <c r="E2" s="433" t="s">
        <v>734</v>
      </c>
    </row>
    <row r="3" spans="1:7" s="428" customFormat="1" ht="16.5" customHeight="1" thickBot="1" x14ac:dyDescent="0.3">
      <c r="A3" s="434" t="s">
        <v>829</v>
      </c>
      <c r="B3" s="435"/>
      <c r="C3" s="436"/>
      <c r="D3" s="437" t="s">
        <v>830</v>
      </c>
      <c r="E3" s="438" t="s">
        <v>831</v>
      </c>
    </row>
    <row r="4" spans="1:7" ht="19.5" thickBot="1" x14ac:dyDescent="0.35">
      <c r="A4" s="439" t="s">
        <v>3</v>
      </c>
      <c r="B4" s="440">
        <f>SUM(B5:B14)</f>
        <v>30507</v>
      </c>
      <c r="C4" s="440">
        <f>SUM(C5:C14)</f>
        <v>37630</v>
      </c>
      <c r="D4" s="441">
        <f>SUM(D5:D14)</f>
        <v>42226</v>
      </c>
      <c r="E4" s="441">
        <f>SUM(E5:E14)</f>
        <v>35771</v>
      </c>
    </row>
    <row r="5" spans="1:7" ht="18.75" x14ac:dyDescent="0.3">
      <c r="A5" s="443" t="s">
        <v>7</v>
      </c>
      <c r="B5" s="444"/>
      <c r="C5" s="444">
        <v>3211</v>
      </c>
      <c r="D5" s="444">
        <v>3211</v>
      </c>
      <c r="E5" s="444">
        <v>3211</v>
      </c>
    </row>
    <row r="6" spans="1:7" ht="18.75" x14ac:dyDescent="0.3">
      <c r="A6" s="445" t="s">
        <v>832</v>
      </c>
      <c r="B6" s="446"/>
      <c r="C6" s="446">
        <v>3803</v>
      </c>
      <c r="D6" s="446">
        <v>3803</v>
      </c>
      <c r="E6" s="446">
        <v>3803</v>
      </c>
    </row>
    <row r="7" spans="1:7" ht="18.75" x14ac:dyDescent="0.3">
      <c r="A7" s="445" t="s">
        <v>833</v>
      </c>
      <c r="B7" s="446">
        <v>300</v>
      </c>
      <c r="C7" s="446">
        <v>300</v>
      </c>
      <c r="D7" s="446">
        <v>357</v>
      </c>
      <c r="E7" s="446">
        <v>357</v>
      </c>
      <c r="F7" s="447"/>
      <c r="G7" s="448"/>
    </row>
    <row r="8" spans="1:7" ht="21" customHeight="1" x14ac:dyDescent="0.3">
      <c r="A8" s="449" t="s">
        <v>834</v>
      </c>
      <c r="B8" s="446">
        <v>55</v>
      </c>
      <c r="C8" s="446">
        <v>55</v>
      </c>
      <c r="D8" s="446">
        <v>87</v>
      </c>
      <c r="E8" s="446">
        <v>87</v>
      </c>
      <c r="G8" s="450"/>
    </row>
    <row r="9" spans="1:7" ht="21" customHeight="1" x14ac:dyDescent="0.3">
      <c r="A9" s="449" t="s">
        <v>835</v>
      </c>
      <c r="B9" s="446">
        <v>8</v>
      </c>
      <c r="C9" s="446">
        <v>8</v>
      </c>
      <c r="D9" s="446">
        <v>15</v>
      </c>
      <c r="E9" s="446">
        <v>15</v>
      </c>
      <c r="F9" t="s">
        <v>836</v>
      </c>
    </row>
    <row r="10" spans="1:7" ht="18.75" x14ac:dyDescent="0.3">
      <c r="A10" s="449" t="s">
        <v>837</v>
      </c>
      <c r="B10" s="446"/>
      <c r="C10" s="446"/>
      <c r="D10" s="446">
        <v>54</v>
      </c>
      <c r="E10" s="446">
        <v>54</v>
      </c>
      <c r="F10" t="s">
        <v>838</v>
      </c>
    </row>
    <row r="11" spans="1:7" ht="18.75" x14ac:dyDescent="0.3">
      <c r="A11" s="449" t="s">
        <v>839</v>
      </c>
      <c r="B11" s="446"/>
      <c r="C11" s="446"/>
      <c r="D11" s="446">
        <v>3744</v>
      </c>
      <c r="E11" s="446">
        <v>3744</v>
      </c>
    </row>
    <row r="12" spans="1:7" ht="18.75" x14ac:dyDescent="0.3">
      <c r="A12" s="445" t="s">
        <v>840</v>
      </c>
      <c r="B12" s="446"/>
      <c r="C12" s="446"/>
      <c r="D12" s="446"/>
      <c r="E12" s="446"/>
    </row>
    <row r="13" spans="1:7" ht="18.75" x14ac:dyDescent="0.3">
      <c r="A13" s="445" t="s">
        <v>841</v>
      </c>
      <c r="B13" s="446">
        <v>19388</v>
      </c>
      <c r="C13" s="446">
        <v>19388</v>
      </c>
      <c r="D13" s="446">
        <v>20100</v>
      </c>
      <c r="E13" s="446">
        <v>15925</v>
      </c>
    </row>
    <row r="14" spans="1:7" ht="19.5" thickBot="1" x14ac:dyDescent="0.35">
      <c r="A14" s="445" t="s">
        <v>842</v>
      </c>
      <c r="B14" s="451">
        <v>10756</v>
      </c>
      <c r="C14" s="451">
        <f>10756+109</f>
        <v>10865</v>
      </c>
      <c r="D14" s="451">
        <v>10855</v>
      </c>
      <c r="E14" s="451">
        <v>8575</v>
      </c>
    </row>
    <row r="15" spans="1:7" ht="19.5" thickBot="1" x14ac:dyDescent="0.35">
      <c r="A15" s="439" t="s">
        <v>4</v>
      </c>
      <c r="B15" s="452">
        <f>B17+B21</f>
        <v>30507</v>
      </c>
      <c r="C15" s="452">
        <f>C17+C21</f>
        <v>37630</v>
      </c>
      <c r="D15" s="452">
        <f>D17+D21</f>
        <v>34544</v>
      </c>
      <c r="E15" s="452">
        <f>E17+E21</f>
        <v>34546</v>
      </c>
    </row>
    <row r="16" spans="1:7" ht="18.75" hidden="1" x14ac:dyDescent="0.3">
      <c r="A16" s="453"/>
      <c r="B16" s="454"/>
      <c r="C16" s="454"/>
      <c r="D16" s="454"/>
      <c r="E16" s="454"/>
    </row>
    <row r="17" spans="1:7" ht="18.75" hidden="1" x14ac:dyDescent="0.3">
      <c r="A17" s="455" t="s">
        <v>740</v>
      </c>
      <c r="B17" s="456"/>
      <c r="C17" s="456"/>
      <c r="D17" s="456"/>
      <c r="E17" s="456"/>
    </row>
    <row r="18" spans="1:7" ht="18.75" hidden="1" x14ac:dyDescent="0.3">
      <c r="A18" s="457" t="s">
        <v>843</v>
      </c>
      <c r="B18" s="458"/>
      <c r="C18" s="458"/>
      <c r="D18" s="458"/>
      <c r="E18" s="458"/>
    </row>
    <row r="19" spans="1:7" ht="18.75" hidden="1" x14ac:dyDescent="0.3">
      <c r="A19" s="445" t="s">
        <v>844</v>
      </c>
      <c r="B19" s="459"/>
      <c r="C19" s="459"/>
      <c r="D19" s="459"/>
      <c r="E19" s="459"/>
      <c r="F19" s="447"/>
      <c r="G19" s="447"/>
    </row>
    <row r="20" spans="1:7" ht="15.75" hidden="1" x14ac:dyDescent="0.25">
      <c r="A20" s="445"/>
      <c r="B20" s="460"/>
      <c r="C20" s="460"/>
      <c r="D20" s="460"/>
      <c r="E20" s="460"/>
      <c r="F20" s="447"/>
      <c r="G20" s="447"/>
    </row>
    <row r="21" spans="1:7" ht="18.75" x14ac:dyDescent="0.3">
      <c r="A21" s="455" t="s">
        <v>743</v>
      </c>
      <c r="B21" s="461">
        <f>B22+B31</f>
        <v>30507</v>
      </c>
      <c r="C21" s="461">
        <f>C22+C31</f>
        <v>37630</v>
      </c>
      <c r="D21" s="461">
        <f>D22+D31</f>
        <v>34544</v>
      </c>
      <c r="E21" s="461">
        <f>E22+E31</f>
        <v>34546</v>
      </c>
      <c r="F21" s="447"/>
      <c r="G21" s="447"/>
    </row>
    <row r="22" spans="1:7" ht="18.75" x14ac:dyDescent="0.3">
      <c r="A22" s="457" t="s">
        <v>845</v>
      </c>
      <c r="B22" s="462">
        <f>SUM(B23:B29)</f>
        <v>19451</v>
      </c>
      <c r="C22" s="462">
        <f>SUM(C23:C29)</f>
        <v>25223</v>
      </c>
      <c r="D22" s="462">
        <f>SUM(D23:D29)</f>
        <v>23717</v>
      </c>
      <c r="E22" s="462">
        <f>SUM(E23:E29)</f>
        <v>23720</v>
      </c>
      <c r="F22" s="447">
        <v>13783</v>
      </c>
      <c r="G22" s="447"/>
    </row>
    <row r="23" spans="1:7" ht="34.5" customHeight="1" x14ac:dyDescent="0.3">
      <c r="A23" s="463" t="s">
        <v>846</v>
      </c>
      <c r="B23" s="451">
        <v>11237</v>
      </c>
      <c r="C23" s="451">
        <v>16821</v>
      </c>
      <c r="D23" s="451">
        <v>16088</v>
      </c>
      <c r="E23" s="451">
        <v>16091</v>
      </c>
      <c r="F23" s="447"/>
      <c r="G23" s="447"/>
    </row>
    <row r="24" spans="1:7" ht="18.75" x14ac:dyDescent="0.3">
      <c r="A24" s="445" t="s">
        <v>847</v>
      </c>
      <c r="B24" s="465">
        <v>2790</v>
      </c>
      <c r="C24" s="465">
        <v>3408</v>
      </c>
      <c r="D24" s="465">
        <v>3340</v>
      </c>
      <c r="E24" s="465">
        <v>3340</v>
      </c>
      <c r="F24" s="447"/>
      <c r="G24" s="447"/>
    </row>
    <row r="25" spans="1:7" ht="18.75" x14ac:dyDescent="0.3">
      <c r="A25" s="445" t="s">
        <v>848</v>
      </c>
      <c r="B25" s="451">
        <v>390</v>
      </c>
      <c r="C25" s="451">
        <v>395</v>
      </c>
      <c r="D25" s="451">
        <v>386</v>
      </c>
      <c r="E25" s="451">
        <v>386</v>
      </c>
      <c r="F25" s="447"/>
      <c r="G25" s="447"/>
    </row>
    <row r="26" spans="1:7" ht="18.75" customHeight="1" x14ac:dyDescent="0.3">
      <c r="A26" s="466" t="s">
        <v>849</v>
      </c>
      <c r="B26" s="465">
        <v>481</v>
      </c>
      <c r="C26" s="465">
        <v>390</v>
      </c>
      <c r="D26" s="465">
        <v>163</v>
      </c>
      <c r="E26" s="465">
        <v>163</v>
      </c>
    </row>
    <row r="27" spans="1:7" ht="34.5" customHeight="1" x14ac:dyDescent="0.3">
      <c r="A27" s="467" t="s">
        <v>850</v>
      </c>
      <c r="B27" s="465">
        <v>240</v>
      </c>
      <c r="C27" s="465">
        <v>240</v>
      </c>
      <c r="D27" s="465">
        <v>169</v>
      </c>
      <c r="E27" s="465">
        <v>169</v>
      </c>
    </row>
    <row r="28" spans="1:7" ht="18.75" customHeight="1" x14ac:dyDescent="0.3">
      <c r="A28" s="467" t="s">
        <v>851</v>
      </c>
      <c r="B28" s="465">
        <v>800</v>
      </c>
      <c r="C28" s="465">
        <v>666</v>
      </c>
      <c r="D28" s="465">
        <v>269</v>
      </c>
      <c r="E28" s="465">
        <v>269</v>
      </c>
    </row>
    <row r="29" spans="1:7" ht="18.75" x14ac:dyDescent="0.3">
      <c r="A29" s="445" t="s">
        <v>852</v>
      </c>
      <c r="B29" s="451">
        <v>3513</v>
      </c>
      <c r="C29" s="451">
        <v>3303</v>
      </c>
      <c r="D29" s="451">
        <v>3302</v>
      </c>
      <c r="E29" s="451">
        <v>3302</v>
      </c>
    </row>
    <row r="30" spans="1:7" ht="18" customHeight="1" x14ac:dyDescent="0.3">
      <c r="A30" s="445"/>
      <c r="B30" s="459"/>
      <c r="C30" s="459"/>
      <c r="D30" s="459"/>
      <c r="E30" s="459"/>
    </row>
    <row r="31" spans="1:7" ht="18.75" x14ac:dyDescent="0.3">
      <c r="A31" s="457" t="s">
        <v>843</v>
      </c>
      <c r="B31" s="462">
        <f>SUM(B32:B41)</f>
        <v>11056</v>
      </c>
      <c r="C31" s="462">
        <f>SUM(C32:C41)</f>
        <v>12407</v>
      </c>
      <c r="D31" s="462">
        <f>SUM(D32:D41)</f>
        <v>10827</v>
      </c>
      <c r="E31" s="462">
        <f>SUM(E32:E41)</f>
        <v>10826</v>
      </c>
      <c r="F31" s="464">
        <v>5293</v>
      </c>
    </row>
    <row r="32" spans="1:7" ht="20.25" customHeight="1" x14ac:dyDescent="0.3">
      <c r="A32" s="445" t="s">
        <v>847</v>
      </c>
      <c r="B32" s="451">
        <v>1747</v>
      </c>
      <c r="C32" s="451">
        <v>1827</v>
      </c>
      <c r="D32" s="451">
        <v>1779</v>
      </c>
      <c r="E32" s="451">
        <v>1779</v>
      </c>
    </row>
    <row r="33" spans="1:7" s="468" customFormat="1" ht="18" customHeight="1" x14ac:dyDescent="0.3">
      <c r="A33" s="445" t="s">
        <v>853</v>
      </c>
      <c r="B33" s="465">
        <v>180</v>
      </c>
      <c r="C33" s="465">
        <v>180</v>
      </c>
      <c r="D33" s="465">
        <v>170</v>
      </c>
      <c r="E33" s="465">
        <v>170</v>
      </c>
    </row>
    <row r="34" spans="1:7" s="470" customFormat="1" ht="18.75" customHeight="1" x14ac:dyDescent="0.3">
      <c r="A34" s="466" t="s">
        <v>854</v>
      </c>
      <c r="B34" s="451">
        <v>1544</v>
      </c>
      <c r="C34" s="451">
        <v>1694</v>
      </c>
      <c r="D34" s="451">
        <v>1091</v>
      </c>
      <c r="E34" s="451">
        <v>1090</v>
      </c>
      <c r="F34" s="469" t="s">
        <v>855</v>
      </c>
      <c r="G34" s="469"/>
    </row>
    <row r="35" spans="1:7" s="470" customFormat="1" ht="33.75" customHeight="1" x14ac:dyDescent="0.3">
      <c r="A35" s="471" t="s">
        <v>850</v>
      </c>
      <c r="B35" s="465">
        <v>300</v>
      </c>
      <c r="C35" s="465">
        <v>300</v>
      </c>
      <c r="D35" s="465">
        <v>300</v>
      </c>
      <c r="E35" s="465">
        <v>300</v>
      </c>
    </row>
    <row r="36" spans="1:7" ht="18.75" x14ac:dyDescent="0.3">
      <c r="A36" s="466" t="s">
        <v>856</v>
      </c>
      <c r="B36" s="465">
        <v>120</v>
      </c>
      <c r="C36" s="465">
        <v>223</v>
      </c>
      <c r="D36" s="465">
        <v>38</v>
      </c>
      <c r="E36" s="465">
        <v>38</v>
      </c>
    </row>
    <row r="37" spans="1:7" ht="18.75" x14ac:dyDescent="0.3">
      <c r="A37" s="466" t="s">
        <v>857</v>
      </c>
      <c r="B37" s="465">
        <v>5</v>
      </c>
      <c r="C37" s="465">
        <v>5</v>
      </c>
      <c r="D37" s="465"/>
      <c r="E37" s="465"/>
    </row>
    <row r="38" spans="1:7" ht="18.75" x14ac:dyDescent="0.3">
      <c r="A38" s="445" t="s">
        <v>858</v>
      </c>
      <c r="B38" s="451">
        <v>330</v>
      </c>
      <c r="C38" s="451">
        <v>409</v>
      </c>
      <c r="D38" s="451">
        <v>353</v>
      </c>
      <c r="E38" s="451">
        <v>353</v>
      </c>
    </row>
    <row r="39" spans="1:7" ht="18.75" x14ac:dyDescent="0.3">
      <c r="A39" s="445" t="s">
        <v>859</v>
      </c>
      <c r="B39" s="451">
        <v>6820</v>
      </c>
      <c r="C39" s="451">
        <v>6820</v>
      </c>
      <c r="D39" s="451">
        <v>6171</v>
      </c>
      <c r="E39" s="451">
        <v>6171</v>
      </c>
    </row>
    <row r="40" spans="1:7" ht="18.75" x14ac:dyDescent="0.3">
      <c r="A40" s="445" t="s">
        <v>860</v>
      </c>
      <c r="B40" s="465">
        <v>10</v>
      </c>
      <c r="C40" s="465">
        <v>10</v>
      </c>
      <c r="D40" s="465"/>
      <c r="E40" s="465"/>
    </row>
    <row r="41" spans="1:7" ht="19.5" thickBot="1" x14ac:dyDescent="0.35">
      <c r="A41" s="472" t="s">
        <v>861</v>
      </c>
      <c r="B41" s="451"/>
      <c r="C41" s="451">
        <v>939</v>
      </c>
      <c r="D41" s="451">
        <v>925</v>
      </c>
      <c r="E41" s="451">
        <v>925</v>
      </c>
    </row>
    <row r="42" spans="1:7" ht="19.5" thickBot="1" x14ac:dyDescent="0.35">
      <c r="A42" s="473" t="s">
        <v>5</v>
      </c>
      <c r="B42" s="474">
        <f>B4-B15</f>
        <v>0</v>
      </c>
      <c r="C42" s="474">
        <f>C4-C15</f>
        <v>0</v>
      </c>
      <c r="D42" s="474">
        <f>D4-D15</f>
        <v>7682</v>
      </c>
      <c r="E42" s="474">
        <f>E4-E15</f>
        <v>1225</v>
      </c>
    </row>
    <row r="43" spans="1:7" ht="18.75" x14ac:dyDescent="0.3">
      <c r="A43" s="475"/>
      <c r="B43" s="476"/>
      <c r="C43" s="476"/>
      <c r="D43" s="476"/>
      <c r="E43" s="477"/>
    </row>
    <row r="44" spans="1:7" ht="19.5" thickBot="1" x14ac:dyDescent="0.35">
      <c r="E44" s="478">
        <v>1225</v>
      </c>
    </row>
    <row r="45" spans="1:7" ht="16.5" thickBot="1" x14ac:dyDescent="0.3">
      <c r="A45" s="479" t="s">
        <v>862</v>
      </c>
      <c r="B45" s="480"/>
      <c r="C45" s="481"/>
      <c r="D45" s="481"/>
      <c r="E45" s="482"/>
      <c r="F45" s="483" t="s">
        <v>0</v>
      </c>
    </row>
    <row r="46" spans="1:7" ht="18.75" x14ac:dyDescent="0.3">
      <c r="A46" s="484" t="s">
        <v>818</v>
      </c>
      <c r="B46" s="485"/>
      <c r="C46" s="485"/>
      <c r="D46" s="485"/>
      <c r="E46" s="486">
        <f>E42</f>
        <v>1225</v>
      </c>
      <c r="F46" s="487">
        <f>F40</f>
        <v>0</v>
      </c>
    </row>
    <row r="47" spans="1:7" ht="18.75" x14ac:dyDescent="0.3">
      <c r="A47" s="488" t="s">
        <v>863</v>
      </c>
      <c r="B47" s="489"/>
      <c r="C47" s="489"/>
      <c r="D47" s="489"/>
      <c r="E47" s="486">
        <f>D42-E42</f>
        <v>6457</v>
      </c>
      <c r="F47" s="490">
        <f>D40-E40</f>
        <v>0</v>
      </c>
    </row>
    <row r="48" spans="1:7" ht="19.5" thickBot="1" x14ac:dyDescent="0.35">
      <c r="A48" s="491" t="s">
        <v>864</v>
      </c>
      <c r="B48" s="492"/>
      <c r="C48" s="492"/>
      <c r="D48" s="492"/>
      <c r="E48" s="493">
        <f>SUM(E46:E47)</f>
        <v>7682</v>
      </c>
      <c r="F48" s="494">
        <f>F46+F47</f>
        <v>0</v>
      </c>
    </row>
  </sheetData>
  <mergeCells count="2">
    <mergeCell ref="B2:B3"/>
    <mergeCell ref="C2:C3"/>
  </mergeCells>
  <pageMargins left="0.70866141732283472" right="0.55118110236220474" top="0.78740157480314965" bottom="0.78740157480314965" header="0.31496062992125984" footer="0.31496062992125984"/>
  <pageSetup paperSize="9" scale="6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showZeros="0" zoomScale="90" zoomScaleNormal="90" workbookViewId="0">
      <selection activeCell="A2" sqref="A2"/>
    </sheetView>
  </sheetViews>
  <sheetFormatPr defaultRowHeight="15" x14ac:dyDescent="0.2"/>
  <cols>
    <col min="1" max="1" width="62.5703125" style="495" customWidth="1"/>
    <col min="2" max="2" width="21.42578125" style="495" customWidth="1"/>
    <col min="3" max="3" width="20.5703125" style="495" customWidth="1"/>
    <col min="4" max="4" width="22" style="495" customWidth="1"/>
    <col min="5" max="5" width="9.140625" style="495"/>
    <col min="6" max="6" width="11.42578125" style="495" bestFit="1" customWidth="1"/>
    <col min="7" max="7" width="8.28515625" style="495" customWidth="1"/>
    <col min="8" max="16384" width="9.140625" style="495"/>
  </cols>
  <sheetData>
    <row r="2" spans="1:12" ht="16.5" thickBot="1" x14ac:dyDescent="0.3">
      <c r="B2" s="496"/>
      <c r="C2" s="496"/>
      <c r="D2" s="497" t="s">
        <v>0</v>
      </c>
    </row>
    <row r="3" spans="1:12" ht="15.75" x14ac:dyDescent="0.25">
      <c r="A3" s="73" t="s">
        <v>865</v>
      </c>
      <c r="B3" s="107" t="s">
        <v>2</v>
      </c>
      <c r="C3" s="498" t="s">
        <v>6</v>
      </c>
      <c r="D3" s="499" t="s">
        <v>734</v>
      </c>
    </row>
    <row r="4" spans="1:12" ht="16.5" thickBot="1" x14ac:dyDescent="0.3">
      <c r="A4" s="500"/>
      <c r="B4" s="501">
        <v>2015</v>
      </c>
      <c r="C4" s="502">
        <v>2015</v>
      </c>
      <c r="D4" s="503" t="s">
        <v>41</v>
      </c>
    </row>
    <row r="5" spans="1:12" ht="16.5" thickBot="1" x14ac:dyDescent="0.3">
      <c r="A5" s="504" t="s">
        <v>3</v>
      </c>
      <c r="B5" s="505">
        <f>SUM(B6:B8)</f>
        <v>296</v>
      </c>
      <c r="C5" s="505">
        <f>SUM(C6:C8)</f>
        <v>556</v>
      </c>
      <c r="D5" s="505">
        <f>SUM(D6:D8)</f>
        <v>1002</v>
      </c>
    </row>
    <row r="6" spans="1:12" ht="15.75" x14ac:dyDescent="0.25">
      <c r="A6" s="506" t="s">
        <v>7</v>
      </c>
      <c r="B6" s="507">
        <v>146</v>
      </c>
      <c r="C6" s="508">
        <v>406</v>
      </c>
      <c r="D6" s="508">
        <v>406</v>
      </c>
      <c r="F6" s="509"/>
      <c r="G6" s="510"/>
    </row>
    <row r="7" spans="1:12" ht="15.75" x14ac:dyDescent="0.25">
      <c r="A7" s="506" t="s">
        <v>866</v>
      </c>
      <c r="B7" s="507">
        <v>150</v>
      </c>
      <c r="C7" s="507">
        <v>150</v>
      </c>
      <c r="D7" s="507">
        <v>596</v>
      </c>
      <c r="F7" s="509"/>
      <c r="G7" s="510"/>
    </row>
    <row r="8" spans="1:12" ht="16.5" thickBot="1" x14ac:dyDescent="0.3">
      <c r="A8" s="506"/>
      <c r="B8" s="507"/>
      <c r="C8" s="507"/>
      <c r="D8" s="507"/>
    </row>
    <row r="9" spans="1:12" ht="16.5" thickBot="1" x14ac:dyDescent="0.3">
      <c r="A9" s="504" t="s">
        <v>4</v>
      </c>
      <c r="B9" s="511">
        <f>B10</f>
        <v>296</v>
      </c>
      <c r="C9" s="511">
        <f>C10</f>
        <v>296</v>
      </c>
      <c r="D9" s="511">
        <f>D10</f>
        <v>53</v>
      </c>
      <c r="F9" s="510"/>
      <c r="G9" s="512"/>
      <c r="H9" s="512"/>
      <c r="I9" s="512"/>
      <c r="J9" s="512"/>
      <c r="K9" s="512"/>
      <c r="L9" s="512"/>
    </row>
    <row r="10" spans="1:12" ht="37.5" customHeight="1" x14ac:dyDescent="0.25">
      <c r="A10" s="513" t="s">
        <v>743</v>
      </c>
      <c r="B10" s="514">
        <f>SUM(B11:B12)</f>
        <v>296</v>
      </c>
      <c r="C10" s="514">
        <f>SUM(C11:C12)</f>
        <v>296</v>
      </c>
      <c r="D10" s="514">
        <f>SUM(D11:D12)</f>
        <v>53</v>
      </c>
      <c r="F10" s="510"/>
      <c r="G10" s="512"/>
      <c r="H10" s="512"/>
      <c r="I10" s="512"/>
      <c r="J10" s="512"/>
      <c r="K10" s="512"/>
      <c r="L10" s="512"/>
    </row>
    <row r="11" spans="1:12" ht="37.5" customHeight="1" x14ac:dyDescent="0.25">
      <c r="A11" s="515" t="s">
        <v>867</v>
      </c>
      <c r="B11" s="516">
        <v>296</v>
      </c>
      <c r="C11" s="516">
        <v>296</v>
      </c>
      <c r="D11" s="516">
        <v>53</v>
      </c>
      <c r="F11" s="512"/>
      <c r="G11" s="512"/>
      <c r="H11" s="512"/>
      <c r="I11" s="512"/>
      <c r="J11" s="512"/>
      <c r="K11" s="512"/>
      <c r="L11" s="512"/>
    </row>
    <row r="12" spans="1:12" ht="16.5" thickBot="1" x14ac:dyDescent="0.3">
      <c r="A12" s="506"/>
      <c r="B12" s="507"/>
      <c r="C12" s="507"/>
      <c r="D12" s="507"/>
    </row>
    <row r="13" spans="1:12" ht="16.5" thickBot="1" x14ac:dyDescent="0.3">
      <c r="A13" s="504" t="s">
        <v>5</v>
      </c>
      <c r="B13" s="511">
        <f>+B5-B9</f>
        <v>0</v>
      </c>
      <c r="C13" s="511">
        <f>+C5-C9</f>
        <v>260</v>
      </c>
      <c r="D13" s="511">
        <f>+D5-D9</f>
        <v>949</v>
      </c>
      <c r="F13" s="517"/>
    </row>
    <row r="14" spans="1:12" ht="15.75" x14ac:dyDescent="0.25">
      <c r="A14" s="518"/>
      <c r="B14" s="519"/>
      <c r="C14" s="519"/>
      <c r="D14" s="519"/>
      <c r="F14" s="517"/>
    </row>
    <row r="15" spans="1:12" ht="30.75" customHeight="1" x14ac:dyDescent="0.25">
      <c r="A15" s="520" t="s">
        <v>868</v>
      </c>
      <c r="B15" s="520"/>
      <c r="C15" s="520"/>
      <c r="D15" s="520"/>
    </row>
    <row r="16" spans="1:12" ht="15.75" x14ac:dyDescent="0.25">
      <c r="A16" s="521"/>
      <c r="B16" s="522"/>
      <c r="C16" s="522"/>
    </row>
    <row r="18" spans="3:3" x14ac:dyDescent="0.2">
      <c r="C18" s="517"/>
    </row>
  </sheetData>
  <mergeCells count="1">
    <mergeCell ref="A15:D15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72" orientation="portrait" r:id="rId1"/>
  <headerFooter alignWithMargins="0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G46"/>
  <sheetViews>
    <sheetView topLeftCell="A10" workbookViewId="0">
      <selection activeCell="A41" sqref="A41"/>
    </sheetView>
  </sheetViews>
  <sheetFormatPr defaultRowHeight="12.75" x14ac:dyDescent="0.2"/>
  <cols>
    <col min="1" max="1" width="48.7109375" style="6" customWidth="1"/>
    <col min="2" max="5" width="17.42578125" style="6" customWidth="1"/>
    <col min="6" max="6" width="22.140625" style="6" customWidth="1"/>
    <col min="7" max="7" width="17.28515625" style="6" customWidth="1"/>
    <col min="8" max="8" width="16.85546875" style="6" customWidth="1"/>
    <col min="9" max="16384" width="9.140625" style="6"/>
  </cols>
  <sheetData>
    <row r="1" spans="1:7" ht="13.5" thickBot="1" x14ac:dyDescent="0.25">
      <c r="B1" s="77"/>
      <c r="C1" s="77"/>
      <c r="D1" s="77"/>
      <c r="E1" s="77" t="s">
        <v>0</v>
      </c>
      <c r="F1" s="77"/>
    </row>
    <row r="2" spans="1:7" ht="13.5" thickBot="1" x14ac:dyDescent="0.25">
      <c r="A2" s="267" t="s">
        <v>1</v>
      </c>
      <c r="B2" s="78" t="s">
        <v>2</v>
      </c>
      <c r="C2" s="78" t="s">
        <v>6</v>
      </c>
      <c r="D2" s="263" t="s">
        <v>728</v>
      </c>
      <c r="E2" s="264"/>
      <c r="F2" s="89"/>
    </row>
    <row r="3" spans="1:7" ht="13.5" thickBot="1" x14ac:dyDescent="0.25">
      <c r="A3" s="268"/>
      <c r="B3" s="80">
        <v>2015</v>
      </c>
      <c r="C3" s="80" t="s">
        <v>727</v>
      </c>
      <c r="D3" s="90" t="s">
        <v>10</v>
      </c>
      <c r="E3" s="5" t="s">
        <v>11</v>
      </c>
      <c r="F3" s="91"/>
    </row>
    <row r="4" spans="1:7" ht="13.5" thickBot="1" x14ac:dyDescent="0.25">
      <c r="A4" s="82" t="s">
        <v>3</v>
      </c>
      <c r="B4" s="83">
        <f>SUM(B5:B12)</f>
        <v>12995</v>
      </c>
      <c r="C4" s="83">
        <f>SUM(C5:C12)</f>
        <v>122122</v>
      </c>
      <c r="D4" s="83">
        <f>SUM(D5:D12)</f>
        <v>122122</v>
      </c>
      <c r="E4" s="83">
        <f>SUM(E5:E12)</f>
        <v>122122</v>
      </c>
      <c r="F4" s="30">
        <f>'FRR Kč'!D4</f>
        <v>122121950.77</v>
      </c>
      <c r="G4" s="30">
        <f>'FRR Kč'!E4</f>
        <v>122121950.77</v>
      </c>
    </row>
    <row r="5" spans="1:7" x14ac:dyDescent="0.2">
      <c r="A5" s="29" t="s">
        <v>7</v>
      </c>
      <c r="B5" s="43">
        <v>12995</v>
      </c>
      <c r="C5" s="42">
        <v>12995</v>
      </c>
      <c r="D5" s="43">
        <v>12995</v>
      </c>
      <c r="E5" s="43">
        <v>12995</v>
      </c>
      <c r="F5" s="30">
        <f>'FRR Kč'!D5</f>
        <v>12995000</v>
      </c>
      <c r="G5" s="30">
        <f>'FRR Kč'!E5</f>
        <v>12995000</v>
      </c>
    </row>
    <row r="6" spans="1:7" x14ac:dyDescent="0.2">
      <c r="A6" s="29" t="s">
        <v>142</v>
      </c>
      <c r="B6" s="45"/>
      <c r="C6" s="92">
        <v>3202</v>
      </c>
      <c r="D6" s="45">
        <v>3202</v>
      </c>
      <c r="E6" s="45">
        <v>3202</v>
      </c>
      <c r="F6" s="30">
        <f>'FRR Kč'!D6</f>
        <v>3202111.7</v>
      </c>
      <c r="G6" s="30">
        <f>'FRR Kč'!E6</f>
        <v>3202111.7</v>
      </c>
    </row>
    <row r="7" spans="1:7" x14ac:dyDescent="0.2">
      <c r="A7" s="29" t="s">
        <v>143</v>
      </c>
      <c r="B7" s="45"/>
      <c r="C7" s="93">
        <v>21175</v>
      </c>
      <c r="D7" s="45">
        <v>21175</v>
      </c>
      <c r="E7" s="45">
        <v>21175</v>
      </c>
      <c r="F7" s="30">
        <f>'FRR Kč'!D7</f>
        <v>21175168.920000002</v>
      </c>
      <c r="G7" s="30">
        <f>'FRR Kč'!E7</f>
        <v>21175168.920000002</v>
      </c>
    </row>
    <row r="8" spans="1:7" x14ac:dyDescent="0.2">
      <c r="A8" s="26" t="s">
        <v>144</v>
      </c>
      <c r="B8" s="45"/>
      <c r="C8" s="93">
        <v>73833</v>
      </c>
      <c r="D8" s="45">
        <v>73833</v>
      </c>
      <c r="E8" s="45">
        <v>73833</v>
      </c>
      <c r="F8" s="30">
        <f>'FRR Kč'!D8</f>
        <v>73832560</v>
      </c>
      <c r="G8" s="30">
        <f>'FRR Kč'!E8</f>
        <v>73832560</v>
      </c>
    </row>
    <row r="9" spans="1:7" x14ac:dyDescent="0.2">
      <c r="A9" s="26" t="s">
        <v>155</v>
      </c>
      <c r="B9" s="45"/>
      <c r="C9" s="94">
        <v>1611</v>
      </c>
      <c r="D9" s="45">
        <v>1611</v>
      </c>
      <c r="E9" s="45">
        <v>1611</v>
      </c>
      <c r="F9" s="30">
        <f>'FRR Kč'!D9</f>
        <v>1611086.78</v>
      </c>
      <c r="G9" s="30">
        <f>'FRR Kč'!E9</f>
        <v>1611086.78</v>
      </c>
    </row>
    <row r="10" spans="1:7" x14ac:dyDescent="0.2">
      <c r="A10" s="26" t="s">
        <v>158</v>
      </c>
      <c r="B10" s="45"/>
      <c r="C10" s="94">
        <v>249</v>
      </c>
      <c r="D10" s="45">
        <v>249</v>
      </c>
      <c r="E10" s="45">
        <v>249</v>
      </c>
      <c r="F10" s="30">
        <f>'FRR Kč'!D10</f>
        <v>249311.71</v>
      </c>
      <c r="G10" s="30">
        <f>'FRR Kč'!E10</f>
        <v>249311.71</v>
      </c>
    </row>
    <row r="11" spans="1:7" ht="25.5" x14ac:dyDescent="0.2">
      <c r="A11" s="29" t="s">
        <v>145</v>
      </c>
      <c r="B11" s="45"/>
      <c r="C11" s="94">
        <v>6457</v>
      </c>
      <c r="D11" s="45">
        <v>6457</v>
      </c>
      <c r="E11" s="45">
        <v>6457</v>
      </c>
      <c r="F11" s="30">
        <f>'FRR Kč'!D11</f>
        <v>6456711.6600000001</v>
      </c>
      <c r="G11" s="30">
        <f>'FRR Kč'!E11</f>
        <v>6456711.6600000001</v>
      </c>
    </row>
    <row r="12" spans="1:7" ht="39" thickBot="1" x14ac:dyDescent="0.25">
      <c r="A12" s="29" t="s">
        <v>731</v>
      </c>
      <c r="B12" s="45"/>
      <c r="C12" s="94">
        <v>2600</v>
      </c>
      <c r="D12" s="45">
        <v>2600</v>
      </c>
      <c r="E12" s="45">
        <v>2600</v>
      </c>
      <c r="F12" s="30">
        <f>'FRR Kč'!D12</f>
        <v>2600000</v>
      </c>
      <c r="G12" s="30">
        <f>'FRR Kč'!E12</f>
        <v>2600000</v>
      </c>
    </row>
    <row r="13" spans="1:7" ht="13.5" thickBot="1" x14ac:dyDescent="0.25">
      <c r="A13" s="82" t="s">
        <v>4</v>
      </c>
      <c r="B13" s="84">
        <f>SUM(B19:B19)</f>
        <v>0</v>
      </c>
      <c r="C13" s="84">
        <f>SUM(C14:C19)</f>
        <v>113722</v>
      </c>
      <c r="D13" s="84">
        <f>SUM(D14:D19)</f>
        <v>113722</v>
      </c>
      <c r="E13" s="84">
        <f>SUM(E14:E19)</f>
        <v>113722</v>
      </c>
      <c r="F13" s="30">
        <f>'FRR Kč'!D13</f>
        <v>113721950.77</v>
      </c>
      <c r="G13" s="30">
        <f>'FRR Kč'!E13</f>
        <v>113721950.77</v>
      </c>
    </row>
    <row r="14" spans="1:7" x14ac:dyDescent="0.2">
      <c r="A14" s="22" t="s">
        <v>141</v>
      </c>
      <c r="B14" s="95">
        <v>7195</v>
      </c>
      <c r="C14" s="93">
        <v>7195</v>
      </c>
      <c r="D14" s="45">
        <v>7195</v>
      </c>
      <c r="E14" s="45">
        <v>7195</v>
      </c>
      <c r="F14" s="30">
        <f>'FRR Kč'!D14</f>
        <v>7195000</v>
      </c>
      <c r="G14" s="30">
        <f>'FRR Kč'!E14</f>
        <v>7195000</v>
      </c>
    </row>
    <row r="15" spans="1:7" x14ac:dyDescent="0.2">
      <c r="A15" s="22" t="s">
        <v>146</v>
      </c>
      <c r="B15" s="95"/>
      <c r="C15" s="94">
        <v>1535</v>
      </c>
      <c r="D15" s="45">
        <v>1535</v>
      </c>
      <c r="E15" s="45">
        <v>1535</v>
      </c>
      <c r="F15" s="30">
        <f>'FRR Kč'!D15</f>
        <v>1535331.32</v>
      </c>
      <c r="G15" s="30">
        <f>'FRR Kč'!E15</f>
        <v>1535331.32</v>
      </c>
    </row>
    <row r="16" spans="1:7" x14ac:dyDescent="0.2">
      <c r="A16" s="22" t="s">
        <v>147</v>
      </c>
      <c r="B16" s="95"/>
      <c r="C16" s="94">
        <v>98875</v>
      </c>
      <c r="D16" s="45">
        <v>98875</v>
      </c>
      <c r="E16" s="45">
        <v>98875</v>
      </c>
      <c r="F16" s="30">
        <f>'FRR Kč'!D16</f>
        <v>98874876.299999997</v>
      </c>
      <c r="G16" s="30">
        <f>'FRR Kč'!E16</f>
        <v>98874876.299999997</v>
      </c>
    </row>
    <row r="17" spans="1:7" x14ac:dyDescent="0.2">
      <c r="A17" s="22" t="s">
        <v>171</v>
      </c>
      <c r="B17" s="95"/>
      <c r="C17" s="94">
        <v>2313</v>
      </c>
      <c r="D17" s="45">
        <v>2313</v>
      </c>
      <c r="E17" s="45">
        <v>2313</v>
      </c>
      <c r="F17" s="30">
        <f>'FRR Kč'!D17</f>
        <v>2313188.33</v>
      </c>
      <c r="G17" s="30">
        <f>'FRR Kč'!E17</f>
        <v>2313188.33</v>
      </c>
    </row>
    <row r="18" spans="1:7" x14ac:dyDescent="0.2">
      <c r="A18" s="29" t="s">
        <v>173</v>
      </c>
      <c r="B18" s="95"/>
      <c r="C18" s="44">
        <v>3804</v>
      </c>
      <c r="D18" s="45">
        <v>3804</v>
      </c>
      <c r="E18" s="45">
        <v>3804</v>
      </c>
      <c r="F18" s="30">
        <f>'FRR Kč'!D18</f>
        <v>3803554.82</v>
      </c>
      <c r="G18" s="30">
        <f>'FRR Kč'!E18</f>
        <v>3803554.82</v>
      </c>
    </row>
    <row r="19" spans="1:7" ht="13.5" thickBot="1" x14ac:dyDescent="0.25">
      <c r="A19" s="85"/>
      <c r="B19" s="45"/>
      <c r="C19" s="45"/>
      <c r="D19" s="45"/>
      <c r="E19" s="45"/>
      <c r="F19" s="30"/>
      <c r="G19" s="30"/>
    </row>
    <row r="20" spans="1:7" ht="13.5" thickBot="1" x14ac:dyDescent="0.25">
      <c r="A20" s="82" t="s">
        <v>5</v>
      </c>
      <c r="B20" s="84">
        <f>+B4-B13</f>
        <v>12995</v>
      </c>
      <c r="C20" s="84">
        <f>+C4-C13</f>
        <v>8400</v>
      </c>
      <c r="D20" s="84">
        <f>+D4-D13</f>
        <v>8400</v>
      </c>
      <c r="E20" s="84">
        <f>+E4-E13</f>
        <v>8400</v>
      </c>
      <c r="F20" s="30">
        <f>'FRR Kč'!D20</f>
        <v>8400000</v>
      </c>
      <c r="G20" s="30">
        <f>'FRR Kč'!E20</f>
        <v>8400000</v>
      </c>
    </row>
    <row r="21" spans="1:7" x14ac:dyDescent="0.2">
      <c r="A21" s="86"/>
      <c r="B21" s="87"/>
      <c r="C21" s="75"/>
      <c r="F21" s="30"/>
      <c r="G21" s="30"/>
    </row>
    <row r="22" spans="1:7" x14ac:dyDescent="0.2">
      <c r="A22" s="18" t="s">
        <v>730</v>
      </c>
    </row>
    <row r="23" spans="1:7" x14ac:dyDescent="0.2">
      <c r="A23" s="35"/>
    </row>
    <row r="24" spans="1:7" x14ac:dyDescent="0.2">
      <c r="A24" s="35"/>
    </row>
    <row r="28" spans="1:7" x14ac:dyDescent="0.2">
      <c r="A28" s="35"/>
    </row>
    <row r="29" spans="1:7" x14ac:dyDescent="0.2">
      <c r="A29" s="35"/>
    </row>
    <row r="31" spans="1:7" ht="13.5" thickBot="1" x14ac:dyDescent="0.25">
      <c r="A31" s="1"/>
      <c r="B31" s="19"/>
      <c r="C31" s="19"/>
      <c r="D31" s="19"/>
      <c r="E31" s="19" t="s">
        <v>0</v>
      </c>
    </row>
    <row r="32" spans="1:7" ht="13.5" thickBot="1" x14ac:dyDescent="0.25">
      <c r="A32" s="265" t="s">
        <v>111</v>
      </c>
      <c r="B32" s="78" t="s">
        <v>2</v>
      </c>
      <c r="C32" s="78" t="s">
        <v>6</v>
      </c>
      <c r="D32" s="263" t="s">
        <v>728</v>
      </c>
      <c r="E32" s="264"/>
    </row>
    <row r="33" spans="1:5" ht="13.5" thickBot="1" x14ac:dyDescent="0.25">
      <c r="A33" s="266"/>
      <c r="B33" s="80">
        <v>2015</v>
      </c>
      <c r="C33" s="80" t="s">
        <v>727</v>
      </c>
      <c r="D33" s="90" t="s">
        <v>10</v>
      </c>
      <c r="E33" s="5" t="s">
        <v>11</v>
      </c>
    </row>
    <row r="34" spans="1:5" ht="13.5" thickBot="1" x14ac:dyDescent="0.25">
      <c r="A34" s="21" t="s">
        <v>3</v>
      </c>
      <c r="B34" s="41">
        <f>SUM(B35:B38)</f>
        <v>128924</v>
      </c>
      <c r="C34" s="41">
        <f>SUM(C35:C38)</f>
        <v>128532</v>
      </c>
      <c r="D34" s="41">
        <f>SUM(D35:D38)</f>
        <v>128532.86828</v>
      </c>
      <c r="E34" s="41">
        <f>SUM(E35:E38)</f>
        <v>128532.86828</v>
      </c>
    </row>
    <row r="35" spans="1:5" x14ac:dyDescent="0.2">
      <c r="A35" s="22" t="s">
        <v>8</v>
      </c>
      <c r="B35" s="42">
        <f>'FKŠ Kč'!B5/1000</f>
        <v>118924</v>
      </c>
      <c r="C35" s="42">
        <f>'FKŠ Kč'!C5/1000</f>
        <v>118532</v>
      </c>
      <c r="D35" s="43">
        <f>'FKŠ Kč'!D5/1000</f>
        <v>118532.86828</v>
      </c>
      <c r="E35" s="42">
        <f>'FKŠ Kč'!E5/1000</f>
        <v>118532.86828</v>
      </c>
    </row>
    <row r="36" spans="1:5" x14ac:dyDescent="0.2">
      <c r="A36" s="22" t="s">
        <v>42</v>
      </c>
      <c r="B36" s="42">
        <f>'FKŠ Kč'!B6/1000</f>
        <v>10000</v>
      </c>
      <c r="C36" s="42">
        <f>'FKŠ Kč'!C6/1000</f>
        <v>10000</v>
      </c>
      <c r="D36" s="42">
        <f>'FKŠ Kč'!D6/1000</f>
        <v>10000</v>
      </c>
      <c r="E36" s="42">
        <f>'FKŠ Kč'!E6/1000</f>
        <v>10000</v>
      </c>
    </row>
    <row r="37" spans="1:5" x14ac:dyDescent="0.2">
      <c r="A37" s="22"/>
      <c r="B37" s="42"/>
      <c r="C37" s="42"/>
      <c r="D37" s="42"/>
      <c r="E37" s="42"/>
    </row>
    <row r="38" spans="1:5" ht="13.5" thickBot="1" x14ac:dyDescent="0.25">
      <c r="A38" s="22"/>
      <c r="B38" s="42"/>
      <c r="C38" s="42"/>
      <c r="D38" s="42"/>
      <c r="E38" s="42"/>
    </row>
    <row r="39" spans="1:5" ht="13.5" thickBot="1" x14ac:dyDescent="0.25">
      <c r="A39" s="21" t="s">
        <v>4</v>
      </c>
      <c r="B39" s="41"/>
      <c r="C39" s="41">
        <f>SUM(C40:C42)</f>
        <v>562</v>
      </c>
      <c r="D39" s="41">
        <f>SUM(D40:D42)</f>
        <v>560.99699999999996</v>
      </c>
      <c r="E39" s="41">
        <f>SUM(E40:E42)</f>
        <v>560.99699999999996</v>
      </c>
    </row>
    <row r="40" spans="1:5" ht="25.5" x14ac:dyDescent="0.2">
      <c r="A40" s="110" t="str">
        <f>'FKŠ Kč'!A10</f>
        <v>Škodní událost - zatečení do objektu Knihovny Jiřího Mahena v Brně, p.o., po přívalovém dešti</v>
      </c>
      <c r="B40" s="88">
        <f>'FKŠ Kč'!B10/1000</f>
        <v>0</v>
      </c>
      <c r="C40" s="42">
        <f>'FKŠ Kč'!C10/1000</f>
        <v>450</v>
      </c>
      <c r="D40" s="88">
        <f>'FKŠ Kč'!D10/1000</f>
        <v>449.54399999999998</v>
      </c>
      <c r="E40" s="88">
        <f>'FKŠ Kč'!E10/1000</f>
        <v>449.54399999999998</v>
      </c>
    </row>
    <row r="41" spans="1:5" ht="25.5" x14ac:dyDescent="0.2">
      <c r="A41" s="29" t="str">
        <f>'FKŠ Kč'!A11</f>
        <v>Škodní událost - zatečení pod fasádou na objektu bytového domu v MČ Brno-Slatina, Tilhonova 54b</v>
      </c>
      <c r="B41" s="44">
        <f>'FKŠ Kč'!B11/1000</f>
        <v>0</v>
      </c>
      <c r="C41" s="44">
        <f>'FKŠ Kč'!C11/1000</f>
        <v>112</v>
      </c>
      <c r="D41" s="44">
        <f>'FKŠ Kč'!D11/1000</f>
        <v>111.453</v>
      </c>
      <c r="E41" s="44">
        <f>'FKŠ Kč'!E11/1000</f>
        <v>111.453</v>
      </c>
    </row>
    <row r="42" spans="1:5" ht="13.5" thickBot="1" x14ac:dyDescent="0.25">
      <c r="A42" s="111">
        <f>'FKŠ Kč'!A12</f>
        <v>0</v>
      </c>
      <c r="B42" s="42">
        <f>'FKŠ Kč'!B12/1000</f>
        <v>0</v>
      </c>
      <c r="C42" s="42">
        <f>'FKŠ Kč'!C12/1000</f>
        <v>0</v>
      </c>
      <c r="D42" s="42">
        <f>'FKŠ Kč'!D12/1000</f>
        <v>0</v>
      </c>
      <c r="E42" s="42">
        <f>'FKŠ Kč'!E12/1000</f>
        <v>0</v>
      </c>
    </row>
    <row r="43" spans="1:5" ht="13.5" thickBot="1" x14ac:dyDescent="0.25">
      <c r="A43" s="21" t="s">
        <v>5</v>
      </c>
      <c r="B43" s="46">
        <f>+B34-B39</f>
        <v>128924</v>
      </c>
      <c r="C43" s="46">
        <f>+C34-C39</f>
        <v>127970</v>
      </c>
      <c r="D43" s="46">
        <f>+D34-D39</f>
        <v>127971.87127999999</v>
      </c>
      <c r="E43" s="46">
        <f>+E34-E39</f>
        <v>127971.87127999999</v>
      </c>
    </row>
    <row r="45" spans="1:5" x14ac:dyDescent="0.2">
      <c r="A45" s="18"/>
    </row>
    <row r="46" spans="1:5" x14ac:dyDescent="0.2">
      <c r="A46" s="18"/>
    </row>
  </sheetData>
  <mergeCells count="4">
    <mergeCell ref="D2:E2"/>
    <mergeCell ref="D32:E32"/>
    <mergeCell ref="A32:A33"/>
    <mergeCell ref="A2:A3"/>
  </mergeCells>
  <phoneticPr fontId="0" type="noConversion"/>
  <printOptions horizontalCentered="1"/>
  <pageMargins left="0.47244094488188981" right="0.35433070866141736" top="1.0629921259842521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E20"/>
  <sheetViews>
    <sheetView workbookViewId="0">
      <selection activeCell="A41" sqref="A41"/>
    </sheetView>
  </sheetViews>
  <sheetFormatPr defaultRowHeight="12.75" x14ac:dyDescent="0.2"/>
  <cols>
    <col min="1" max="1" width="62.28515625" style="1" bestFit="1" customWidth="1"/>
    <col min="2" max="2" width="16" style="1" bestFit="1" customWidth="1"/>
    <col min="3" max="3" width="15.28515625" style="1" bestFit="1" customWidth="1"/>
    <col min="4" max="5" width="13.42578125" style="1" bestFit="1" customWidth="1"/>
    <col min="6" max="16384" width="9.140625" style="1"/>
  </cols>
  <sheetData>
    <row r="1" spans="1:5" ht="13.5" thickBot="1" x14ac:dyDescent="0.25">
      <c r="B1" s="19"/>
      <c r="C1" s="19"/>
      <c r="D1" s="19"/>
      <c r="E1" s="19" t="s">
        <v>9</v>
      </c>
    </row>
    <row r="2" spans="1:5" ht="13.5" thickBot="1" x14ac:dyDescent="0.25">
      <c r="A2" s="265" t="s">
        <v>111</v>
      </c>
      <c r="B2" s="78" t="s">
        <v>2</v>
      </c>
      <c r="C2" s="78" t="s">
        <v>6</v>
      </c>
      <c r="D2" s="263" t="s">
        <v>728</v>
      </c>
      <c r="E2" s="264"/>
    </row>
    <row r="3" spans="1:5" ht="13.5" thickBot="1" x14ac:dyDescent="0.25">
      <c r="A3" s="266"/>
      <c r="B3" s="80">
        <v>2015</v>
      </c>
      <c r="C3" s="80" t="s">
        <v>727</v>
      </c>
      <c r="D3" s="90" t="s">
        <v>10</v>
      </c>
      <c r="E3" s="5" t="s">
        <v>11</v>
      </c>
    </row>
    <row r="4" spans="1:5" ht="13.5" thickBot="1" x14ac:dyDescent="0.25">
      <c r="A4" s="21" t="s">
        <v>3</v>
      </c>
      <c r="B4" s="54">
        <f>SUM(B5:B8)</f>
        <v>128924000</v>
      </c>
      <c r="C4" s="54">
        <f>SUM(C5:C8)</f>
        <v>128532000</v>
      </c>
      <c r="D4" s="100">
        <f>SUM(D5:D8)</f>
        <v>128532868.28</v>
      </c>
      <c r="E4" s="100">
        <f>SUM(E5:E8)</f>
        <v>128532868.28</v>
      </c>
    </row>
    <row r="5" spans="1:5" x14ac:dyDescent="0.2">
      <c r="A5" s="22" t="s">
        <v>7</v>
      </c>
      <c r="B5" s="97">
        <v>118924000</v>
      </c>
      <c r="C5" s="97">
        <v>118532000</v>
      </c>
      <c r="D5" s="51">
        <v>118532868.28</v>
      </c>
      <c r="E5" s="51">
        <v>118532868.28</v>
      </c>
    </row>
    <row r="6" spans="1:5" x14ac:dyDescent="0.2">
      <c r="A6" s="22" t="s">
        <v>42</v>
      </c>
      <c r="B6" s="97">
        <v>10000000</v>
      </c>
      <c r="C6" s="97">
        <v>10000000</v>
      </c>
      <c r="D6" s="97">
        <v>10000000</v>
      </c>
      <c r="E6" s="97">
        <v>10000000</v>
      </c>
    </row>
    <row r="7" spans="1:5" x14ac:dyDescent="0.2">
      <c r="A7" s="22"/>
      <c r="B7" s="42"/>
      <c r="C7" s="42"/>
      <c r="D7" s="42"/>
      <c r="E7" s="42"/>
    </row>
    <row r="8" spans="1:5" ht="13.5" thickBot="1" x14ac:dyDescent="0.25">
      <c r="A8" s="22"/>
      <c r="B8" s="42"/>
      <c r="C8" s="42"/>
      <c r="D8" s="42"/>
      <c r="E8" s="42"/>
    </row>
    <row r="9" spans="1:5" ht="13.5" thickBot="1" x14ac:dyDescent="0.25">
      <c r="A9" s="21" t="s">
        <v>4</v>
      </c>
      <c r="B9" s="46"/>
      <c r="C9" s="100">
        <f>SUM(C10:C11)</f>
        <v>562000</v>
      </c>
      <c r="D9" s="100">
        <f>SUM(D10:D11)</f>
        <v>560997</v>
      </c>
      <c r="E9" s="100">
        <f>SUM(E10:E11)</f>
        <v>560997</v>
      </c>
    </row>
    <row r="10" spans="1:5" ht="25.5" x14ac:dyDescent="0.2">
      <c r="A10" s="110" t="s">
        <v>149</v>
      </c>
      <c r="B10" s="88"/>
      <c r="C10" s="88">
        <v>450000</v>
      </c>
      <c r="D10" s="101">
        <v>449544</v>
      </c>
      <c r="E10" s="88">
        <v>449544</v>
      </c>
    </row>
    <row r="11" spans="1:5" ht="25.5" x14ac:dyDescent="0.2">
      <c r="A11" s="29" t="s">
        <v>729</v>
      </c>
      <c r="B11" s="44"/>
      <c r="C11" s="44">
        <v>112000</v>
      </c>
      <c r="D11" s="52">
        <v>111453</v>
      </c>
      <c r="E11" s="52">
        <v>111453</v>
      </c>
    </row>
    <row r="12" spans="1:5" ht="13.5" thickBot="1" x14ac:dyDescent="0.25">
      <c r="A12" s="22"/>
      <c r="B12" s="42"/>
      <c r="C12" s="42"/>
      <c r="D12" s="42"/>
      <c r="E12" s="42"/>
    </row>
    <row r="13" spans="1:5" ht="13.5" thickBot="1" x14ac:dyDescent="0.25">
      <c r="A13" s="21" t="s">
        <v>5</v>
      </c>
      <c r="B13" s="53">
        <f>+B4-B9</f>
        <v>128924000</v>
      </c>
      <c r="C13" s="53">
        <f>+C4-C9</f>
        <v>127970000</v>
      </c>
      <c r="D13" s="13">
        <f>+D4-D9</f>
        <v>127971871.28</v>
      </c>
      <c r="E13" s="13">
        <f>+E4-E9</f>
        <v>127971871.28</v>
      </c>
    </row>
    <row r="14" spans="1:5" x14ac:dyDescent="0.2">
      <c r="A14" s="102"/>
    </row>
    <row r="15" spans="1:5" x14ac:dyDescent="0.2">
      <c r="A15" s="103"/>
      <c r="B15" s="18"/>
      <c r="C15" s="18"/>
      <c r="D15" s="18"/>
    </row>
    <row r="16" spans="1:5" x14ac:dyDescent="0.2">
      <c r="A16" s="18"/>
      <c r="B16" s="18"/>
      <c r="C16" s="18"/>
      <c r="D16" s="18"/>
    </row>
    <row r="17" spans="1:4" x14ac:dyDescent="0.2">
      <c r="A17" s="18"/>
      <c r="B17" s="18"/>
      <c r="C17" s="18"/>
      <c r="D17" s="18"/>
    </row>
    <row r="18" spans="1:4" x14ac:dyDescent="0.2">
      <c r="A18" s="18"/>
      <c r="B18" s="18"/>
      <c r="C18" s="18"/>
      <c r="D18" s="18"/>
    </row>
    <row r="19" spans="1:4" x14ac:dyDescent="0.2">
      <c r="A19" s="18"/>
      <c r="B19" s="18"/>
      <c r="C19" s="18"/>
      <c r="D19" s="18"/>
    </row>
    <row r="20" spans="1:4" x14ac:dyDescent="0.2">
      <c r="A20" s="18"/>
      <c r="B20" s="18"/>
      <c r="C20" s="18"/>
      <c r="D20" s="18"/>
    </row>
  </sheetData>
  <mergeCells count="2">
    <mergeCell ref="D2:E2"/>
    <mergeCell ref="A2:A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12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N34"/>
  <sheetViews>
    <sheetView workbookViewId="0">
      <selection activeCell="A41" sqref="A41"/>
    </sheetView>
  </sheetViews>
  <sheetFormatPr defaultRowHeight="12.75" x14ac:dyDescent="0.2"/>
  <cols>
    <col min="1" max="1" width="47.5703125" style="1" customWidth="1"/>
    <col min="2" max="2" width="17.7109375" style="1" customWidth="1"/>
    <col min="3" max="3" width="17.5703125" style="1" customWidth="1"/>
    <col min="4" max="4" width="17.140625" style="1" customWidth="1"/>
    <col min="5" max="5" width="16" style="1" customWidth="1"/>
    <col min="6" max="6" width="14.7109375" style="1" customWidth="1"/>
    <col min="7" max="7" width="13.85546875" style="1" customWidth="1"/>
    <col min="8" max="10" width="17.140625" style="1" customWidth="1"/>
    <col min="11" max="11" width="5.28515625" style="1" customWidth="1"/>
    <col min="12" max="12" width="16" style="1" bestFit="1" customWidth="1"/>
    <col min="13" max="13" width="12.85546875" style="1" bestFit="1" customWidth="1"/>
    <col min="14" max="14" width="9.85546875" style="1" bestFit="1" customWidth="1"/>
    <col min="15" max="16384" width="9.140625" style="1"/>
  </cols>
  <sheetData>
    <row r="1" spans="1:14" ht="13.5" thickBot="1" x14ac:dyDescent="0.25">
      <c r="B1" s="19"/>
      <c r="C1" s="19"/>
      <c r="D1" s="19"/>
      <c r="E1" s="19" t="s">
        <v>9</v>
      </c>
    </row>
    <row r="2" spans="1:14" ht="13.5" thickBot="1" x14ac:dyDescent="0.25">
      <c r="A2" s="269" t="s">
        <v>1</v>
      </c>
      <c r="B2" s="78" t="s">
        <v>2</v>
      </c>
      <c r="C2" s="78" t="s">
        <v>6</v>
      </c>
      <c r="D2" s="263" t="s">
        <v>728</v>
      </c>
      <c r="E2" s="264"/>
    </row>
    <row r="3" spans="1:14" ht="13.5" thickBot="1" x14ac:dyDescent="0.25">
      <c r="A3" s="270"/>
      <c r="B3" s="80">
        <v>2015</v>
      </c>
      <c r="C3" s="80" t="s">
        <v>727</v>
      </c>
      <c r="D3" s="90" t="s">
        <v>10</v>
      </c>
      <c r="E3" s="5" t="s">
        <v>11</v>
      </c>
      <c r="G3" s="58" t="s">
        <v>99</v>
      </c>
      <c r="H3" s="58" t="s">
        <v>148</v>
      </c>
      <c r="I3" s="58" t="s">
        <v>130</v>
      </c>
      <c r="J3" s="58" t="s">
        <v>387</v>
      </c>
      <c r="L3" s="58" t="s">
        <v>387</v>
      </c>
      <c r="N3" s="1" t="s">
        <v>429</v>
      </c>
    </row>
    <row r="4" spans="1:14" ht="13.5" thickBot="1" x14ac:dyDescent="0.25">
      <c r="A4" s="21" t="s">
        <v>128</v>
      </c>
      <c r="B4" s="41">
        <f>SUM(B5:B11)</f>
        <v>12995</v>
      </c>
      <c r="C4" s="41">
        <f>SUM(C5:C12)</f>
        <v>122122</v>
      </c>
      <c r="D4" s="54">
        <f t="shared" ref="D4:E4" si="0">SUM(D5:D12)</f>
        <v>122121950.77</v>
      </c>
      <c r="E4" s="54">
        <f t="shared" si="0"/>
        <v>122121950.77</v>
      </c>
      <c r="F4" s="59">
        <f>SUM(F5:F11)</f>
        <v>119521950.77</v>
      </c>
      <c r="G4" s="60">
        <f>SUM(G5:G12)</f>
        <v>2352076.79</v>
      </c>
      <c r="H4" s="60">
        <f>SUM(H5:H12)</f>
        <v>84472564.159999996</v>
      </c>
      <c r="I4" s="60">
        <f>SUM(I5:I12)</f>
        <v>19702309.82</v>
      </c>
      <c r="J4" s="60">
        <f>SUM(J5:J12)</f>
        <v>0</v>
      </c>
      <c r="L4" s="60">
        <f>SUM(L5:L12)</f>
        <v>99819640.949999988</v>
      </c>
      <c r="M4" s="2">
        <f>F4-L4</f>
        <v>19702309.820000008</v>
      </c>
      <c r="N4" s="2">
        <f>D5-F5</f>
        <v>0</v>
      </c>
    </row>
    <row r="5" spans="1:14" x14ac:dyDescent="0.2">
      <c r="A5" s="22" t="s">
        <v>7</v>
      </c>
      <c r="B5" s="42">
        <v>12995</v>
      </c>
      <c r="C5" s="42">
        <v>12995</v>
      </c>
      <c r="D5" s="97">
        <f>F5</f>
        <v>12995000</v>
      </c>
      <c r="E5" s="97">
        <f>F5</f>
        <v>12995000</v>
      </c>
      <c r="F5" s="2">
        <v>12995000</v>
      </c>
      <c r="G5" s="55"/>
      <c r="H5" s="55"/>
      <c r="I5" s="55"/>
      <c r="J5" s="55"/>
      <c r="L5" s="55">
        <v>12995000</v>
      </c>
      <c r="M5" s="2">
        <f t="shared" ref="M5:M20" si="1">F5-L5</f>
        <v>0</v>
      </c>
      <c r="N5" s="2">
        <f t="shared" ref="N5:N20" si="2">D6-F6</f>
        <v>0</v>
      </c>
    </row>
    <row r="6" spans="1:14" x14ac:dyDescent="0.2">
      <c r="A6" s="22" t="s">
        <v>142</v>
      </c>
      <c r="B6" s="44"/>
      <c r="C6" s="45">
        <v>3202</v>
      </c>
      <c r="D6" s="7">
        <f>2352076.79+850034.91</f>
        <v>3202111.7</v>
      </c>
      <c r="E6" s="246">
        <f>850034.91+2352076.79</f>
        <v>3202111.7</v>
      </c>
      <c r="F6" s="30">
        <f>G6+H6+I6</f>
        <v>3202111.7</v>
      </c>
      <c r="G6" s="247">
        <v>2352076.79</v>
      </c>
      <c r="H6" s="234">
        <v>850034.91</v>
      </c>
      <c r="I6" s="56"/>
      <c r="J6" s="220"/>
      <c r="L6" s="56">
        <f>2352076.79+850034.91</f>
        <v>3202111.7</v>
      </c>
      <c r="M6" s="2">
        <f t="shared" si="1"/>
        <v>0</v>
      </c>
      <c r="N6" s="2">
        <f t="shared" si="2"/>
        <v>0</v>
      </c>
    </row>
    <row r="7" spans="1:14" x14ac:dyDescent="0.2">
      <c r="A7" s="22" t="s">
        <v>143</v>
      </c>
      <c r="B7" s="44"/>
      <c r="C7" s="44">
        <v>21175</v>
      </c>
      <c r="D7" s="61">
        <f>19692031.85+1472859.1+439.86+9838.11+700171+122304-700171-122304</f>
        <v>21175168.920000002</v>
      </c>
      <c r="E7" s="253">
        <f>1472859.1+19702309.82</f>
        <v>21175168.920000002</v>
      </c>
      <c r="F7" s="30">
        <f t="shared" ref="F7:F10" si="3">G7+H7+I7</f>
        <v>21175168.920000002</v>
      </c>
      <c r="G7" s="207"/>
      <c r="H7" s="234">
        <f>1472859.1</f>
        <v>1472859.1</v>
      </c>
      <c r="I7" s="62">
        <f>21175168.92-H7</f>
        <v>19702309.82</v>
      </c>
      <c r="J7" s="220"/>
      <c r="L7" s="56">
        <v>1472859.1</v>
      </c>
      <c r="M7" s="2">
        <f t="shared" si="1"/>
        <v>19702309.82</v>
      </c>
      <c r="N7" s="2">
        <f t="shared" si="2"/>
        <v>0</v>
      </c>
    </row>
    <row r="8" spans="1:14" x14ac:dyDescent="0.2">
      <c r="A8" s="22" t="s">
        <v>144</v>
      </c>
      <c r="B8" s="44"/>
      <c r="C8" s="45">
        <v>73833</v>
      </c>
      <c r="D8" s="7">
        <v>73832560</v>
      </c>
      <c r="E8" s="240">
        <v>73832560</v>
      </c>
      <c r="F8" s="30">
        <f t="shared" si="3"/>
        <v>73832560</v>
      </c>
      <c r="G8" s="57"/>
      <c r="H8" s="235">
        <v>73832560</v>
      </c>
      <c r="I8" s="57"/>
      <c r="J8" s="57"/>
      <c r="L8" s="57">
        <v>73832560</v>
      </c>
      <c r="M8" s="2">
        <f t="shared" si="1"/>
        <v>0</v>
      </c>
      <c r="N8" s="2">
        <f t="shared" si="2"/>
        <v>0</v>
      </c>
    </row>
    <row r="9" spans="1:14" x14ac:dyDescent="0.2">
      <c r="A9" s="26" t="s">
        <v>155</v>
      </c>
      <c r="B9" s="44"/>
      <c r="C9" s="45">
        <v>1611</v>
      </c>
      <c r="D9" s="7">
        <v>1611086.78</v>
      </c>
      <c r="E9" s="240">
        <v>1611086.78</v>
      </c>
      <c r="F9" s="30">
        <f t="shared" si="3"/>
        <v>1611086.78</v>
      </c>
      <c r="G9" s="57"/>
      <c r="H9" s="235">
        <v>1611086.78</v>
      </c>
      <c r="I9" s="57"/>
      <c r="J9" s="57"/>
      <c r="L9" s="57">
        <v>1611086.78</v>
      </c>
      <c r="M9" s="2">
        <f t="shared" si="1"/>
        <v>0</v>
      </c>
      <c r="N9" s="2">
        <f t="shared" si="2"/>
        <v>0</v>
      </c>
    </row>
    <row r="10" spans="1:14" x14ac:dyDescent="0.2">
      <c r="A10" s="26" t="s">
        <v>158</v>
      </c>
      <c r="B10" s="44"/>
      <c r="C10" s="45">
        <v>249</v>
      </c>
      <c r="D10" s="7">
        <v>249311.71</v>
      </c>
      <c r="E10" s="240">
        <v>249311.71</v>
      </c>
      <c r="F10" s="30">
        <f t="shared" si="3"/>
        <v>249311.71</v>
      </c>
      <c r="G10" s="57"/>
      <c r="H10" s="235">
        <v>249311.71</v>
      </c>
      <c r="I10" s="57"/>
      <c r="J10" s="57"/>
      <c r="L10" s="57">
        <v>249311.71</v>
      </c>
      <c r="M10" s="2">
        <f t="shared" si="1"/>
        <v>0</v>
      </c>
      <c r="N10" s="2">
        <f t="shared" si="2"/>
        <v>0</v>
      </c>
    </row>
    <row r="11" spans="1:14" ht="25.5" x14ac:dyDescent="0.2">
      <c r="A11" s="26" t="s">
        <v>145</v>
      </c>
      <c r="B11" s="44"/>
      <c r="C11" s="45">
        <v>6457</v>
      </c>
      <c r="D11" s="7">
        <v>6456711.6600000001</v>
      </c>
      <c r="E11" s="240">
        <v>6456711.6600000001</v>
      </c>
      <c r="F11" s="30">
        <f>G11+H11+I11</f>
        <v>6456711.6600000001</v>
      </c>
      <c r="G11" s="56"/>
      <c r="H11" s="235">
        <v>6456711.6600000001</v>
      </c>
      <c r="I11" s="57"/>
      <c r="J11" s="57"/>
      <c r="L11" s="57">
        <v>6456711.6600000001</v>
      </c>
      <c r="M11" s="2">
        <f t="shared" si="1"/>
        <v>0</v>
      </c>
      <c r="N11" s="2">
        <f>D12-F12</f>
        <v>2600000</v>
      </c>
    </row>
    <row r="12" spans="1:14" ht="39" thickBot="1" x14ac:dyDescent="0.25">
      <c r="A12" s="29" t="s">
        <v>731</v>
      </c>
      <c r="B12" s="44"/>
      <c r="C12" s="44">
        <v>2600</v>
      </c>
      <c r="D12" s="7">
        <v>2600000</v>
      </c>
      <c r="E12" s="7">
        <v>2600000</v>
      </c>
      <c r="F12" s="30"/>
      <c r="G12" s="56"/>
      <c r="H12" s="56"/>
      <c r="I12" s="56"/>
      <c r="J12" s="56"/>
      <c r="L12" s="56"/>
      <c r="M12" s="2">
        <f t="shared" si="1"/>
        <v>0</v>
      </c>
      <c r="N12" s="2">
        <f t="shared" si="2"/>
        <v>0</v>
      </c>
    </row>
    <row r="13" spans="1:14" ht="13.5" thickBot="1" x14ac:dyDescent="0.25">
      <c r="A13" s="21" t="s">
        <v>129</v>
      </c>
      <c r="B13" s="46">
        <f t="shared" ref="B13:G13" si="4">SUM(B14:B19)</f>
        <v>7195</v>
      </c>
      <c r="C13" s="46">
        <f t="shared" si="4"/>
        <v>113722</v>
      </c>
      <c r="D13" s="13">
        <f t="shared" si="4"/>
        <v>113721950.77</v>
      </c>
      <c r="E13" s="13">
        <f t="shared" si="4"/>
        <v>113721950.77</v>
      </c>
      <c r="F13" s="59">
        <f t="shared" si="4"/>
        <v>113721950.77</v>
      </c>
      <c r="G13" s="96">
        <f t="shared" si="4"/>
        <v>6132</v>
      </c>
      <c r="H13" s="96">
        <f t="shared" ref="H13:L13" si="5">SUM(H14:H19)</f>
        <v>17633549.77</v>
      </c>
      <c r="I13" s="96">
        <f t="shared" si="5"/>
        <v>96082269</v>
      </c>
      <c r="J13" s="96">
        <f t="shared" si="5"/>
        <v>0</v>
      </c>
      <c r="L13" s="96">
        <f t="shared" si="5"/>
        <v>17639681.77</v>
      </c>
      <c r="M13" s="2">
        <f t="shared" si="1"/>
        <v>96082269</v>
      </c>
      <c r="N13" s="2">
        <f t="shared" si="2"/>
        <v>0</v>
      </c>
    </row>
    <row r="14" spans="1:14" x14ac:dyDescent="0.2">
      <c r="A14" s="22" t="s">
        <v>141</v>
      </c>
      <c r="B14" s="44">
        <v>7195</v>
      </c>
      <c r="C14" s="44">
        <v>7195</v>
      </c>
      <c r="D14" s="7">
        <v>7195000</v>
      </c>
      <c r="E14" s="241">
        <v>7195000</v>
      </c>
      <c r="F14" s="98">
        <f>G14+H14+I14</f>
        <v>7195000</v>
      </c>
      <c r="G14" s="56"/>
      <c r="H14" s="234">
        <v>7195000</v>
      </c>
      <c r="I14" s="56"/>
      <c r="J14" s="56"/>
      <c r="L14" s="56">
        <v>7195000</v>
      </c>
      <c r="M14" s="2">
        <f t="shared" si="1"/>
        <v>0</v>
      </c>
      <c r="N14" s="2">
        <f t="shared" si="2"/>
        <v>0</v>
      </c>
    </row>
    <row r="15" spans="1:14" x14ac:dyDescent="0.2">
      <c r="A15" s="22" t="s">
        <v>146</v>
      </c>
      <c r="B15" s="44"/>
      <c r="C15" s="44">
        <v>1535</v>
      </c>
      <c r="D15" s="51">
        <f>6132+1529199.32</f>
        <v>1535331.32</v>
      </c>
      <c r="E15" s="242">
        <f>6132+1529199.32</f>
        <v>1535331.32</v>
      </c>
      <c r="F15" s="30">
        <f t="shared" ref="F15:F18" si="6">G15+H15+I15</f>
        <v>1535331.32</v>
      </c>
      <c r="G15" s="234">
        <v>6132</v>
      </c>
      <c r="H15" s="234">
        <f>1535331.32-G15</f>
        <v>1529199.32</v>
      </c>
      <c r="I15" s="56"/>
      <c r="J15" s="56"/>
      <c r="L15" s="56">
        <f>6132+1529199.32</f>
        <v>1535331.32</v>
      </c>
      <c r="M15" s="2">
        <f t="shared" si="1"/>
        <v>0</v>
      </c>
      <c r="N15" s="2">
        <f t="shared" si="2"/>
        <v>0</v>
      </c>
    </row>
    <row r="16" spans="1:14" x14ac:dyDescent="0.2">
      <c r="A16" s="22" t="s">
        <v>147</v>
      </c>
      <c r="B16" s="93"/>
      <c r="C16" s="93">
        <v>98875</v>
      </c>
      <c r="D16" s="51">
        <f>2792607.3+96082269</f>
        <v>98874876.299999997</v>
      </c>
      <c r="E16" s="244">
        <f>2792607.3+96082269</f>
        <v>98874876.299999997</v>
      </c>
      <c r="F16" s="30">
        <f t="shared" si="6"/>
        <v>98874876.299999997</v>
      </c>
      <c r="G16" s="207"/>
      <c r="H16" s="234">
        <v>2792607.3</v>
      </c>
      <c r="I16" s="233">
        <f>98874876.3-H16</f>
        <v>96082269</v>
      </c>
      <c r="J16" s="56"/>
      <c r="L16" s="56">
        <v>2792607.3</v>
      </c>
      <c r="M16" s="2">
        <f t="shared" si="1"/>
        <v>96082269</v>
      </c>
      <c r="N16" s="2">
        <f t="shared" si="2"/>
        <v>0</v>
      </c>
    </row>
    <row r="17" spans="1:14" x14ac:dyDescent="0.2">
      <c r="A17" s="22" t="s">
        <v>171</v>
      </c>
      <c r="B17" s="94"/>
      <c r="C17" s="94">
        <v>2313</v>
      </c>
      <c r="D17" s="7">
        <v>2313188.33</v>
      </c>
      <c r="E17" s="241">
        <v>2313188.33</v>
      </c>
      <c r="F17" s="30">
        <f t="shared" si="6"/>
        <v>2313188.33</v>
      </c>
      <c r="G17" s="56"/>
      <c r="H17" s="234">
        <v>2313188.33</v>
      </c>
      <c r="I17" s="76"/>
      <c r="J17" s="56"/>
      <c r="L17" s="56">
        <v>2313188.33</v>
      </c>
      <c r="M17" s="2">
        <f t="shared" si="1"/>
        <v>0</v>
      </c>
      <c r="N17" s="2">
        <f t="shared" si="2"/>
        <v>0</v>
      </c>
    </row>
    <row r="18" spans="1:14" x14ac:dyDescent="0.2">
      <c r="A18" s="29" t="s">
        <v>173</v>
      </c>
      <c r="B18" s="44"/>
      <c r="C18" s="44">
        <v>3804</v>
      </c>
      <c r="D18" s="7">
        <v>3803554.82</v>
      </c>
      <c r="E18" s="241">
        <v>3803554.82</v>
      </c>
      <c r="F18" s="30">
        <f t="shared" si="6"/>
        <v>3803554.82</v>
      </c>
      <c r="G18" s="56"/>
      <c r="H18" s="234">
        <v>3803554.82</v>
      </c>
      <c r="I18" s="56"/>
      <c r="J18" s="56"/>
      <c r="L18" s="56">
        <v>3803554.82</v>
      </c>
      <c r="M18" s="2">
        <f t="shared" si="1"/>
        <v>0</v>
      </c>
      <c r="N18" s="2">
        <f t="shared" si="2"/>
        <v>0</v>
      </c>
    </row>
    <row r="19" spans="1:14" ht="13.5" thickBot="1" x14ac:dyDescent="0.25">
      <c r="A19" s="22"/>
      <c r="B19" s="44"/>
      <c r="C19" s="44"/>
      <c r="D19" s="7"/>
      <c r="E19" s="7"/>
      <c r="F19" s="30"/>
      <c r="G19" s="56"/>
      <c r="H19" s="56"/>
      <c r="I19" s="56"/>
      <c r="J19" s="56"/>
      <c r="L19" s="56"/>
      <c r="M19" s="2">
        <f t="shared" si="1"/>
        <v>0</v>
      </c>
      <c r="N19" s="2">
        <f t="shared" si="2"/>
        <v>2600000</v>
      </c>
    </row>
    <row r="20" spans="1:14" ht="13.5" thickBot="1" x14ac:dyDescent="0.25">
      <c r="A20" s="21" t="s">
        <v>5</v>
      </c>
      <c r="B20" s="46">
        <f>+B4-B13</f>
        <v>5800</v>
      </c>
      <c r="C20" s="46">
        <f>+C4-C13</f>
        <v>8400</v>
      </c>
      <c r="D20" s="254">
        <f>+D4-D13</f>
        <v>8400000</v>
      </c>
      <c r="E20" s="254">
        <f>+E4-E13</f>
        <v>8400000</v>
      </c>
      <c r="F20" s="59">
        <f>F4-F13</f>
        <v>5800000</v>
      </c>
      <c r="G20" s="60">
        <f>G4-G13</f>
        <v>2345944.79</v>
      </c>
      <c r="H20" s="60">
        <f>H4-H13</f>
        <v>66839014.390000001</v>
      </c>
      <c r="I20" s="60">
        <f>I4-I13</f>
        <v>-76379959.180000007</v>
      </c>
      <c r="J20" s="60">
        <f>J4-J13</f>
        <v>0</v>
      </c>
      <c r="L20" s="60">
        <f>L4-L13</f>
        <v>82179959.179999992</v>
      </c>
      <c r="M20" s="2">
        <f t="shared" si="1"/>
        <v>-76379959.179999992</v>
      </c>
      <c r="N20" s="2">
        <f t="shared" si="2"/>
        <v>0</v>
      </c>
    </row>
    <row r="21" spans="1:14" x14ac:dyDescent="0.2">
      <c r="A21" s="31"/>
      <c r="B21" s="32"/>
      <c r="C21" s="33"/>
      <c r="D21" s="98"/>
    </row>
    <row r="22" spans="1:14" x14ac:dyDescent="0.2">
      <c r="A22" s="18"/>
      <c r="B22" s="33"/>
      <c r="C22" s="33"/>
      <c r="D22" s="98" t="s">
        <v>732</v>
      </c>
      <c r="E22" s="2"/>
    </row>
    <row r="23" spans="1:14" x14ac:dyDescent="0.2">
      <c r="A23" s="18" t="s">
        <v>730</v>
      </c>
      <c r="C23" s="2"/>
      <c r="D23" s="2"/>
      <c r="E23" s="2"/>
    </row>
    <row r="24" spans="1:14" x14ac:dyDescent="0.2">
      <c r="A24" s="99"/>
      <c r="E24" s="2"/>
    </row>
    <row r="25" spans="1:14" x14ac:dyDescent="0.2">
      <c r="A25" s="99"/>
      <c r="C25" s="2"/>
      <c r="D25" s="2"/>
      <c r="E25" s="2"/>
    </row>
    <row r="26" spans="1:14" x14ac:dyDescent="0.2">
      <c r="A26" s="99"/>
      <c r="D26" s="2">
        <f>F7-D7</f>
        <v>0</v>
      </c>
      <c r="E26" s="2"/>
    </row>
    <row r="27" spans="1:14" x14ac:dyDescent="0.2">
      <c r="C27" s="2"/>
      <c r="D27" s="2">
        <f>9838.11+439.86</f>
        <v>10277.970000000001</v>
      </c>
      <c r="E27" s="2"/>
    </row>
    <row r="28" spans="1:14" x14ac:dyDescent="0.2">
      <c r="D28" s="2">
        <f>700171+122304</f>
        <v>822475</v>
      </c>
      <c r="E28" s="2"/>
    </row>
    <row r="29" spans="1:14" x14ac:dyDescent="0.2">
      <c r="E29" s="2"/>
    </row>
    <row r="30" spans="1:14" x14ac:dyDescent="0.2">
      <c r="E30" s="2"/>
    </row>
    <row r="31" spans="1:14" x14ac:dyDescent="0.2">
      <c r="E31" s="2"/>
    </row>
    <row r="32" spans="1:14" x14ac:dyDescent="0.2">
      <c r="E32" s="2"/>
    </row>
    <row r="33" spans="5:5" x14ac:dyDescent="0.2">
      <c r="E33" s="2"/>
    </row>
    <row r="34" spans="5:5" x14ac:dyDescent="0.2">
      <c r="E34" s="2"/>
    </row>
  </sheetData>
  <mergeCells count="2">
    <mergeCell ref="D2:E2"/>
    <mergeCell ref="A2:A3"/>
  </mergeCells>
  <phoneticPr fontId="0" type="noConversion"/>
  <pageMargins left="0.64" right="0.5" top="0.96" bottom="0.984251969" header="0.4921259845" footer="0.4921259845"/>
  <pageSetup paperSize="9" scale="67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K6F56YJ4D42X-540-712</_dlc_DocId>
    <_dlc_DocIdUrl xmlns="fc3156d0-6477-4e59-85db-677a3ac3ddef">
      <Url>http://sharepoint.brno.cz/ORF/rozpocet/_layouts/15/DocIdRedir.aspx?ID=K6F56YJ4D42X-540-712</Url>
      <Description>K6F56YJ4D42X-540-712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31460-5CE1-4DF0-A65B-25605193F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120B6-2198-459F-BECA-C3D2FF77C245}">
  <ds:schemaRefs>
    <ds:schemaRef ds:uri="http://schemas.microsoft.com/office/2006/metadata/properties"/>
    <ds:schemaRef ds:uri="http://schemas.microsoft.com/office/infopath/2007/PartnerControls"/>
    <ds:schemaRef ds:uri="626c80ca-c64a-4e2b-8fdc-4ca129da90da"/>
    <ds:schemaRef ds:uri="fc3156d0-6477-4e59-85db-677a3ac3ddef"/>
  </ds:schemaRefs>
</ds:datastoreItem>
</file>

<file path=customXml/itemProps3.xml><?xml version="1.0" encoding="utf-8"?>
<ds:datastoreItem xmlns:ds="http://schemas.openxmlformats.org/officeDocument/2006/customXml" ds:itemID="{A1FA71C9-CEED-42A0-9D07-A7DED079B16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C7AC21-14CC-4F08-A71E-16FC874448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11</vt:i4>
      </vt:variant>
    </vt:vector>
  </HeadingPairs>
  <TitlesOfParts>
    <vt:vector size="24" baseType="lpstr">
      <vt:lpstr>FRR, FKŠ</vt:lpstr>
      <vt:lpstr>FRB</vt:lpstr>
      <vt:lpstr>FBV</vt:lpstr>
      <vt:lpstr>FKEP</vt:lpstr>
      <vt:lpstr>SF</vt:lpstr>
      <vt:lpstr>VS MP</vt:lpstr>
      <vt:lpstr>Souhrn</vt:lpstr>
      <vt:lpstr>FKŠ Kč</vt:lpstr>
      <vt:lpstr>FRR Kč</vt:lpstr>
      <vt:lpstr>FV2014</vt:lpstr>
      <vt:lpstr>236</vt:lpstr>
      <vt:lpstr>419</vt:lpstr>
      <vt:lpstr>231</vt:lpstr>
      <vt:lpstr>FKEP!Názvy_tisku</vt:lpstr>
      <vt:lpstr>FBV!Oblast_tisku</vt:lpstr>
      <vt:lpstr>FKEP!Oblast_tisku</vt:lpstr>
      <vt:lpstr>'FKŠ Kč'!Oblast_tisku</vt:lpstr>
      <vt:lpstr>FRB!Oblast_tisku</vt:lpstr>
      <vt:lpstr>'FRR Kč'!Oblast_tisku</vt:lpstr>
      <vt:lpstr>'FRR, FKŠ'!Oblast_tisku</vt:lpstr>
      <vt:lpstr>'FV2014'!Oblast_tisku</vt:lpstr>
      <vt:lpstr>SF!Oblast_tisku</vt:lpstr>
      <vt:lpstr>Souhrn!Oblast_tisku</vt:lpstr>
      <vt:lpstr>'VS MP'!Oblast_tisku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</dc:creator>
  <cp:lastModifiedBy>Jiri Trnecka</cp:lastModifiedBy>
  <cp:lastPrinted>2016-06-06T13:48:39Z</cp:lastPrinted>
  <dcterms:created xsi:type="dcterms:W3CDTF">2002-05-09T07:59:10Z</dcterms:created>
  <dcterms:modified xsi:type="dcterms:W3CDTF">2016-06-06T13:48:54Z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f64c9ebd-d7c0-4176-bc9a-88e5aee9875a</vt:lpwstr>
  </property>
</Properties>
</file>