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Závěrečný účet\Závěrečný účet 2016\INTERNET\"/>
    </mc:Choice>
  </mc:AlternateContent>
  <bookViews>
    <workbookView xWindow="4125" yWindow="195" windowWidth="14430" windowHeight="11640" tabRatio="602"/>
  </bookViews>
  <sheets>
    <sheet name="rekapitulace celkem" sheetId="14" r:id="rId1"/>
    <sheet name="BV a KV mB" sheetId="12" r:id="rId2"/>
  </sheets>
  <definedNames>
    <definedName name="_xlnm._FilterDatabase" localSheetId="1" hidden="1">'BV a KV mB'!$A$2:$E$9</definedName>
    <definedName name="_xlnm._FilterDatabase" localSheetId="0" hidden="1">'rekapitulace celkem'!$A$5:$C$5</definedName>
    <definedName name="_xlnm._FilterDatabase">#REF!</definedName>
    <definedName name="_xlnm.Print_Titles" localSheetId="1">'BV a KV mB'!$1:$2</definedName>
    <definedName name="_xlnm.Print_Titles" localSheetId="0">'rekapitulace celkem'!$4:$5</definedName>
    <definedName name="_xlnm.Print_Area" localSheetId="1">'BV a KV mB'!$A$1:$P$212</definedName>
    <definedName name="_xlnm.Print_Area" localSheetId="0">'rekapitulace celkem'!$A$1:$N$30</definedName>
  </definedNames>
  <calcPr calcId="152511"/>
</workbook>
</file>

<file path=xl/calcChain.xml><?xml version="1.0" encoding="utf-8"?>
<calcChain xmlns="http://schemas.openxmlformats.org/spreadsheetml/2006/main">
  <c r="P38" i="12" l="1"/>
  <c r="P37" i="12"/>
  <c r="G27" i="14" l="1"/>
  <c r="G19" i="14"/>
  <c r="G12" i="14"/>
  <c r="G202" i="12"/>
  <c r="H158" i="12"/>
  <c r="O158" i="12"/>
  <c r="P158" i="12"/>
  <c r="H76" i="12"/>
  <c r="O76" i="12"/>
  <c r="P76" i="12"/>
  <c r="H38" i="12"/>
  <c r="H37" i="12"/>
  <c r="F202" i="12"/>
  <c r="N158" i="12"/>
  <c r="L77" i="12"/>
  <c r="L179" i="12"/>
  <c r="L178" i="12"/>
  <c r="L129" i="12"/>
  <c r="L128" i="12"/>
  <c r="L113" i="12"/>
  <c r="L102" i="12"/>
  <c r="L67" i="12"/>
  <c r="L62" i="12"/>
  <c r="L26" i="12"/>
  <c r="N76" i="12" l="1"/>
  <c r="O57" i="12"/>
  <c r="N57" i="12"/>
  <c r="M57" i="12"/>
  <c r="H57" i="12"/>
  <c r="O207" i="12" l="1"/>
  <c r="N207" i="12"/>
  <c r="M207" i="12"/>
  <c r="O206" i="12"/>
  <c r="P206" i="12" s="1"/>
  <c r="N206" i="12"/>
  <c r="M206" i="12"/>
  <c r="O201" i="12"/>
  <c r="N201" i="12"/>
  <c r="M201" i="12"/>
  <c r="O193" i="12"/>
  <c r="N193" i="12"/>
  <c r="M193" i="12"/>
  <c r="O191" i="12"/>
  <c r="N191" i="12"/>
  <c r="M191" i="12"/>
  <c r="O184" i="12"/>
  <c r="N184" i="12"/>
  <c r="M184" i="12"/>
  <c r="O179" i="12"/>
  <c r="P179" i="12" s="1"/>
  <c r="N179" i="12"/>
  <c r="M179" i="12"/>
  <c r="O174" i="12"/>
  <c r="P174" i="12" s="1"/>
  <c r="N174" i="12"/>
  <c r="M174" i="12"/>
  <c r="O173" i="12"/>
  <c r="P173" i="12" s="1"/>
  <c r="N173" i="12"/>
  <c r="M173" i="12"/>
  <c r="O172" i="12"/>
  <c r="P172" i="12" s="1"/>
  <c r="N172" i="12"/>
  <c r="M172" i="12"/>
  <c r="O171" i="12"/>
  <c r="P171" i="12" s="1"/>
  <c r="N171" i="12"/>
  <c r="M171" i="12"/>
  <c r="O165" i="12"/>
  <c r="N165" i="12"/>
  <c r="M165" i="12"/>
  <c r="O163" i="12"/>
  <c r="N163" i="12"/>
  <c r="M163" i="12"/>
  <c r="O162" i="12"/>
  <c r="N162" i="12"/>
  <c r="M162" i="12"/>
  <c r="O161" i="12"/>
  <c r="P161" i="12" s="1"/>
  <c r="N161" i="12"/>
  <c r="M161" i="12"/>
  <c r="O157" i="12"/>
  <c r="N157" i="12"/>
  <c r="M157" i="12"/>
  <c r="O156" i="12"/>
  <c r="N156" i="12"/>
  <c r="M156" i="12"/>
  <c r="O152" i="12"/>
  <c r="P152" i="12" s="1"/>
  <c r="N152" i="12"/>
  <c r="M152" i="12"/>
  <c r="O151" i="12"/>
  <c r="N151" i="12"/>
  <c r="M151" i="12"/>
  <c r="O150" i="12"/>
  <c r="P150" i="12" s="1"/>
  <c r="N150" i="12"/>
  <c r="M150" i="12"/>
  <c r="O138" i="12"/>
  <c r="P138" i="12" s="1"/>
  <c r="N138" i="12"/>
  <c r="M138" i="12"/>
  <c r="O136" i="12"/>
  <c r="P136" i="12" s="1"/>
  <c r="N136" i="12"/>
  <c r="M136" i="12"/>
  <c r="O133" i="12"/>
  <c r="N133" i="12"/>
  <c r="M133" i="12"/>
  <c r="O128" i="12"/>
  <c r="N128" i="12"/>
  <c r="M128" i="12"/>
  <c r="O125" i="12"/>
  <c r="P125" i="12" s="1"/>
  <c r="N125" i="12"/>
  <c r="M125" i="12"/>
  <c r="O114" i="12"/>
  <c r="P114" i="12" s="1"/>
  <c r="N114" i="12"/>
  <c r="M114" i="12"/>
  <c r="O118" i="12"/>
  <c r="P118" i="12" s="1"/>
  <c r="N118" i="12"/>
  <c r="M118" i="12"/>
  <c r="O111" i="12"/>
  <c r="P111" i="12" s="1"/>
  <c r="N111" i="12"/>
  <c r="M111" i="12"/>
  <c r="O109" i="12"/>
  <c r="P109" i="12" s="1"/>
  <c r="N109" i="12"/>
  <c r="M109" i="12"/>
  <c r="O58" i="12"/>
  <c r="N58" i="12"/>
  <c r="M58" i="12"/>
  <c r="O50" i="12"/>
  <c r="P50" i="12" s="1"/>
  <c r="N50" i="12"/>
  <c r="M50" i="12"/>
  <c r="O49" i="12"/>
  <c r="P49" i="12" s="1"/>
  <c r="N49" i="12"/>
  <c r="M49" i="12"/>
  <c r="O48" i="12"/>
  <c r="N48" i="12"/>
  <c r="M48" i="12"/>
  <c r="O45" i="12"/>
  <c r="P45" i="12" s="1"/>
  <c r="N45" i="12"/>
  <c r="M45" i="12"/>
  <c r="O43" i="12"/>
  <c r="N43" i="12"/>
  <c r="M43" i="12"/>
  <c r="O37" i="12"/>
  <c r="N37" i="12"/>
  <c r="M37" i="12"/>
  <c r="O36" i="12"/>
  <c r="N36" i="12"/>
  <c r="M36" i="12"/>
  <c r="O34" i="12"/>
  <c r="N34" i="12"/>
  <c r="M34" i="12"/>
  <c r="O14" i="12"/>
  <c r="P14" i="12" s="1"/>
  <c r="N14" i="12"/>
  <c r="M14" i="12"/>
  <c r="O6" i="12"/>
  <c r="P6" i="12" s="1"/>
  <c r="N6" i="12"/>
  <c r="M6" i="12"/>
  <c r="L200" i="12"/>
  <c r="H49" i="12"/>
  <c r="H43" i="12"/>
  <c r="H24" i="12"/>
  <c r="H14" i="12"/>
  <c r="H6" i="12"/>
  <c r="E202" i="12"/>
  <c r="O192" i="12"/>
  <c r="N192" i="12"/>
  <c r="M192" i="12"/>
  <c r="L192" i="12"/>
  <c r="H192" i="12"/>
  <c r="H138" i="12"/>
  <c r="H191" i="12"/>
  <c r="O190" i="12"/>
  <c r="N190" i="12"/>
  <c r="M190" i="12"/>
  <c r="H190" i="12"/>
  <c r="L173" i="12"/>
  <c r="H173" i="12"/>
  <c r="H109" i="12"/>
  <c r="M24" i="12"/>
  <c r="N24" i="12"/>
  <c r="O24" i="12"/>
  <c r="K17" i="12"/>
  <c r="P201" i="12" l="1"/>
  <c r="P193" i="12"/>
  <c r="P184" i="12"/>
  <c r="P165" i="12"/>
  <c r="P163" i="12"/>
  <c r="P162" i="12"/>
  <c r="P157" i="12"/>
  <c r="P156" i="12"/>
  <c r="P151" i="12"/>
  <c r="P58" i="12"/>
  <c r="P48" i="12"/>
  <c r="P207" i="12"/>
  <c r="P192" i="12"/>
  <c r="P128" i="12"/>
  <c r="P34" i="12"/>
  <c r="P190" i="12"/>
  <c r="P24" i="12"/>
  <c r="H50" i="12"/>
  <c r="O141" i="12" l="1"/>
  <c r="N141" i="12"/>
  <c r="M141" i="12"/>
  <c r="O75" i="12"/>
  <c r="N75" i="12"/>
  <c r="M75" i="12"/>
  <c r="O56" i="12"/>
  <c r="N56" i="12"/>
  <c r="M56" i="12"/>
  <c r="O55" i="12"/>
  <c r="N55" i="12"/>
  <c r="M55" i="12"/>
  <c r="O21" i="12"/>
  <c r="N21" i="12"/>
  <c r="M21" i="12"/>
  <c r="O8" i="12"/>
  <c r="N8" i="12"/>
  <c r="M8" i="12"/>
  <c r="H111" i="12"/>
  <c r="H118" i="12"/>
  <c r="H149" i="12"/>
  <c r="G106" i="12"/>
  <c r="P141" i="12" l="1"/>
  <c r="P21" i="12"/>
  <c r="P75" i="12"/>
  <c r="P8" i="12"/>
  <c r="P56" i="12"/>
  <c r="P55" i="12"/>
  <c r="O15" i="12"/>
  <c r="N15" i="12"/>
  <c r="M15" i="12"/>
  <c r="L15" i="12"/>
  <c r="H15" i="12"/>
  <c r="P15" i="12" l="1"/>
  <c r="L182" i="12"/>
  <c r="L159" i="12"/>
  <c r="L153" i="12"/>
  <c r="L143" i="12"/>
  <c r="L93" i="12"/>
  <c r="L78" i="12"/>
  <c r="H67" i="12" l="1"/>
  <c r="O145" i="12"/>
  <c r="N145" i="12"/>
  <c r="M145" i="12"/>
  <c r="O137" i="12"/>
  <c r="N137" i="12"/>
  <c r="M137" i="12"/>
  <c r="O121" i="12"/>
  <c r="N121" i="12"/>
  <c r="M121" i="12"/>
  <c r="O92" i="12"/>
  <c r="N92" i="12"/>
  <c r="M92" i="12"/>
  <c r="O71" i="12"/>
  <c r="N71" i="12"/>
  <c r="M71" i="12"/>
  <c r="M5" i="12"/>
  <c r="N5" i="12"/>
  <c r="O5" i="12"/>
  <c r="M7" i="12"/>
  <c r="N7" i="12"/>
  <c r="O7" i="12"/>
  <c r="M9" i="12"/>
  <c r="N9" i="12"/>
  <c r="O9" i="12"/>
  <c r="H162" i="12"/>
  <c r="H152" i="12"/>
  <c r="H75" i="12"/>
  <c r="H71" i="12"/>
  <c r="H56" i="12"/>
  <c r="O197" i="12"/>
  <c r="N197" i="12"/>
  <c r="M197" i="12"/>
  <c r="H197" i="12"/>
  <c r="P71" i="12" l="1"/>
  <c r="P197" i="12"/>
  <c r="P92" i="12"/>
  <c r="H202" i="12"/>
  <c r="H137" i="12"/>
  <c r="K38" i="12"/>
  <c r="I10" i="14" s="1"/>
  <c r="J38" i="12"/>
  <c r="H10" i="14" s="1"/>
  <c r="I38" i="12"/>
  <c r="G10" i="14" s="1"/>
  <c r="G38" i="12"/>
  <c r="F38" i="12"/>
  <c r="E38" i="12"/>
  <c r="C10" i="14" s="1"/>
  <c r="N38" i="12"/>
  <c r="M38" i="12"/>
  <c r="H5" i="12"/>
  <c r="O38" i="12" l="1"/>
  <c r="E10" i="14"/>
  <c r="P5" i="12"/>
  <c r="P137" i="12"/>
  <c r="K10" i="14"/>
  <c r="D10" i="14"/>
  <c r="L10" i="14"/>
  <c r="L38" i="12"/>
  <c r="L56" i="12"/>
  <c r="L147" i="12"/>
  <c r="L101" i="12"/>
  <c r="K59" i="12"/>
  <c r="J59" i="12"/>
  <c r="F10" i="14" l="1"/>
  <c r="M10" i="14"/>
  <c r="N10" i="14" s="1"/>
  <c r="L59" i="12"/>
  <c r="M202" i="12"/>
  <c r="N202" i="12"/>
  <c r="O202" i="12"/>
  <c r="H8" i="12"/>
  <c r="H48" i="12"/>
  <c r="P202" i="12" l="1"/>
  <c r="O149" i="12"/>
  <c r="O115" i="12"/>
  <c r="O32" i="12"/>
  <c r="O66" i="12"/>
  <c r="N66" i="12"/>
  <c r="M66" i="12"/>
  <c r="P66" i="12" l="1"/>
  <c r="H147" i="12"/>
  <c r="H142" i="12"/>
  <c r="H66" i="12"/>
  <c r="K207" i="12"/>
  <c r="L88" i="12"/>
  <c r="O183" i="12"/>
  <c r="N183" i="12"/>
  <c r="M183" i="12"/>
  <c r="O160" i="12"/>
  <c r="N160" i="12"/>
  <c r="M160" i="12"/>
  <c r="O159" i="12"/>
  <c r="N159" i="12"/>
  <c r="M159" i="12"/>
  <c r="O155" i="12"/>
  <c r="N155" i="12"/>
  <c r="M155" i="12"/>
  <c r="O154" i="12"/>
  <c r="N154" i="12"/>
  <c r="M154" i="12"/>
  <c r="O153" i="12"/>
  <c r="N153" i="12"/>
  <c r="M153" i="12"/>
  <c r="N149" i="12"/>
  <c r="P149" i="12" s="1"/>
  <c r="M149" i="12"/>
  <c r="O148" i="12"/>
  <c r="N148" i="12"/>
  <c r="M148" i="12"/>
  <c r="O147" i="12"/>
  <c r="N147" i="12"/>
  <c r="M147" i="12"/>
  <c r="O146" i="12"/>
  <c r="N146" i="12"/>
  <c r="M146" i="12"/>
  <c r="O144" i="12"/>
  <c r="N144" i="12"/>
  <c r="M144" i="12"/>
  <c r="O143" i="12"/>
  <c r="N143" i="12"/>
  <c r="M143" i="12"/>
  <c r="O142" i="12"/>
  <c r="N142" i="12"/>
  <c r="M142" i="12"/>
  <c r="O140" i="12"/>
  <c r="N140" i="12"/>
  <c r="M140" i="12"/>
  <c r="O139" i="12"/>
  <c r="N139" i="12"/>
  <c r="M139" i="12"/>
  <c r="O120" i="12"/>
  <c r="N120" i="12"/>
  <c r="M120" i="12"/>
  <c r="O119" i="12"/>
  <c r="N119" i="12"/>
  <c r="M119" i="12"/>
  <c r="O117" i="12"/>
  <c r="N117" i="12"/>
  <c r="M117" i="12"/>
  <c r="O116" i="12"/>
  <c r="N116" i="12"/>
  <c r="M116" i="12"/>
  <c r="N115" i="12"/>
  <c r="M115" i="12"/>
  <c r="O113" i="12"/>
  <c r="N113" i="12"/>
  <c r="M113" i="12"/>
  <c r="O112" i="12"/>
  <c r="N112" i="12"/>
  <c r="M112" i="12"/>
  <c r="O110" i="12"/>
  <c r="N110" i="12"/>
  <c r="M110" i="12"/>
  <c r="O108" i="12"/>
  <c r="N108" i="12"/>
  <c r="M108" i="12"/>
  <c r="O105" i="12"/>
  <c r="N105" i="12"/>
  <c r="M105" i="12"/>
  <c r="O104" i="12"/>
  <c r="N104" i="12"/>
  <c r="M104" i="12"/>
  <c r="O103" i="12"/>
  <c r="N103" i="12"/>
  <c r="M103" i="12"/>
  <c r="O68" i="12"/>
  <c r="N68" i="12"/>
  <c r="M68" i="12"/>
  <c r="O67" i="12"/>
  <c r="N67" i="12"/>
  <c r="M67" i="12"/>
  <c r="O65" i="12"/>
  <c r="N65" i="12"/>
  <c r="M65" i="12"/>
  <c r="O64" i="12"/>
  <c r="N64" i="12"/>
  <c r="M64" i="12"/>
  <c r="O63" i="12"/>
  <c r="N63" i="12"/>
  <c r="M63" i="12"/>
  <c r="O62" i="12"/>
  <c r="N62" i="12"/>
  <c r="M62" i="12"/>
  <c r="O61" i="12"/>
  <c r="N61" i="12"/>
  <c r="M61" i="12"/>
  <c r="O52" i="12"/>
  <c r="N52" i="12"/>
  <c r="M52" i="12"/>
  <c r="O51" i="12"/>
  <c r="N51" i="12"/>
  <c r="M51" i="12"/>
  <c r="O47" i="12"/>
  <c r="N47" i="12"/>
  <c r="M47" i="12"/>
  <c r="O46" i="12"/>
  <c r="N46" i="12"/>
  <c r="M46" i="12"/>
  <c r="O44" i="12"/>
  <c r="N44" i="12"/>
  <c r="M44" i="12"/>
  <c r="O42" i="12"/>
  <c r="M42" i="12"/>
  <c r="O33" i="12"/>
  <c r="N33" i="12"/>
  <c r="M33" i="12"/>
  <c r="N32" i="12"/>
  <c r="M32" i="12"/>
  <c r="O31" i="12"/>
  <c r="N31" i="12"/>
  <c r="M31" i="12"/>
  <c r="O30" i="12"/>
  <c r="N30" i="12"/>
  <c r="M30" i="12"/>
  <c r="O29" i="12"/>
  <c r="N29" i="12"/>
  <c r="M29" i="12"/>
  <c r="O26" i="12"/>
  <c r="N26" i="12"/>
  <c r="M26" i="12"/>
  <c r="O25" i="12"/>
  <c r="N25" i="12"/>
  <c r="M25" i="12"/>
  <c r="O23" i="12"/>
  <c r="N23" i="12"/>
  <c r="M23" i="12"/>
  <c r="O22" i="12"/>
  <c r="N22" i="12"/>
  <c r="M22" i="12"/>
  <c r="O20" i="12"/>
  <c r="N20" i="12"/>
  <c r="M20" i="12"/>
  <c r="O19" i="12"/>
  <c r="N19" i="12"/>
  <c r="M19" i="12"/>
  <c r="O16" i="12"/>
  <c r="N16" i="12"/>
  <c r="M16" i="12"/>
  <c r="N42" i="12"/>
  <c r="K134" i="12"/>
  <c r="I20" i="14" s="1"/>
  <c r="J134" i="12"/>
  <c r="H20" i="14" s="1"/>
  <c r="I134" i="12"/>
  <c r="G20" i="14" s="1"/>
  <c r="G134" i="12"/>
  <c r="E20" i="14" s="1"/>
  <c r="F134" i="12"/>
  <c r="D20" i="14" s="1"/>
  <c r="E134" i="12"/>
  <c r="C20" i="14" s="1"/>
  <c r="O134" i="12"/>
  <c r="M20" i="14" s="1"/>
  <c r="N134" i="12"/>
  <c r="L20" i="14" s="1"/>
  <c r="M134" i="12"/>
  <c r="K20" i="14" s="1"/>
  <c r="H133" i="12"/>
  <c r="P147" i="12" l="1"/>
  <c r="P142" i="12"/>
  <c r="H134" i="12"/>
  <c r="H121" i="12" l="1"/>
  <c r="O122" i="12"/>
  <c r="N122" i="12"/>
  <c r="M122" i="12"/>
  <c r="H122" i="12"/>
  <c r="L100" i="12"/>
  <c r="L16" i="12"/>
  <c r="G85" i="12"/>
  <c r="E14" i="14" s="1"/>
  <c r="H32" i="12"/>
  <c r="O96" i="12"/>
  <c r="N96" i="12"/>
  <c r="M96" i="12"/>
  <c r="L96" i="12"/>
  <c r="H96" i="12"/>
  <c r="H58" i="12"/>
  <c r="L155" i="12"/>
  <c r="L112" i="12"/>
  <c r="L110" i="12"/>
  <c r="L84" i="12"/>
  <c r="O69" i="12"/>
  <c r="O70" i="12"/>
  <c r="O77" i="12"/>
  <c r="O78" i="12"/>
  <c r="O72" i="12"/>
  <c r="O73" i="12"/>
  <c r="O74" i="12"/>
  <c r="O97" i="12"/>
  <c r="O98" i="12"/>
  <c r="O99" i="12"/>
  <c r="O100" i="12"/>
  <c r="O101" i="12"/>
  <c r="O102" i="12"/>
  <c r="O189" i="12"/>
  <c r="O177" i="12"/>
  <c r="O178" i="12"/>
  <c r="O164" i="12"/>
  <c r="O82" i="12"/>
  <c r="O81" i="12"/>
  <c r="O83" i="12"/>
  <c r="O84" i="12"/>
  <c r="O87" i="12"/>
  <c r="O88" i="12"/>
  <c r="O90" i="12"/>
  <c r="O93" i="12"/>
  <c r="O89" i="12"/>
  <c r="O91" i="12"/>
  <c r="O170" i="12"/>
  <c r="O182" i="12"/>
  <c r="O196" i="12"/>
  <c r="O203" i="12"/>
  <c r="O200" i="12"/>
  <c r="O4" i="12"/>
  <c r="M18" i="14"/>
  <c r="O129" i="12"/>
  <c r="N97" i="12"/>
  <c r="N99" i="12"/>
  <c r="N100" i="12"/>
  <c r="N88" i="12"/>
  <c r="N87" i="12"/>
  <c r="N93" i="12"/>
  <c r="N4" i="12"/>
  <c r="P25" i="12"/>
  <c r="P65" i="12"/>
  <c r="N69" i="12"/>
  <c r="N70" i="12"/>
  <c r="N81" i="12"/>
  <c r="N82" i="12"/>
  <c r="N83" i="12"/>
  <c r="N177" i="12"/>
  <c r="N178" i="12"/>
  <c r="N203" i="12"/>
  <c r="K53" i="12"/>
  <c r="I11" i="14" s="1"/>
  <c r="K79" i="12"/>
  <c r="I13" i="14" s="1"/>
  <c r="K106" i="12"/>
  <c r="I16" i="14" s="1"/>
  <c r="K27" i="12"/>
  <c r="I8" i="14" s="1"/>
  <c r="K35" i="12"/>
  <c r="K85" i="12"/>
  <c r="I14" i="14" s="1"/>
  <c r="K94" i="12"/>
  <c r="I15" i="14" s="1"/>
  <c r="K123" i="12"/>
  <c r="I17" i="14" s="1"/>
  <c r="K166" i="12"/>
  <c r="K175" i="12"/>
  <c r="I22" i="14" s="1"/>
  <c r="K180" i="12"/>
  <c r="I23" i="14" s="1"/>
  <c r="K185" i="12"/>
  <c r="I24" i="14" s="1"/>
  <c r="K194" i="12"/>
  <c r="I25" i="14" s="1"/>
  <c r="K198" i="12"/>
  <c r="I26" i="14" s="1"/>
  <c r="K204" i="12"/>
  <c r="I27" i="14" s="1"/>
  <c r="K208" i="12"/>
  <c r="I28" i="14" s="1"/>
  <c r="I12" i="14"/>
  <c r="I18" i="14"/>
  <c r="J106" i="12"/>
  <c r="H16" i="14" s="1"/>
  <c r="J10" i="12"/>
  <c r="H6" i="14" s="1"/>
  <c r="J17" i="12"/>
  <c r="H7" i="14" s="1"/>
  <c r="J27" i="12"/>
  <c r="H8" i="14" s="1"/>
  <c r="J35" i="12"/>
  <c r="J53" i="12"/>
  <c r="H11" i="14" s="1"/>
  <c r="H12" i="14"/>
  <c r="J79" i="12"/>
  <c r="H13" i="14" s="1"/>
  <c r="J85" i="12"/>
  <c r="H14" i="14" s="1"/>
  <c r="J94" i="12"/>
  <c r="H15" i="14" s="1"/>
  <c r="J123" i="12"/>
  <c r="H17" i="14" s="1"/>
  <c r="H18" i="14"/>
  <c r="J166" i="12"/>
  <c r="J180" i="12"/>
  <c r="H23" i="14" s="1"/>
  <c r="J185" i="12"/>
  <c r="H24" i="14" s="1"/>
  <c r="J194" i="12"/>
  <c r="H25" i="14" s="1"/>
  <c r="J204" i="12"/>
  <c r="H27" i="14" s="1"/>
  <c r="J208" i="12"/>
  <c r="H28" i="14" s="1"/>
  <c r="G18" i="14"/>
  <c r="F123" i="12"/>
  <c r="D17" i="14" s="1"/>
  <c r="F94" i="12"/>
  <c r="D15" i="14" s="1"/>
  <c r="D18" i="14"/>
  <c r="G194" i="12"/>
  <c r="E25" i="14" s="1"/>
  <c r="G180" i="12"/>
  <c r="E23" i="14" s="1"/>
  <c r="G166" i="12"/>
  <c r="E16" i="14"/>
  <c r="G79" i="12"/>
  <c r="E13" i="14" s="1"/>
  <c r="G53" i="12"/>
  <c r="E11" i="14" s="1"/>
  <c r="G27" i="12"/>
  <c r="E8" i="14" s="1"/>
  <c r="G10" i="12"/>
  <c r="E6" i="14" s="1"/>
  <c r="G17" i="12"/>
  <c r="E7" i="14" s="1"/>
  <c r="G35" i="12"/>
  <c r="G59" i="12"/>
  <c r="E12" i="14" s="1"/>
  <c r="G94" i="12"/>
  <c r="E15" i="14" s="1"/>
  <c r="G123" i="12"/>
  <c r="E17" i="14" s="1"/>
  <c r="E18" i="14"/>
  <c r="G129" i="12"/>
  <c r="E19" i="14" s="1"/>
  <c r="G175" i="12"/>
  <c r="E22" i="14" s="1"/>
  <c r="G185" i="12"/>
  <c r="E24" i="14" s="1"/>
  <c r="G198" i="12"/>
  <c r="E26" i="14" s="1"/>
  <c r="G204" i="12"/>
  <c r="E27" i="14" s="1"/>
  <c r="C18" i="14"/>
  <c r="N129" i="12"/>
  <c r="L19" i="14" s="1"/>
  <c r="M129" i="12"/>
  <c r="K19" i="14" s="1"/>
  <c r="M99" i="12"/>
  <c r="N72" i="12"/>
  <c r="M72" i="12"/>
  <c r="N17" i="12"/>
  <c r="I7" i="14"/>
  <c r="I35" i="12"/>
  <c r="I27" i="12"/>
  <c r="G8" i="14" s="1"/>
  <c r="I17" i="12"/>
  <c r="G7" i="14" s="1"/>
  <c r="F35" i="12"/>
  <c r="F27" i="12"/>
  <c r="D8" i="14" s="1"/>
  <c r="F17" i="12"/>
  <c r="D7" i="14" s="1"/>
  <c r="E35" i="12"/>
  <c r="E27" i="12"/>
  <c r="C8" i="14" s="1"/>
  <c r="E17" i="12"/>
  <c r="C7" i="14" s="1"/>
  <c r="P183" i="12"/>
  <c r="L183" i="12"/>
  <c r="H183" i="12"/>
  <c r="H184" i="12"/>
  <c r="H171" i="12"/>
  <c r="L203" i="12"/>
  <c r="L47" i="12"/>
  <c r="L34" i="12"/>
  <c r="G126" i="12"/>
  <c r="K126" i="12"/>
  <c r="K129" i="12"/>
  <c r="I19" i="14" s="1"/>
  <c r="K10" i="12"/>
  <c r="K12" i="12" s="1"/>
  <c r="F129" i="12"/>
  <c r="D19" i="14" s="1"/>
  <c r="E129" i="12"/>
  <c r="C19" i="14" s="1"/>
  <c r="M203" i="12"/>
  <c r="N189" i="12"/>
  <c r="M189" i="12"/>
  <c r="N182" i="12"/>
  <c r="M182" i="12"/>
  <c r="M178" i="12"/>
  <c r="L18" i="14"/>
  <c r="K18" i="14"/>
  <c r="M83" i="12"/>
  <c r="P113" i="12"/>
  <c r="P117" i="12"/>
  <c r="N98" i="12"/>
  <c r="N101" i="12"/>
  <c r="N102" i="12"/>
  <c r="N89" i="12"/>
  <c r="N90" i="12"/>
  <c r="N91" i="12"/>
  <c r="N84" i="12"/>
  <c r="N73" i="12"/>
  <c r="N74" i="12"/>
  <c r="N77" i="12"/>
  <c r="N78" i="12"/>
  <c r="M97" i="12"/>
  <c r="M98" i="12"/>
  <c r="M100" i="12"/>
  <c r="M101" i="12"/>
  <c r="M102" i="12"/>
  <c r="M87" i="12"/>
  <c r="M88" i="12"/>
  <c r="M89" i="12"/>
  <c r="M90" i="12"/>
  <c r="M91" i="12"/>
  <c r="M93" i="12"/>
  <c r="M81" i="12"/>
  <c r="M82" i="12"/>
  <c r="M84" i="12"/>
  <c r="M69" i="12"/>
  <c r="M70" i="12"/>
  <c r="M73" i="12"/>
  <c r="M74" i="12"/>
  <c r="M77" i="12"/>
  <c r="M78" i="12"/>
  <c r="J126" i="12"/>
  <c r="J129" i="12"/>
  <c r="H19" i="14" s="1"/>
  <c r="I123" i="12"/>
  <c r="G17" i="14" s="1"/>
  <c r="I106" i="12"/>
  <c r="G16" i="14" s="1"/>
  <c r="I94" i="12"/>
  <c r="G15" i="14" s="1"/>
  <c r="I85" i="12"/>
  <c r="G14" i="14" s="1"/>
  <c r="I79" i="12"/>
  <c r="G13" i="14" s="1"/>
  <c r="I53" i="12"/>
  <c r="G11" i="14" s="1"/>
  <c r="I126" i="12"/>
  <c r="I129" i="12"/>
  <c r="F106" i="12"/>
  <c r="D16" i="14" s="1"/>
  <c r="F85" i="12"/>
  <c r="D14" i="14" s="1"/>
  <c r="F79" i="12"/>
  <c r="D13" i="14" s="1"/>
  <c r="F59" i="12"/>
  <c r="D12" i="14" s="1"/>
  <c r="F53" i="12"/>
  <c r="D11" i="14" s="1"/>
  <c r="F126" i="12"/>
  <c r="E123" i="12"/>
  <c r="C17" i="14" s="1"/>
  <c r="E106" i="12"/>
  <c r="C16" i="14" s="1"/>
  <c r="E94" i="12"/>
  <c r="C15" i="14" s="1"/>
  <c r="E85" i="12"/>
  <c r="C14" i="14" s="1"/>
  <c r="E79" i="12"/>
  <c r="C13" i="14" s="1"/>
  <c r="E59" i="12"/>
  <c r="C12" i="14" s="1"/>
  <c r="E53" i="12"/>
  <c r="C11" i="14" s="1"/>
  <c r="E126" i="12"/>
  <c r="H128" i="12"/>
  <c r="J198" i="12"/>
  <c r="H26" i="14" s="1"/>
  <c r="J175" i="12"/>
  <c r="H141" i="12"/>
  <c r="H143" i="12"/>
  <c r="P143" i="12"/>
  <c r="P144" i="12"/>
  <c r="P145" i="12"/>
  <c r="N200" i="12"/>
  <c r="N170" i="12"/>
  <c r="H92" i="12"/>
  <c r="H61" i="12"/>
  <c r="H62" i="12"/>
  <c r="H63" i="12"/>
  <c r="H64" i="12"/>
  <c r="H65" i="12"/>
  <c r="H193" i="12"/>
  <c r="H178" i="12"/>
  <c r="H51" i="12"/>
  <c r="L63" i="12"/>
  <c r="L64" i="12"/>
  <c r="L103" i="12"/>
  <c r="I175" i="12"/>
  <c r="G22" i="14" s="1"/>
  <c r="M170" i="12"/>
  <c r="N164" i="12"/>
  <c r="N196" i="12"/>
  <c r="F208" i="12"/>
  <c r="D28" i="14" s="1"/>
  <c r="F194" i="12"/>
  <c r="D25" i="14" s="1"/>
  <c r="F198" i="12"/>
  <c r="D26" i="14" s="1"/>
  <c r="F204" i="12"/>
  <c r="F10" i="12"/>
  <c r="D6" i="14" s="1"/>
  <c r="F166" i="12"/>
  <c r="F175" i="12"/>
  <c r="F180" i="12"/>
  <c r="D23" i="14" s="1"/>
  <c r="F185" i="12"/>
  <c r="D24" i="14" s="1"/>
  <c r="E175" i="12"/>
  <c r="C22" i="14" s="1"/>
  <c r="H145" i="12"/>
  <c r="E166" i="12"/>
  <c r="E180" i="12"/>
  <c r="C23" i="14" s="1"/>
  <c r="E185" i="12"/>
  <c r="C24" i="14" s="1"/>
  <c r="E194" i="12"/>
  <c r="C25" i="14" s="1"/>
  <c r="E198" i="12"/>
  <c r="C26" i="14" s="1"/>
  <c r="E204" i="12"/>
  <c r="C27" i="14" s="1"/>
  <c r="E208" i="12"/>
  <c r="C28" i="14" s="1"/>
  <c r="E10" i="12"/>
  <c r="E12" i="12" s="1"/>
  <c r="L69" i="12"/>
  <c r="M196" i="12"/>
  <c r="H88" i="12"/>
  <c r="H125" i="12"/>
  <c r="L196" i="12"/>
  <c r="L23" i="12"/>
  <c r="H179" i="12"/>
  <c r="H163" i="12"/>
  <c r="H165" i="12"/>
  <c r="M164" i="12"/>
  <c r="I180" i="12"/>
  <c r="G23" i="14" s="1"/>
  <c r="P159" i="12"/>
  <c r="P148" i="12"/>
  <c r="P153" i="12"/>
  <c r="P154" i="12"/>
  <c r="P155" i="12"/>
  <c r="P139" i="12"/>
  <c r="P140" i="12"/>
  <c r="P146" i="12"/>
  <c r="P62" i="12"/>
  <c r="P64" i="12"/>
  <c r="P67" i="12"/>
  <c r="P46" i="12"/>
  <c r="P47" i="12"/>
  <c r="P52" i="12"/>
  <c r="P33" i="12"/>
  <c r="H160" i="12"/>
  <c r="I166" i="12"/>
  <c r="H139" i="12"/>
  <c r="M177" i="12"/>
  <c r="H164" i="12"/>
  <c r="H156" i="12"/>
  <c r="H150" i="12"/>
  <c r="H144" i="12"/>
  <c r="H110" i="12"/>
  <c r="H47" i="12"/>
  <c r="H46" i="12"/>
  <c r="H25" i="12"/>
  <c r="H4" i="12"/>
  <c r="L51" i="12"/>
  <c r="L65" i="12"/>
  <c r="L154" i="12"/>
  <c r="L148" i="12"/>
  <c r="L119" i="12"/>
  <c r="L116" i="12"/>
  <c r="L25" i="12"/>
  <c r="H89" i="12"/>
  <c r="H73" i="12"/>
  <c r="L99" i="12"/>
  <c r="L207" i="12"/>
  <c r="L7" i="12"/>
  <c r="P115" i="12"/>
  <c r="M4" i="12"/>
  <c r="M200" i="12"/>
  <c r="M208" i="12"/>
  <c r="K28" i="14" s="1"/>
  <c r="L22" i="12"/>
  <c r="H7" i="12"/>
  <c r="H9" i="12"/>
  <c r="H11" i="12"/>
  <c r="H13" i="12"/>
  <c r="H16" i="12"/>
  <c r="H18" i="12"/>
  <c r="H19" i="12"/>
  <c r="H20" i="12"/>
  <c r="H21" i="12"/>
  <c r="H22" i="12"/>
  <c r="H23" i="12"/>
  <c r="H26" i="12"/>
  <c r="H28" i="12"/>
  <c r="H29" i="12"/>
  <c r="H30" i="12"/>
  <c r="H31" i="12"/>
  <c r="H33" i="12"/>
  <c r="H41" i="12"/>
  <c r="H42" i="12"/>
  <c r="H44" i="12"/>
  <c r="H45" i="12"/>
  <c r="H52" i="12"/>
  <c r="H54" i="12"/>
  <c r="H55" i="12"/>
  <c r="H60" i="12"/>
  <c r="H68" i="12"/>
  <c r="H69" i="12"/>
  <c r="H70" i="12"/>
  <c r="H72" i="12"/>
  <c r="H74" i="12"/>
  <c r="H77" i="12"/>
  <c r="H78" i="12"/>
  <c r="H80" i="12"/>
  <c r="H81" i="12"/>
  <c r="H82" i="12"/>
  <c r="H83" i="12"/>
  <c r="H84" i="12"/>
  <c r="H86" i="12"/>
  <c r="H87" i="12"/>
  <c r="H90" i="12"/>
  <c r="H91" i="12"/>
  <c r="H93" i="12"/>
  <c r="H95" i="12"/>
  <c r="H97" i="12"/>
  <c r="H98" i="12"/>
  <c r="H99" i="12"/>
  <c r="H100" i="12"/>
  <c r="H101" i="12"/>
  <c r="H102" i="12"/>
  <c r="H103" i="12"/>
  <c r="H104" i="12"/>
  <c r="H105" i="12"/>
  <c r="H107" i="12"/>
  <c r="H108" i="12"/>
  <c r="H112" i="12"/>
  <c r="H113" i="12"/>
  <c r="H114" i="12"/>
  <c r="H115" i="12"/>
  <c r="H116" i="12"/>
  <c r="H117" i="12"/>
  <c r="H119" i="12"/>
  <c r="H120" i="12"/>
  <c r="H127" i="12"/>
  <c r="H132" i="12"/>
  <c r="H136" i="12"/>
  <c r="H140" i="12"/>
  <c r="H146" i="12"/>
  <c r="H148" i="12"/>
  <c r="H151" i="12"/>
  <c r="H153" i="12"/>
  <c r="H154" i="12"/>
  <c r="H155" i="12"/>
  <c r="H157" i="12"/>
  <c r="H159" i="12"/>
  <c r="H161" i="12"/>
  <c r="H167" i="12"/>
  <c r="H169" i="12"/>
  <c r="H170" i="12"/>
  <c r="H174" i="12"/>
  <c r="H176" i="12"/>
  <c r="H177" i="12"/>
  <c r="H181" i="12"/>
  <c r="H182" i="12"/>
  <c r="H186" i="12"/>
  <c r="H188" i="12"/>
  <c r="H189" i="12"/>
  <c r="H195" i="12"/>
  <c r="H196" i="12"/>
  <c r="H199" i="12"/>
  <c r="H200" i="12"/>
  <c r="H201" i="12"/>
  <c r="H203" i="12"/>
  <c r="H205" i="12"/>
  <c r="H206" i="12"/>
  <c r="H207" i="12"/>
  <c r="H209" i="12"/>
  <c r="H211" i="12"/>
  <c r="I10" i="12"/>
  <c r="G6" i="14" s="1"/>
  <c r="I185" i="12"/>
  <c r="G24" i="14" s="1"/>
  <c r="I194" i="12"/>
  <c r="G25" i="14" s="1"/>
  <c r="I198" i="12"/>
  <c r="G26" i="14" s="1"/>
  <c r="I204" i="12"/>
  <c r="I208" i="12"/>
  <c r="L177" i="12"/>
  <c r="P120" i="12"/>
  <c r="P119" i="12"/>
  <c r="P116" i="12"/>
  <c r="P112" i="12"/>
  <c r="P108" i="12"/>
  <c r="P105" i="12"/>
  <c r="P104" i="12"/>
  <c r="L104" i="12"/>
  <c r="P103" i="12"/>
  <c r="L98" i="12"/>
  <c r="L97" i="12"/>
  <c r="L87" i="12"/>
  <c r="L83" i="12"/>
  <c r="L82" i="12"/>
  <c r="L81" i="12"/>
  <c r="L70" i="12"/>
  <c r="L68" i="12"/>
  <c r="P61" i="12"/>
  <c r="L61" i="12"/>
  <c r="L44" i="12"/>
  <c r="P42" i="12"/>
  <c r="L42" i="12"/>
  <c r="L33" i="12"/>
  <c r="P31" i="12"/>
  <c r="L31" i="12"/>
  <c r="P30" i="12"/>
  <c r="L30" i="12"/>
  <c r="P29" i="12"/>
  <c r="L29" i="12"/>
  <c r="P26" i="12"/>
  <c r="P23" i="12"/>
  <c r="P22" i="12"/>
  <c r="P20" i="12"/>
  <c r="L20" i="12"/>
  <c r="P19" i="12"/>
  <c r="L19" i="12"/>
  <c r="P9" i="12"/>
  <c r="P7" i="12"/>
  <c r="J19" i="14" l="1"/>
  <c r="L175" i="12"/>
  <c r="J12" i="14"/>
  <c r="P93" i="12"/>
  <c r="P88" i="12"/>
  <c r="P78" i="12"/>
  <c r="I9" i="14"/>
  <c r="K40" i="12"/>
  <c r="I40" i="12"/>
  <c r="D9" i="14"/>
  <c r="F40" i="12"/>
  <c r="E9" i="14"/>
  <c r="G40" i="12"/>
  <c r="H9" i="14"/>
  <c r="J40" i="12"/>
  <c r="C9" i="14"/>
  <c r="E40" i="12"/>
  <c r="P84" i="12"/>
  <c r="P91" i="12"/>
  <c r="N59" i="12"/>
  <c r="L12" i="14" s="1"/>
  <c r="P196" i="12"/>
  <c r="P101" i="12"/>
  <c r="P97" i="12"/>
  <c r="P170" i="12"/>
  <c r="N126" i="12"/>
  <c r="O126" i="12"/>
  <c r="P99" i="12"/>
  <c r="L208" i="12"/>
  <c r="P81" i="12"/>
  <c r="L35" i="12"/>
  <c r="P73" i="12"/>
  <c r="P200" i="12"/>
  <c r="L106" i="12"/>
  <c r="M180" i="12"/>
  <c r="K23" i="14" s="1"/>
  <c r="H175" i="12"/>
  <c r="P203" i="12"/>
  <c r="P82" i="12"/>
  <c r="P189" i="12"/>
  <c r="P100" i="12"/>
  <c r="L10" i="12"/>
  <c r="K187" i="12"/>
  <c r="H126" i="12"/>
  <c r="P77" i="12"/>
  <c r="M185" i="12"/>
  <c r="K24" i="14" s="1"/>
  <c r="P4" i="12"/>
  <c r="P182" i="12"/>
  <c r="P89" i="12"/>
  <c r="P87" i="12"/>
  <c r="P102" i="12"/>
  <c r="P98" i="12"/>
  <c r="P72" i="12"/>
  <c r="P69" i="12"/>
  <c r="H185" i="12"/>
  <c r="M198" i="12"/>
  <c r="K26" i="14" s="1"/>
  <c r="J12" i="12"/>
  <c r="L12" i="12" s="1"/>
  <c r="P74" i="12"/>
  <c r="M59" i="12"/>
  <c r="K12" i="14" s="1"/>
  <c r="P83" i="12"/>
  <c r="P177" i="12"/>
  <c r="H198" i="12"/>
  <c r="H85" i="12"/>
  <c r="H204" i="12"/>
  <c r="L27" i="12"/>
  <c r="L85" i="12"/>
  <c r="H129" i="12"/>
  <c r="G12" i="12"/>
  <c r="O79" i="12"/>
  <c r="M13" i="14" s="1"/>
  <c r="H194" i="12"/>
  <c r="H94" i="12"/>
  <c r="J210" i="12"/>
  <c r="L17" i="12"/>
  <c r="L79" i="12"/>
  <c r="L185" i="12"/>
  <c r="N208" i="12"/>
  <c r="L28" i="14" s="1"/>
  <c r="C21" i="14"/>
  <c r="E168" i="12"/>
  <c r="G21" i="14"/>
  <c r="I168" i="12"/>
  <c r="H21" i="14"/>
  <c r="J168" i="12"/>
  <c r="E21" i="14"/>
  <c r="G168" i="12"/>
  <c r="I21" i="14"/>
  <c r="K168" i="12"/>
  <c r="D21" i="14"/>
  <c r="F168" i="12"/>
  <c r="P121" i="12"/>
  <c r="H59" i="12"/>
  <c r="P122" i="12"/>
  <c r="J7" i="14"/>
  <c r="P70" i="12"/>
  <c r="P68" i="12"/>
  <c r="P63" i="12"/>
  <c r="P51" i="12"/>
  <c r="P44" i="12"/>
  <c r="P110" i="12"/>
  <c r="P90" i="12"/>
  <c r="G208" i="12"/>
  <c r="E28" i="14" s="1"/>
  <c r="M194" i="12"/>
  <c r="K25" i="14" s="1"/>
  <c r="P16" i="12"/>
  <c r="H106" i="12"/>
  <c r="N27" i="12"/>
  <c r="L8" i="14" s="1"/>
  <c r="P178" i="12"/>
  <c r="P164" i="12"/>
  <c r="P160" i="12"/>
  <c r="F18" i="14"/>
  <c r="H180" i="12"/>
  <c r="H166" i="12"/>
  <c r="H123" i="12"/>
  <c r="H79" i="12"/>
  <c r="H53" i="12"/>
  <c r="H35" i="12"/>
  <c r="H27" i="12"/>
  <c r="H17" i="12"/>
  <c r="M204" i="12"/>
  <c r="K27" i="14" s="1"/>
  <c r="M10" i="12"/>
  <c r="K6" i="14" s="1"/>
  <c r="L53" i="12"/>
  <c r="L94" i="12"/>
  <c r="L123" i="12"/>
  <c r="L180" i="12"/>
  <c r="L194" i="12"/>
  <c r="L204" i="12"/>
  <c r="M126" i="12"/>
  <c r="N185" i="12"/>
  <c r="L24" i="14" s="1"/>
  <c r="N194" i="12"/>
  <c r="L25" i="14" s="1"/>
  <c r="K210" i="12"/>
  <c r="G187" i="12"/>
  <c r="G131" i="12"/>
  <c r="O53" i="12"/>
  <c r="M11" i="14" s="1"/>
  <c r="O175" i="12"/>
  <c r="M22" i="14" s="1"/>
  <c r="H10" i="12"/>
  <c r="L166" i="12"/>
  <c r="M17" i="12"/>
  <c r="K7" i="14" s="1"/>
  <c r="N175" i="12"/>
  <c r="L22" i="14" s="1"/>
  <c r="J187" i="12"/>
  <c r="P32" i="12"/>
  <c r="M35" i="12"/>
  <c r="M27" i="12"/>
  <c r="K8" i="14" s="1"/>
  <c r="I210" i="12"/>
  <c r="I187" i="12"/>
  <c r="M123" i="12"/>
  <c r="K17" i="14" s="1"/>
  <c r="O17" i="12"/>
  <c r="M7" i="14" s="1"/>
  <c r="O194" i="12"/>
  <c r="M25" i="14" s="1"/>
  <c r="O123" i="12"/>
  <c r="M17" i="14" s="1"/>
  <c r="O106" i="12"/>
  <c r="M16" i="14" s="1"/>
  <c r="O59" i="12"/>
  <c r="P96" i="12"/>
  <c r="O198" i="12"/>
  <c r="M26" i="14" s="1"/>
  <c r="L198" i="12"/>
  <c r="O185" i="12"/>
  <c r="M24" i="14" s="1"/>
  <c r="E131" i="12"/>
  <c r="O208" i="12"/>
  <c r="O180" i="12"/>
  <c r="M23" i="14" s="1"/>
  <c r="O85" i="12"/>
  <c r="M14" i="14" s="1"/>
  <c r="O35" i="12"/>
  <c r="O10" i="12"/>
  <c r="M6" i="14" s="1"/>
  <c r="M166" i="12"/>
  <c r="M168" i="12" s="1"/>
  <c r="F24" i="14"/>
  <c r="F187" i="12"/>
  <c r="N204" i="12"/>
  <c r="L27" i="14" s="1"/>
  <c r="M94" i="12"/>
  <c r="K15" i="14" s="1"/>
  <c r="N53" i="12"/>
  <c r="L11" i="14" s="1"/>
  <c r="N35" i="12"/>
  <c r="O94" i="12"/>
  <c r="M15" i="14" s="1"/>
  <c r="O27" i="12"/>
  <c r="M8" i="14" s="1"/>
  <c r="E210" i="12"/>
  <c r="F12" i="12"/>
  <c r="F210" i="12"/>
  <c r="N198" i="12"/>
  <c r="L26" i="14" s="1"/>
  <c r="M175" i="12"/>
  <c r="N10" i="12"/>
  <c r="N12" i="12" s="1"/>
  <c r="I131" i="12"/>
  <c r="J131" i="12"/>
  <c r="M53" i="12"/>
  <c r="K11" i="14" s="1"/>
  <c r="M79" i="12"/>
  <c r="K13" i="14" s="1"/>
  <c r="M85" i="12"/>
  <c r="K14" i="14" s="1"/>
  <c r="M106" i="12"/>
  <c r="K16" i="14" s="1"/>
  <c r="N106" i="12"/>
  <c r="K131" i="12"/>
  <c r="N166" i="12"/>
  <c r="N168" i="12" s="1"/>
  <c r="N180" i="12"/>
  <c r="N85" i="12"/>
  <c r="L14" i="14" s="1"/>
  <c r="N79" i="12"/>
  <c r="L13" i="14" s="1"/>
  <c r="N94" i="12"/>
  <c r="L15" i="14" s="1"/>
  <c r="O204" i="12"/>
  <c r="M27" i="14" s="1"/>
  <c r="O166" i="12"/>
  <c r="O168" i="12" s="1"/>
  <c r="F26" i="14"/>
  <c r="F19" i="14"/>
  <c r="N18" i="14"/>
  <c r="F12" i="14"/>
  <c r="F8" i="14"/>
  <c r="F16" i="14"/>
  <c r="J25" i="14"/>
  <c r="J11" i="14"/>
  <c r="L7" i="14"/>
  <c r="F15" i="14"/>
  <c r="F6" i="14"/>
  <c r="F14" i="14"/>
  <c r="F25" i="14"/>
  <c r="J26" i="14"/>
  <c r="J14" i="14"/>
  <c r="J13" i="14"/>
  <c r="F17" i="14"/>
  <c r="F7" i="14"/>
  <c r="F13" i="14"/>
  <c r="F23" i="14"/>
  <c r="J27" i="14"/>
  <c r="J23" i="14"/>
  <c r="J15" i="14"/>
  <c r="J16" i="14"/>
  <c r="P129" i="12"/>
  <c r="M19" i="14"/>
  <c r="F11" i="14"/>
  <c r="J28" i="14"/>
  <c r="J24" i="14"/>
  <c r="J17" i="14"/>
  <c r="J8" i="14"/>
  <c r="E187" i="12"/>
  <c r="F131" i="12"/>
  <c r="C6" i="14"/>
  <c r="D22" i="14"/>
  <c r="F22" i="14" s="1"/>
  <c r="N123" i="12"/>
  <c r="D27" i="14"/>
  <c r="F27" i="14" s="1"/>
  <c r="G28" i="14"/>
  <c r="G9" i="14"/>
  <c r="H22" i="14"/>
  <c r="J22" i="14" s="1"/>
  <c r="I12" i="12"/>
  <c r="I6" i="14"/>
  <c r="J21" i="14" l="1"/>
  <c r="L168" i="12"/>
  <c r="F9" i="14"/>
  <c r="J9" i="14"/>
  <c r="P59" i="12"/>
  <c r="K9" i="14"/>
  <c r="M40" i="12"/>
  <c r="L9" i="14"/>
  <c r="N40" i="12"/>
  <c r="M9" i="14"/>
  <c r="O40" i="12"/>
  <c r="N26" i="14"/>
  <c r="P126" i="12"/>
  <c r="N25" i="14"/>
  <c r="L187" i="12"/>
  <c r="H168" i="12"/>
  <c r="N14" i="14"/>
  <c r="M187" i="12"/>
  <c r="P10" i="12"/>
  <c r="N7" i="14"/>
  <c r="P208" i="12"/>
  <c r="F21" i="14"/>
  <c r="L6" i="14"/>
  <c r="N6" i="14" s="1"/>
  <c r="P17" i="12"/>
  <c r="P85" i="12"/>
  <c r="N24" i="14"/>
  <c r="P175" i="12"/>
  <c r="I212" i="12"/>
  <c r="G30" i="14" s="1"/>
  <c r="O187" i="12"/>
  <c r="P185" i="12"/>
  <c r="N210" i="12"/>
  <c r="K22" i="14"/>
  <c r="K21" i="14"/>
  <c r="J212" i="12"/>
  <c r="H30" i="14" s="1"/>
  <c r="H187" i="12"/>
  <c r="L210" i="12"/>
  <c r="P35" i="12"/>
  <c r="M210" i="12"/>
  <c r="E212" i="12"/>
  <c r="C30" i="14" s="1"/>
  <c r="P198" i="12"/>
  <c r="M21" i="14"/>
  <c r="P194" i="12"/>
  <c r="M28" i="14"/>
  <c r="N28" i="14" s="1"/>
  <c r="H40" i="12"/>
  <c r="P53" i="12"/>
  <c r="M12" i="12"/>
  <c r="L21" i="14"/>
  <c r="P204" i="12"/>
  <c r="P180" i="12"/>
  <c r="L131" i="12"/>
  <c r="H12" i="12"/>
  <c r="H208" i="12"/>
  <c r="P106" i="12"/>
  <c r="G210" i="12"/>
  <c r="H210" i="12" s="1"/>
  <c r="L40" i="12"/>
  <c r="F28" i="14"/>
  <c r="M12" i="14"/>
  <c r="N12" i="14" s="1"/>
  <c r="P166" i="12"/>
  <c r="L16" i="14"/>
  <c r="N16" i="14" s="1"/>
  <c r="K212" i="12"/>
  <c r="I30" i="14" s="1"/>
  <c r="N187" i="12"/>
  <c r="P79" i="12"/>
  <c r="P27" i="12"/>
  <c r="L23" i="14"/>
  <c r="N23" i="14" s="1"/>
  <c r="O210" i="12"/>
  <c r="M131" i="12"/>
  <c r="O12" i="12"/>
  <c r="P12" i="12" s="1"/>
  <c r="P94" i="12"/>
  <c r="O131" i="12"/>
  <c r="H131" i="12"/>
  <c r="F212" i="12"/>
  <c r="N11" i="14"/>
  <c r="N15" i="14"/>
  <c r="P123" i="12"/>
  <c r="L17" i="14"/>
  <c r="N17" i="14" s="1"/>
  <c r="N131" i="12"/>
  <c r="N13" i="14"/>
  <c r="P168" i="12"/>
  <c r="N8" i="14"/>
  <c r="N22" i="14"/>
  <c r="N19" i="14"/>
  <c r="N27" i="14"/>
  <c r="P187" i="12" l="1"/>
  <c r="N9" i="14"/>
  <c r="N21" i="14"/>
  <c r="P210" i="12"/>
  <c r="P40" i="12"/>
  <c r="G212" i="12"/>
  <c r="E30" i="14" s="1"/>
  <c r="M212" i="12"/>
  <c r="K30" i="14" s="1"/>
  <c r="L212" i="12"/>
  <c r="O212" i="12"/>
  <c r="M30" i="14" s="1"/>
  <c r="N212" i="12"/>
  <c r="L30" i="14" s="1"/>
  <c r="P131" i="12"/>
  <c r="J30" i="14"/>
  <c r="D30" i="14"/>
  <c r="H212" i="12" l="1"/>
  <c r="F30" i="14"/>
  <c r="P212" i="12"/>
  <c r="N30" i="14"/>
</calcChain>
</file>

<file path=xl/comments1.xml><?xml version="1.0" encoding="utf-8"?>
<comments xmlns="http://schemas.openxmlformats.org/spreadsheetml/2006/main">
  <authors>
    <author>Jiri Trnecka</author>
  </authors>
  <commentList>
    <comment ref="F8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4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64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88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16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19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<sst xmlns="http://schemas.openxmlformats.org/spreadsheetml/2006/main" count="463" uniqueCount="220">
  <si>
    <t>sk.</t>
  </si>
  <si>
    <t>odd.</t>
  </si>
  <si>
    <t>§</t>
  </si>
  <si>
    <t>název paragrafu</t>
  </si>
  <si>
    <t xml:space="preserve">Celospolečenské funkce lesů </t>
  </si>
  <si>
    <t>Zemědělství a lesní hospodářství</t>
  </si>
  <si>
    <t>Průmysl, stavebnictví, obchod a služby</t>
  </si>
  <si>
    <t xml:space="preserve">Silnice </t>
  </si>
  <si>
    <t xml:space="preserve">Provoz veřejné silniční dopravy </t>
  </si>
  <si>
    <t>Ostatní dráhy</t>
  </si>
  <si>
    <t>Doprava</t>
  </si>
  <si>
    <t xml:space="preserve">Pitná voda </t>
  </si>
  <si>
    <t>Odvádění a čištění odpadních vod j.n.</t>
  </si>
  <si>
    <t>Úpravy drobných vodních toků</t>
  </si>
  <si>
    <t>Vodní hospodářství</t>
  </si>
  <si>
    <t>Průmyslová a ostatní odvětví hospodářství</t>
  </si>
  <si>
    <t>Předškolní zařízení</t>
  </si>
  <si>
    <t xml:space="preserve">Základní školy </t>
  </si>
  <si>
    <t>Základní umělecké školy</t>
  </si>
  <si>
    <t xml:space="preserve">Divadelní činnost </t>
  </si>
  <si>
    <t xml:space="preserve">Činnosti knihovnické </t>
  </si>
  <si>
    <t xml:space="preserve">Činnosti muzeí a galerií </t>
  </si>
  <si>
    <t xml:space="preserve">Výstavní činnosti v kultuře </t>
  </si>
  <si>
    <t>Zájmová činnost v kultuře</t>
  </si>
  <si>
    <t>Kultura, církve a sdělovací prostředky</t>
  </si>
  <si>
    <t>Využití volného času dětí a mládeže</t>
  </si>
  <si>
    <t>Tělovýchova a zájmová činnost</t>
  </si>
  <si>
    <t xml:space="preserve">Všeobecná ambulantní péče </t>
  </si>
  <si>
    <t xml:space="preserve">Odborné léčebné ústavy </t>
  </si>
  <si>
    <t>Zdravotnictví</t>
  </si>
  <si>
    <t>Veřejné osvětlení</t>
  </si>
  <si>
    <t xml:space="preserve">Pohřebnictví </t>
  </si>
  <si>
    <t xml:space="preserve">Územní plánování </t>
  </si>
  <si>
    <t>Bydlení, komunální služby a územní rozvoj</t>
  </si>
  <si>
    <t xml:space="preserve">Monitoring ochrany ovzduší </t>
  </si>
  <si>
    <t xml:space="preserve">Sběr a svoz komunálních odpadů </t>
  </si>
  <si>
    <t xml:space="preserve">Monitoring půdy a podzemní vody </t>
  </si>
  <si>
    <t xml:space="preserve">Ochrana druhů a stanovišť </t>
  </si>
  <si>
    <t xml:space="preserve">Chráněné části přírody </t>
  </si>
  <si>
    <t xml:space="preserve">Protierozní a protipožární ochrana </t>
  </si>
  <si>
    <t xml:space="preserve">Péče o vzhled obcí a veřejnou zeleň </t>
  </si>
  <si>
    <t>Ostatní činnosti k ochraně přírody a krajiny</t>
  </si>
  <si>
    <t xml:space="preserve">Ekologická výchova a osvěta </t>
  </si>
  <si>
    <t>Ochrana životního prostředí</t>
  </si>
  <si>
    <t>Služby pro obyvatelstvo</t>
  </si>
  <si>
    <t>Sociální věci a politika zaměstnanosti</t>
  </si>
  <si>
    <t xml:space="preserve">Bezpečnost a veřejný pořádek </t>
  </si>
  <si>
    <t>Bezpečnost a veřejný pořádek</t>
  </si>
  <si>
    <t xml:space="preserve">Požární ochrana - dobrovolná část </t>
  </si>
  <si>
    <t>Bezpečnost státu a právní ochrana</t>
  </si>
  <si>
    <t xml:space="preserve">Archivní činnost </t>
  </si>
  <si>
    <t>Jiné veřejné služby a činnosti</t>
  </si>
  <si>
    <t>Obecné příjmy a výdaje z finančních operací</t>
  </si>
  <si>
    <t>Finanční operace</t>
  </si>
  <si>
    <t>Ostatní činnosti</t>
  </si>
  <si>
    <t>Všeobecná veřejná správa a služby</t>
  </si>
  <si>
    <t>Požární ochrana a integrovaný záchranný systém</t>
  </si>
  <si>
    <t>název oddílu</t>
  </si>
  <si>
    <t xml:space="preserve"> % S/UR</t>
  </si>
  <si>
    <t>1</t>
  </si>
  <si>
    <t>10</t>
  </si>
  <si>
    <t>2</t>
  </si>
  <si>
    <t>21</t>
  </si>
  <si>
    <t>22</t>
  </si>
  <si>
    <t>23</t>
  </si>
  <si>
    <t>3</t>
  </si>
  <si>
    <t>31</t>
  </si>
  <si>
    <t>33</t>
  </si>
  <si>
    <t>34</t>
  </si>
  <si>
    <t>35</t>
  </si>
  <si>
    <t>36</t>
  </si>
  <si>
    <t>37</t>
  </si>
  <si>
    <t>4</t>
  </si>
  <si>
    <t>43</t>
  </si>
  <si>
    <t>5</t>
  </si>
  <si>
    <t>52</t>
  </si>
  <si>
    <t>53</t>
  </si>
  <si>
    <t>55</t>
  </si>
  <si>
    <t>6</t>
  </si>
  <si>
    <t>61</t>
  </si>
  <si>
    <t>62</t>
  </si>
  <si>
    <t>63</t>
  </si>
  <si>
    <t>64</t>
  </si>
  <si>
    <t xml:space="preserve">Kapitálové výdaje </t>
  </si>
  <si>
    <t>Výdaje celkem</t>
  </si>
  <si>
    <t xml:space="preserve">Činnost místní správy                              </t>
  </si>
  <si>
    <t>Výstavba a údržba místních inženýrských sítí</t>
  </si>
  <si>
    <t xml:space="preserve">Ostatní ochrana půdy a spodní vody </t>
  </si>
  <si>
    <t>Sociální péče a pomoc a společné činnosti v soc. zabezpečení</t>
  </si>
  <si>
    <t>Kapitálové výdaje</t>
  </si>
  <si>
    <t>Zastupitelstva obcí</t>
  </si>
  <si>
    <t>Finanční vypořádání minulých let</t>
  </si>
  <si>
    <t>Speciální základní školy</t>
  </si>
  <si>
    <t xml:space="preserve">Bydlení, komunální služby a územní rozvoj                   </t>
  </si>
  <si>
    <t>Státní správa a územní samospráva</t>
  </si>
  <si>
    <t>Nebytové hospodářství</t>
  </si>
  <si>
    <t>Územní rozvoj</t>
  </si>
  <si>
    <t>Hudební činnost</t>
  </si>
  <si>
    <t>Ochrana obyvatelstva</t>
  </si>
  <si>
    <t>Civilní připravenost na krizové stavy</t>
  </si>
  <si>
    <t>Ostatní záležitosti požární ochrany</t>
  </si>
  <si>
    <t>Ostatní záležitosti lesního hospodářství</t>
  </si>
  <si>
    <t>Ostatní záležitosti pozemních komunikací</t>
  </si>
  <si>
    <t>Ostatní záležitosti v silniční dopravě</t>
  </si>
  <si>
    <t>Ostatní záležitosti kultury</t>
  </si>
  <si>
    <t xml:space="preserve">Zachování a obnova kulturních památek </t>
  </si>
  <si>
    <t xml:space="preserve">Ostatní záležitosti sdělovacích prostředků </t>
  </si>
  <si>
    <t>Ostatní tělovýchovná činnost</t>
  </si>
  <si>
    <t>Ostatní zájmová činnost a rekreace</t>
  </si>
  <si>
    <t>Ostatní ústavní péče</t>
  </si>
  <si>
    <t>Ostatní činnost ve zdravotnictví</t>
  </si>
  <si>
    <t>Ostatní nakládání s odpady</t>
  </si>
  <si>
    <t>Ostatní finanční operace</t>
  </si>
  <si>
    <t xml:space="preserve">Ostatní činnosti j. n.                                        </t>
  </si>
  <si>
    <t>Bezpečnost silničního provozu</t>
  </si>
  <si>
    <t>Činnosti registrovaných církví a náb. společností</t>
  </si>
  <si>
    <t>Pojištění funkčně nespecifikované</t>
  </si>
  <si>
    <t>Sportovní zařízení v majetku obce</t>
  </si>
  <si>
    <t xml:space="preserve">Ozdravování hospodářských zvířat a plodin </t>
  </si>
  <si>
    <t>Ostatní zemědělská a potravinářská činnost</t>
  </si>
  <si>
    <t>Vnitřní obchod</t>
  </si>
  <si>
    <t>Cestovní ruch</t>
  </si>
  <si>
    <t>Ostatní záležitosti v dopravě</t>
  </si>
  <si>
    <t>Odvádění a čištění odp. vod a nakládání s kaly</t>
  </si>
  <si>
    <t>První stupeň základních škol</t>
  </si>
  <si>
    <t>Záležitosti předškolní vých. a zákl. vzdělávání</t>
  </si>
  <si>
    <t xml:space="preserve">Školní stravování při předš. a zákl. vzdělávání </t>
  </si>
  <si>
    <t xml:space="preserve">Ostatní zařízení - výchova a vzdělávání mládeže </t>
  </si>
  <si>
    <t xml:space="preserve">Pořízení, zachování a obnova kulturních hodnot </t>
  </si>
  <si>
    <t>Záležitosti církví, kultury a sděl. prostředků</t>
  </si>
  <si>
    <t>Prevence před drogami, alkoholem, nikotinem</t>
  </si>
  <si>
    <t>Bytové hospodářství</t>
  </si>
  <si>
    <t>Ostatní rozvoj bydlení a bytové hospodářství</t>
  </si>
  <si>
    <t xml:space="preserve">Komunální služby a územní rozvoj  j.n. </t>
  </si>
  <si>
    <t>Ostatní záležitosti bydlení a komunálních služeb</t>
  </si>
  <si>
    <t xml:space="preserve">Využívání a zneškodňování komun. odpadů </t>
  </si>
  <si>
    <t>Ostatní sociální pomoc dětem a mládeži</t>
  </si>
  <si>
    <t xml:space="preserve">Soc.péče a pomoc přistěh. a vybr. etnikům </t>
  </si>
  <si>
    <t>Ost. sociální péče a pomoc ost. skupinám obyv.</t>
  </si>
  <si>
    <t>Osobní asistence, pečovatelská služba</t>
  </si>
  <si>
    <t>Chráněné bydlení</t>
  </si>
  <si>
    <t>Denní stacionáře a centra sociálních služeb</t>
  </si>
  <si>
    <t>Ost. služby a činnosti v oblasti sociální péče</t>
  </si>
  <si>
    <t>Krizová pomoc</t>
  </si>
  <si>
    <t>Služby následné péče, kontaktní centra</t>
  </si>
  <si>
    <t>Gymnázia</t>
  </si>
  <si>
    <t>Zařízení pro děti vyžadující okamžitou pomoc</t>
  </si>
  <si>
    <t>Průvodcovské a předčitatelské služby</t>
  </si>
  <si>
    <t>Raná péče a soc. aktivizační služby pro rodiny s dětmi</t>
  </si>
  <si>
    <t>Nízkoprahová zařízení pro děti a mládež</t>
  </si>
  <si>
    <t>Terénní programy</t>
  </si>
  <si>
    <t>Ostatní služby a činnosti v oblasti sociální prevence</t>
  </si>
  <si>
    <t>Ost. záležitosti sociálních věcí a politiky zaměstnanosti</t>
  </si>
  <si>
    <t>Ostatní záležitosti bezpečnosti a veřejného pořádku</t>
  </si>
  <si>
    <t>Ostatní výzkum a vývoj</t>
  </si>
  <si>
    <t>Ostatní nemocnice</t>
  </si>
  <si>
    <t>Sociální rehabilitace</t>
  </si>
  <si>
    <t>Pomoc zdravotně postiženým</t>
  </si>
  <si>
    <t>Tísňová péče</t>
  </si>
  <si>
    <t>Ostatní záležitosti bezpečnosti, veřejného pořádku</t>
  </si>
  <si>
    <t>Mezinárodní spolupráce j.n.</t>
  </si>
  <si>
    <t>Ostatní činnosti související se službami pro obyvatelstvo</t>
  </si>
  <si>
    <t>Ostatní výzkum a vývoj odvětvově nespecfikovaný</t>
  </si>
  <si>
    <t>Rybářství (myslivost)</t>
  </si>
  <si>
    <t>Záležitosti vodních toků a vodohospodářských děl</t>
  </si>
  <si>
    <t>Záležitosti zájmového studia</t>
  </si>
  <si>
    <t>Sběr a svoz ostatních odpadů</t>
  </si>
  <si>
    <t>Rozhlas a televize</t>
  </si>
  <si>
    <t>Ostatní správa v oblasti krizového řízení</t>
  </si>
  <si>
    <t>Požární ochrana - profesionální část</t>
  </si>
  <si>
    <t>Speciální předškolní zařízení</t>
  </si>
  <si>
    <t>Odborné sociální poradenství</t>
  </si>
  <si>
    <t>Domovy - penziony pro matky s dětmi</t>
  </si>
  <si>
    <t>Monitoring ke zjišťování úrovně hluku a vibrací</t>
  </si>
  <si>
    <t>Činnost orgánů krizového řízení na území úrovni</t>
  </si>
  <si>
    <t>Domovy pro seniory</t>
  </si>
  <si>
    <t>Ostatní sociální péče a pomoc rodině a manželství</t>
  </si>
  <si>
    <t>Cílené programy k řešení zaměstnanosti</t>
  </si>
  <si>
    <t>Politika zaměstnanosti</t>
  </si>
  <si>
    <t>Vydavatelská činnost</t>
  </si>
  <si>
    <t>Běžné výdaje</t>
  </si>
  <si>
    <t xml:space="preserve">Běžné výdaje </t>
  </si>
  <si>
    <t>Dětské domovy</t>
  </si>
  <si>
    <t>Azylové domy, nízkoprahová denní centra a noclehárny</t>
  </si>
  <si>
    <t>Běžné a kapitálové výdaje celkem</t>
  </si>
  <si>
    <t>Převody vlastním fondům v rozpočtech územní úrovně</t>
  </si>
  <si>
    <t>Ostatní záležitosti spojů</t>
  </si>
  <si>
    <t>Spoje</t>
  </si>
  <si>
    <t>Střediska volného času</t>
  </si>
  <si>
    <t>Základní sociální poradenství</t>
  </si>
  <si>
    <t>Týdenní stacionáře</t>
  </si>
  <si>
    <t>Sociálně terapeutické dílny</t>
  </si>
  <si>
    <t>Úspora energie a obnovitelné zdroje</t>
  </si>
  <si>
    <t>Ostatní činnosti související se službami pro obyv.</t>
  </si>
  <si>
    <t>Soc. péče a pomoc v soc. zabez. a politice zaměst.</t>
  </si>
  <si>
    <t>Podnikání a restrukturalizace v zemědělství a potrav.</t>
  </si>
  <si>
    <t>Úpravy vodohospodářsky významných a vodáren. toků</t>
  </si>
  <si>
    <t>Filmová tvorba, distribuce, kina a archiválie</t>
  </si>
  <si>
    <t>Ost. záležitosti ochrany památek a kulturní dědictví</t>
  </si>
  <si>
    <t>Ost. správa v oblasti kultury, církví a sděl. prostředků</t>
  </si>
  <si>
    <t>Ost. činnosti související se službami pro obyvatelstvo</t>
  </si>
  <si>
    <t>Soc. pomoc osobám v hmotné nouzi a nepřizpůsobivým</t>
  </si>
  <si>
    <t>Domovy pro osoby se zdr. postižením a se zvl. režimem</t>
  </si>
  <si>
    <t>Ost. správa v oblasti hosp. opatření pro krizové stavy</t>
  </si>
  <si>
    <t>SR 2016</t>
  </si>
  <si>
    <t>Provoz civilní letecké dopravy</t>
  </si>
  <si>
    <t>Střední odborné školy</t>
  </si>
  <si>
    <t>Ostatní činnosti k ochraně ovzduší</t>
  </si>
  <si>
    <t>Ostatní výdaje související se sociálním poradenstvím</t>
  </si>
  <si>
    <t>Záležitosti krizového řízení j.n.</t>
  </si>
  <si>
    <t>Volby do zastupitelstev ÚSC</t>
  </si>
  <si>
    <t>Ostatní zastupitelské orgány a volby</t>
  </si>
  <si>
    <t>Místní referendum</t>
  </si>
  <si>
    <t>BĚŽNÉ A KAPITÁLOVÉ VÝDAJE STATUTÁRNÍHO MĚSTA BRNA k 31. 12. 2016 - rekapitulace dle oddílů (v tis. Kč)</t>
  </si>
  <si>
    <t>UR k 31.12.2016</t>
  </si>
  <si>
    <t>Sk k 31.12.2016</t>
  </si>
  <si>
    <t>SK k 31.12.2016</t>
  </si>
  <si>
    <t>Mezinár. spolupráce v kultuře, církvích a sděl. prostředcích</t>
  </si>
  <si>
    <t>Ostatní záležitosti vzdělávání</t>
  </si>
  <si>
    <t>Vzdělávání a školské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</si>
</sst>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2"/>
      <name val="Arial CE"/>
      <charset val="238"/>
    </font>
    <font>
      <sz val="10"/>
      <name val="Courier"/>
      <family val="1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2"/>
      <name val="Calibri Light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</cellStyleXfs>
  <cellXfs count="175">
    <xf numFmtId="0" fontId="0" fillId="0" borderId="0" xfId="0"/>
    <xf numFmtId="0" fontId="4" fillId="0" borderId="0" xfId="4" applyFont="1"/>
    <xf numFmtId="49" fontId="4" fillId="0" borderId="0" xfId="4" applyNumberFormat="1" applyFont="1" applyAlignment="1">
      <alignment horizontal="left"/>
    </xf>
    <xf numFmtId="3" fontId="4" fillId="0" borderId="0" xfId="4" applyNumberFormat="1" applyFont="1"/>
    <xf numFmtId="3" fontId="4" fillId="0" borderId="0" xfId="4" applyNumberFormat="1" applyFont="1" applyFill="1"/>
    <xf numFmtId="0" fontId="4" fillId="0" borderId="0" xfId="4" applyFont="1" applyFill="1"/>
    <xf numFmtId="164" fontId="4" fillId="0" borderId="0" xfId="4" applyNumberFormat="1" applyFont="1" applyFill="1"/>
    <xf numFmtId="164" fontId="4" fillId="0" borderId="0" xfId="4" applyNumberFormat="1" applyFont="1"/>
    <xf numFmtId="0" fontId="4" fillId="0" borderId="1" xfId="4" applyFont="1" applyBorder="1"/>
    <xf numFmtId="49" fontId="4" fillId="0" borderId="3" xfId="4" applyNumberFormat="1" applyFont="1" applyBorder="1" applyAlignment="1">
      <alignment horizontal="left"/>
    </xf>
    <xf numFmtId="0" fontId="5" fillId="0" borderId="4" xfId="2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6" xfId="4" applyFont="1" applyBorder="1" applyAlignment="1">
      <alignment horizontal="centerContinuous"/>
    </xf>
    <xf numFmtId="0" fontId="5" fillId="0" borderId="35" xfId="4" applyFont="1" applyBorder="1" applyAlignment="1">
      <alignment horizontal="center"/>
    </xf>
    <xf numFmtId="0" fontId="5" fillId="0" borderId="37" xfId="4" applyFont="1" applyBorder="1" applyAlignment="1">
      <alignment horizontal="center"/>
    </xf>
    <xf numFmtId="0" fontId="5" fillId="0" borderId="38" xfId="2" applyFont="1" applyBorder="1" applyAlignment="1">
      <alignment horizontal="center"/>
    </xf>
    <xf numFmtId="0" fontId="5" fillId="0" borderId="39" xfId="2" applyFont="1" applyBorder="1" applyAlignment="1">
      <alignment horizontal="center" shrinkToFit="1"/>
    </xf>
    <xf numFmtId="0" fontId="5" fillId="0" borderId="40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1" fontId="4" fillId="0" borderId="16" xfId="4" applyNumberFormat="1" applyFont="1" applyFill="1" applyBorder="1" applyAlignment="1">
      <alignment horizontal="center"/>
    </xf>
    <xf numFmtId="0" fontId="4" fillId="0" borderId="15" xfId="2" applyNumberFormat="1" applyFont="1" applyBorder="1" applyAlignment="1">
      <alignment horizontal="left"/>
    </xf>
    <xf numFmtId="3" fontId="4" fillId="0" borderId="16" xfId="4" applyNumberFormat="1" applyFont="1" applyFill="1" applyBorder="1"/>
    <xf numFmtId="3" fontId="4" fillId="0" borderId="17" xfId="4" applyNumberFormat="1" applyFont="1" applyFill="1" applyBorder="1"/>
    <xf numFmtId="3" fontId="4" fillId="0" borderId="15" xfId="4" applyNumberFormat="1" applyFont="1" applyFill="1" applyBorder="1"/>
    <xf numFmtId="164" fontId="4" fillId="0" borderId="18" xfId="4" applyNumberFormat="1" applyFont="1" applyFill="1" applyBorder="1"/>
    <xf numFmtId="3" fontId="4" fillId="0" borderId="42" xfId="4" applyNumberFormat="1" applyFont="1" applyFill="1" applyBorder="1"/>
    <xf numFmtId="3" fontId="4" fillId="0" borderId="43" xfId="4" applyNumberFormat="1" applyFont="1" applyFill="1" applyBorder="1"/>
    <xf numFmtId="0" fontId="4" fillId="0" borderId="15" xfId="4" applyNumberFormat="1" applyFont="1" applyFill="1" applyBorder="1" applyAlignment="1">
      <alignment horizontal="left"/>
    </xf>
    <xf numFmtId="49" fontId="4" fillId="0" borderId="15" xfId="4" applyNumberFormat="1" applyFont="1" applyFill="1" applyBorder="1" applyAlignment="1">
      <alignment horizontal="left"/>
    </xf>
    <xf numFmtId="3" fontId="4" fillId="0" borderId="45" xfId="4" applyNumberFormat="1" applyFont="1" applyFill="1" applyBorder="1"/>
    <xf numFmtId="1" fontId="4" fillId="0" borderId="32" xfId="4" applyNumberFormat="1" applyFont="1" applyBorder="1" applyAlignment="1">
      <alignment horizontal="center"/>
    </xf>
    <xf numFmtId="49" fontId="5" fillId="0" borderId="31" xfId="4" applyNumberFormat="1" applyFont="1" applyBorder="1" applyAlignment="1">
      <alignment horizontal="left"/>
    </xf>
    <xf numFmtId="3" fontId="5" fillId="0" borderId="32" xfId="4" applyNumberFormat="1" applyFont="1" applyBorder="1"/>
    <xf numFmtId="3" fontId="5" fillId="0" borderId="33" xfId="4" applyNumberFormat="1" applyFont="1" applyBorder="1"/>
    <xf numFmtId="3" fontId="5" fillId="0" borderId="31" xfId="4" applyNumberFormat="1" applyFont="1" applyBorder="1"/>
    <xf numFmtId="164" fontId="5" fillId="0" borderId="34" xfId="4" applyNumberFormat="1" applyFont="1" applyBorder="1"/>
    <xf numFmtId="3" fontId="5" fillId="0" borderId="32" xfId="4" applyNumberFormat="1" applyFont="1" applyFill="1" applyBorder="1"/>
    <xf numFmtId="3" fontId="5" fillId="0" borderId="33" xfId="4" applyNumberFormat="1" applyFont="1" applyFill="1" applyBorder="1"/>
    <xf numFmtId="3" fontId="5" fillId="0" borderId="31" xfId="4" applyNumberFormat="1" applyFont="1" applyFill="1" applyBorder="1"/>
    <xf numFmtId="164" fontId="5" fillId="0" borderId="34" xfId="4" applyNumberFormat="1" applyFont="1" applyFill="1" applyBorder="1"/>
    <xf numFmtId="1" fontId="4" fillId="0" borderId="38" xfId="4" applyNumberFormat="1" applyFont="1" applyFill="1" applyBorder="1" applyAlignment="1">
      <alignment horizontal="center"/>
    </xf>
    <xf numFmtId="1" fontId="5" fillId="0" borderId="7" xfId="4" applyNumberFormat="1" applyFont="1" applyFill="1" applyBorder="1" applyAlignment="1">
      <alignment horizontal="left"/>
    </xf>
    <xf numFmtId="3" fontId="5" fillId="0" borderId="38" xfId="4" applyNumberFormat="1" applyFont="1" applyFill="1" applyBorder="1"/>
    <xf numFmtId="3" fontId="5" fillId="0" borderId="39" xfId="4" applyNumberFormat="1" applyFont="1" applyFill="1" applyBorder="1"/>
    <xf numFmtId="3" fontId="5" fillId="0" borderId="40" xfId="4" applyNumberFormat="1" applyFont="1" applyFill="1" applyBorder="1"/>
    <xf numFmtId="164" fontId="5" fillId="0" borderId="7" xfId="4" applyNumberFormat="1" applyFont="1" applyFill="1" applyBorder="1"/>
    <xf numFmtId="0" fontId="5" fillId="0" borderId="39" xfId="2" applyFont="1" applyBorder="1" applyAlignment="1">
      <alignment horizontal="center"/>
    </xf>
    <xf numFmtId="0" fontId="4" fillId="0" borderId="9" xfId="4" applyFont="1" applyBorder="1" applyAlignment="1">
      <alignment horizontal="center"/>
    </xf>
    <xf numFmtId="0" fontId="4" fillId="0" borderId="10" xfId="4" applyFont="1" applyBorder="1" applyAlignment="1">
      <alignment horizontal="center"/>
    </xf>
    <xf numFmtId="0" fontId="4" fillId="0" borderId="11" xfId="4" applyFont="1" applyBorder="1" applyAlignment="1">
      <alignment horizontal="left"/>
    </xf>
    <xf numFmtId="0" fontId="4" fillId="0" borderId="9" xfId="2" applyFont="1" applyBorder="1" applyAlignment="1">
      <alignment horizontal="right"/>
    </xf>
    <xf numFmtId="0" fontId="4" fillId="0" borderId="10" xfId="2" applyFont="1" applyBorder="1" applyAlignment="1">
      <alignment horizontal="right"/>
    </xf>
    <xf numFmtId="0" fontId="4" fillId="0" borderId="11" xfId="2" applyFont="1" applyBorder="1" applyAlignment="1">
      <alignment horizontal="right"/>
    </xf>
    <xf numFmtId="0" fontId="5" fillId="0" borderId="41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3" fontId="4" fillId="0" borderId="9" xfId="4" applyNumberFormat="1" applyFont="1" applyBorder="1"/>
    <xf numFmtId="3" fontId="4" fillId="0" borderId="10" xfId="4" applyNumberFormat="1" applyFont="1" applyBorder="1"/>
    <xf numFmtId="3" fontId="4" fillId="0" borderId="11" xfId="4" applyNumberFormat="1" applyFont="1" applyBorder="1"/>
    <xf numFmtId="1" fontId="4" fillId="0" borderId="12" xfId="4" applyNumberFormat="1" applyFont="1" applyBorder="1" applyAlignment="1">
      <alignment horizontal="center"/>
    </xf>
    <xf numFmtId="1" fontId="4" fillId="0" borderId="13" xfId="4" applyNumberFormat="1" applyFont="1" applyBorder="1" applyAlignment="1">
      <alignment horizontal="center"/>
    </xf>
    <xf numFmtId="1" fontId="4" fillId="0" borderId="17" xfId="4" applyNumberFormat="1" applyFont="1" applyBorder="1" applyAlignment="1">
      <alignment horizontal="center"/>
    </xf>
    <xf numFmtId="49" fontId="4" fillId="0" borderId="15" xfId="4" applyNumberFormat="1" applyFont="1" applyBorder="1" applyAlignment="1">
      <alignment horizontal="left"/>
    </xf>
    <xf numFmtId="3" fontId="4" fillId="0" borderId="12" xfId="4" applyNumberFormat="1" applyFont="1" applyBorder="1"/>
    <xf numFmtId="3" fontId="4" fillId="0" borderId="13" xfId="4" applyNumberFormat="1" applyFont="1" applyBorder="1"/>
    <xf numFmtId="3" fontId="4" fillId="0" borderId="8" xfId="4" applyNumberFormat="1" applyFont="1" applyBorder="1"/>
    <xf numFmtId="164" fontId="4" fillId="0" borderId="14" xfId="4" applyNumberFormat="1" applyFont="1" applyBorder="1"/>
    <xf numFmtId="164" fontId="4" fillId="0" borderId="18" xfId="4" applyNumberFormat="1" applyFont="1" applyBorder="1"/>
    <xf numFmtId="1" fontId="4" fillId="0" borderId="16" xfId="4" applyNumberFormat="1" applyFont="1" applyBorder="1" applyAlignment="1">
      <alignment horizontal="center"/>
    </xf>
    <xf numFmtId="3" fontId="4" fillId="0" borderId="16" xfId="4" applyNumberFormat="1" applyFont="1" applyBorder="1"/>
    <xf numFmtId="3" fontId="4" fillId="0" borderId="17" xfId="4" applyNumberFormat="1" applyFont="1" applyBorder="1"/>
    <xf numFmtId="3" fontId="4" fillId="0" borderId="15" xfId="4" applyNumberFormat="1" applyFont="1" applyBorder="1"/>
    <xf numFmtId="1" fontId="5" fillId="2" borderId="16" xfId="4" applyNumberFormat="1" applyFont="1" applyFill="1" applyBorder="1" applyAlignment="1">
      <alignment horizontal="center"/>
    </xf>
    <xf numFmtId="1" fontId="5" fillId="2" borderId="17" xfId="4" applyNumberFormat="1" applyFont="1" applyFill="1" applyBorder="1" applyAlignment="1">
      <alignment horizontal="center"/>
    </xf>
    <xf numFmtId="1" fontId="4" fillId="2" borderId="17" xfId="4" applyNumberFormat="1" applyFont="1" applyFill="1" applyBorder="1" applyAlignment="1">
      <alignment horizontal="center"/>
    </xf>
    <xf numFmtId="49" fontId="5" fillId="2" borderId="15" xfId="4" applyNumberFormat="1" applyFont="1" applyFill="1" applyBorder="1" applyAlignment="1">
      <alignment horizontal="left"/>
    </xf>
    <xf numFmtId="3" fontId="5" fillId="2" borderId="16" xfId="4" applyNumberFormat="1" applyFont="1" applyFill="1" applyBorder="1"/>
    <xf numFmtId="3" fontId="5" fillId="2" borderId="17" xfId="4" applyNumberFormat="1" applyFont="1" applyFill="1" applyBorder="1"/>
    <xf numFmtId="3" fontId="5" fillId="2" borderId="15" xfId="4" applyNumberFormat="1" applyFont="1" applyFill="1" applyBorder="1"/>
    <xf numFmtId="164" fontId="5" fillId="2" borderId="18" xfId="4" applyNumberFormat="1" applyFont="1" applyFill="1" applyBorder="1"/>
    <xf numFmtId="1" fontId="4" fillId="0" borderId="20" xfId="4" applyNumberFormat="1" applyFont="1" applyBorder="1" applyAlignment="1">
      <alignment horizontal="center"/>
    </xf>
    <xf numFmtId="1" fontId="5" fillId="0" borderId="21" xfId="4" applyNumberFormat="1" applyFont="1" applyBorder="1" applyAlignment="1">
      <alignment horizontal="left"/>
    </xf>
    <xf numFmtId="1" fontId="4" fillId="0" borderId="21" xfId="4" applyNumberFormat="1" applyFont="1" applyBorder="1" applyAlignment="1">
      <alignment horizontal="center"/>
    </xf>
    <xf numFmtId="49" fontId="4" fillId="0" borderId="19" xfId="4" applyNumberFormat="1" applyFont="1" applyBorder="1" applyAlignment="1">
      <alignment horizontal="left"/>
    </xf>
    <xf numFmtId="3" fontId="5" fillId="0" borderId="20" xfId="4" applyNumberFormat="1" applyFont="1" applyBorder="1"/>
    <xf numFmtId="3" fontId="5" fillId="0" borderId="21" xfId="4" applyNumberFormat="1" applyFont="1" applyBorder="1"/>
    <xf numFmtId="3" fontId="5" fillId="0" borderId="19" xfId="4" applyNumberFormat="1" applyFont="1" applyBorder="1"/>
    <xf numFmtId="164" fontId="5" fillId="0" borderId="22" xfId="4" applyNumberFormat="1" applyFont="1" applyBorder="1"/>
    <xf numFmtId="3" fontId="5" fillId="0" borderId="20" xfId="4" applyNumberFormat="1" applyFont="1" applyFill="1" applyBorder="1"/>
    <xf numFmtId="3" fontId="5" fillId="0" borderId="21" xfId="4" applyNumberFormat="1" applyFont="1" applyFill="1" applyBorder="1"/>
    <xf numFmtId="3" fontId="5" fillId="0" borderId="19" xfId="4" applyNumberFormat="1" applyFont="1" applyFill="1" applyBorder="1"/>
    <xf numFmtId="1" fontId="5" fillId="0" borderId="24" xfId="4" applyNumberFormat="1" applyFont="1" applyBorder="1" applyAlignment="1">
      <alignment horizontal="center"/>
    </xf>
    <xf numFmtId="1" fontId="4" fillId="0" borderId="25" xfId="4" applyNumberFormat="1" applyFont="1" applyBorder="1" applyAlignment="1">
      <alignment horizontal="center"/>
    </xf>
    <xf numFmtId="49" fontId="5" fillId="0" borderId="23" xfId="4" applyNumberFormat="1" applyFont="1" applyBorder="1" applyAlignment="1">
      <alignment horizontal="left"/>
    </xf>
    <xf numFmtId="3" fontId="5" fillId="0" borderId="24" xfId="4" applyNumberFormat="1" applyFont="1" applyBorder="1"/>
    <xf numFmtId="3" fontId="5" fillId="0" borderId="25" xfId="4" applyNumberFormat="1" applyFont="1" applyBorder="1"/>
    <xf numFmtId="3" fontId="5" fillId="0" borderId="23" xfId="4" applyNumberFormat="1" applyFont="1" applyBorder="1"/>
    <xf numFmtId="164" fontId="5" fillId="0" borderId="26" xfId="4" applyNumberFormat="1" applyFont="1" applyBorder="1"/>
    <xf numFmtId="3" fontId="5" fillId="0" borderId="24" xfId="4" applyNumberFormat="1" applyFont="1" applyFill="1" applyBorder="1"/>
    <xf numFmtId="3" fontId="5" fillId="0" borderId="25" xfId="4" applyNumberFormat="1" applyFont="1" applyFill="1" applyBorder="1"/>
    <xf numFmtId="3" fontId="5" fillId="0" borderId="23" xfId="4" applyNumberFormat="1" applyFont="1" applyFill="1" applyBorder="1"/>
    <xf numFmtId="1" fontId="5" fillId="0" borderId="12" xfId="4" applyNumberFormat="1" applyFont="1" applyBorder="1" applyAlignment="1">
      <alignment horizontal="left"/>
    </xf>
    <xf numFmtId="49" fontId="4" fillId="0" borderId="8" xfId="4" applyNumberFormat="1" applyFont="1" applyBorder="1" applyAlignment="1">
      <alignment horizontal="left"/>
    </xf>
    <xf numFmtId="3" fontId="5" fillId="0" borderId="12" xfId="4" applyNumberFormat="1" applyFont="1" applyBorder="1"/>
    <xf numFmtId="3" fontId="5" fillId="0" borderId="13" xfId="4" applyNumberFormat="1" applyFont="1" applyBorder="1"/>
    <xf numFmtId="3" fontId="5" fillId="0" borderId="8" xfId="4" applyNumberFormat="1" applyFont="1" applyBorder="1"/>
    <xf numFmtId="164" fontId="5" fillId="0" borderId="14" xfId="4" applyNumberFormat="1" applyFont="1" applyBorder="1"/>
    <xf numFmtId="3" fontId="5" fillId="0" borderId="12" xfId="4" applyNumberFormat="1" applyFont="1" applyFill="1" applyBorder="1"/>
    <xf numFmtId="3" fontId="5" fillId="0" borderId="13" xfId="4" applyNumberFormat="1" applyFont="1" applyFill="1" applyBorder="1"/>
    <xf numFmtId="3" fontId="5" fillId="0" borderId="8" xfId="4" applyNumberFormat="1" applyFont="1" applyFill="1" applyBorder="1"/>
    <xf numFmtId="1" fontId="5" fillId="0" borderId="17" xfId="4" applyNumberFormat="1" applyFont="1" applyBorder="1" applyAlignment="1">
      <alignment horizontal="left"/>
    </xf>
    <xf numFmtId="3" fontId="5" fillId="0" borderId="16" xfId="4" applyNumberFormat="1" applyFont="1" applyBorder="1"/>
    <xf numFmtId="3" fontId="5" fillId="0" borderId="17" xfId="4" applyNumberFormat="1" applyFont="1" applyBorder="1"/>
    <xf numFmtId="3" fontId="5" fillId="0" borderId="15" xfId="4" applyNumberFormat="1" applyFont="1" applyBorder="1"/>
    <xf numFmtId="164" fontId="5" fillId="0" borderId="18" xfId="4" applyNumberFormat="1" applyFont="1" applyBorder="1"/>
    <xf numFmtId="3" fontId="5" fillId="0" borderId="16" xfId="4" applyNumberFormat="1" applyFont="1" applyFill="1" applyBorder="1"/>
    <xf numFmtId="3" fontId="5" fillId="0" borderId="17" xfId="4" applyNumberFormat="1" applyFont="1" applyFill="1" applyBorder="1"/>
    <xf numFmtId="3" fontId="5" fillId="0" borderId="15" xfId="4" applyNumberFormat="1" applyFont="1" applyFill="1" applyBorder="1"/>
    <xf numFmtId="3" fontId="4" fillId="0" borderId="42" xfId="4" applyNumberFormat="1" applyFont="1" applyBorder="1"/>
    <xf numFmtId="49" fontId="4" fillId="0" borderId="18" xfId="4" applyNumberFormat="1" applyFont="1" applyBorder="1" applyAlignment="1">
      <alignment horizontal="left"/>
    </xf>
    <xf numFmtId="3" fontId="4" fillId="0" borderId="45" xfId="4" applyNumberFormat="1" applyFont="1" applyBorder="1"/>
    <xf numFmtId="49" fontId="5" fillId="2" borderId="18" xfId="4" applyNumberFormat="1" applyFont="1" applyFill="1" applyBorder="1" applyAlignment="1">
      <alignment horizontal="left"/>
    </xf>
    <xf numFmtId="3" fontId="5" fillId="2" borderId="45" xfId="4" applyNumberFormat="1" applyFont="1" applyFill="1" applyBorder="1"/>
    <xf numFmtId="1" fontId="5" fillId="0" borderId="32" xfId="4" applyNumberFormat="1" applyFont="1" applyFill="1" applyBorder="1" applyAlignment="1">
      <alignment horizontal="center"/>
    </xf>
    <xf numFmtId="1" fontId="5" fillId="0" borderId="33" xfId="4" applyNumberFormat="1" applyFont="1" applyFill="1" applyBorder="1" applyAlignment="1">
      <alignment horizontal="center"/>
    </xf>
    <xf numFmtId="1" fontId="4" fillId="0" borderId="33" xfId="4" applyNumberFormat="1" applyFont="1" applyFill="1" applyBorder="1" applyAlignment="1">
      <alignment horizontal="center"/>
    </xf>
    <xf numFmtId="49" fontId="5" fillId="0" borderId="31" xfId="4" applyNumberFormat="1" applyFont="1" applyFill="1" applyBorder="1" applyAlignment="1">
      <alignment horizontal="left"/>
    </xf>
    <xf numFmtId="3" fontId="5" fillId="0" borderId="0" xfId="4" applyNumberFormat="1" applyFont="1" applyFill="1" applyBorder="1"/>
    <xf numFmtId="1" fontId="4" fillId="0" borderId="24" xfId="4" applyNumberFormat="1" applyFont="1" applyBorder="1" applyAlignment="1">
      <alignment horizontal="center"/>
    </xf>
    <xf numFmtId="1" fontId="5" fillId="0" borderId="25" xfId="4" applyNumberFormat="1" applyFont="1" applyBorder="1" applyAlignment="1">
      <alignment horizontal="left"/>
    </xf>
    <xf numFmtId="49" fontId="4" fillId="0" borderId="23" xfId="4" applyNumberFormat="1" applyFont="1" applyBorder="1" applyAlignment="1">
      <alignment horizontal="left"/>
    </xf>
    <xf numFmtId="1" fontId="5" fillId="0" borderId="28" xfId="4" applyNumberFormat="1" applyFont="1" applyBorder="1" applyAlignment="1">
      <alignment horizontal="center"/>
    </xf>
    <xf numFmtId="1" fontId="4" fillId="0" borderId="29" xfId="4" applyNumberFormat="1" applyFont="1" applyBorder="1" applyAlignment="1">
      <alignment horizontal="center"/>
    </xf>
    <xf numFmtId="49" fontId="5" fillId="0" borderId="27" xfId="4" applyNumberFormat="1" applyFont="1" applyBorder="1" applyAlignment="1">
      <alignment horizontal="left"/>
    </xf>
    <xf numFmtId="3" fontId="5" fillId="0" borderId="28" xfId="4" applyNumberFormat="1" applyFont="1" applyBorder="1"/>
    <xf numFmtId="3" fontId="5" fillId="0" borderId="29" xfId="4" applyNumberFormat="1" applyFont="1" applyBorder="1"/>
    <xf numFmtId="3" fontId="5" fillId="0" borderId="27" xfId="4" applyNumberFormat="1" applyFont="1" applyBorder="1"/>
    <xf numFmtId="164" fontId="5" fillId="0" borderId="30" xfId="4" applyNumberFormat="1" applyFont="1" applyBorder="1"/>
    <xf numFmtId="3" fontId="4" fillId="0" borderId="46" xfId="4" applyNumberFormat="1" applyFont="1" applyBorder="1"/>
    <xf numFmtId="49" fontId="4" fillId="0" borderId="15" xfId="4" applyNumberFormat="1" applyFont="1" applyBorder="1" applyAlignment="1">
      <alignment horizontal="left" shrinkToFit="1"/>
    </xf>
    <xf numFmtId="1" fontId="5" fillId="0" borderId="17" xfId="4" applyNumberFormat="1" applyFont="1" applyFill="1" applyBorder="1" applyAlignment="1">
      <alignment horizontal="left"/>
    </xf>
    <xf numFmtId="1" fontId="4" fillId="0" borderId="17" xfId="4" applyNumberFormat="1" applyFont="1" applyFill="1" applyBorder="1" applyAlignment="1">
      <alignment horizontal="center"/>
    </xf>
    <xf numFmtId="164" fontId="5" fillId="0" borderId="18" xfId="4" applyNumberFormat="1" applyFont="1" applyFill="1" applyBorder="1"/>
    <xf numFmtId="0" fontId="4" fillId="0" borderId="17" xfId="3" applyFont="1" applyFill="1" applyBorder="1" applyAlignment="1">
      <alignment horizontal="left"/>
    </xf>
    <xf numFmtId="49" fontId="5" fillId="2" borderId="15" xfId="4" applyNumberFormat="1" applyFont="1" applyFill="1" applyBorder="1" applyAlignment="1">
      <alignment horizontal="left" shrinkToFit="1"/>
    </xf>
    <xf numFmtId="164" fontId="5" fillId="0" borderId="26" xfId="4" applyNumberFormat="1" applyFont="1" applyFill="1" applyBorder="1"/>
    <xf numFmtId="1" fontId="5" fillId="0" borderId="32" xfId="4" applyNumberFormat="1" applyFont="1" applyBorder="1" applyAlignment="1">
      <alignment horizontal="center"/>
    </xf>
    <xf numFmtId="1" fontId="4" fillId="0" borderId="33" xfId="4" applyNumberFormat="1" applyFont="1" applyBorder="1" applyAlignment="1">
      <alignment horizontal="center"/>
    </xf>
    <xf numFmtId="3" fontId="5" fillId="2" borderId="42" xfId="4" applyNumberFormat="1" applyFont="1" applyFill="1" applyBorder="1"/>
    <xf numFmtId="3" fontId="5" fillId="2" borderId="43" xfId="4" applyNumberFormat="1" applyFont="1" applyFill="1" applyBorder="1"/>
    <xf numFmtId="3" fontId="5" fillId="0" borderId="28" xfId="4" applyNumberFormat="1" applyFont="1" applyFill="1" applyBorder="1"/>
    <xf numFmtId="3" fontId="5" fillId="0" borderId="29" xfId="4" applyNumberFormat="1" applyFont="1" applyFill="1" applyBorder="1"/>
    <xf numFmtId="3" fontId="5" fillId="0" borderId="27" xfId="4" applyNumberFormat="1" applyFont="1" applyFill="1" applyBorder="1"/>
    <xf numFmtId="164" fontId="5" fillId="0" borderId="30" xfId="4" applyNumberFormat="1" applyFont="1" applyFill="1" applyBorder="1"/>
    <xf numFmtId="1" fontId="5" fillId="0" borderId="32" xfId="4" applyNumberFormat="1" applyFont="1" applyBorder="1" applyAlignment="1">
      <alignment horizontal="left"/>
    </xf>
    <xf numFmtId="49" fontId="4" fillId="0" borderId="31" xfId="4" applyNumberFormat="1" applyFont="1" applyBorder="1" applyAlignment="1">
      <alignment horizontal="left"/>
    </xf>
    <xf numFmtId="0" fontId="4" fillId="2" borderId="38" xfId="4" applyFont="1" applyFill="1" applyBorder="1"/>
    <xf numFmtId="1" fontId="4" fillId="2" borderId="39" xfId="4" applyNumberFormat="1" applyFont="1" applyFill="1" applyBorder="1" applyAlignment="1">
      <alignment horizontal="center"/>
    </xf>
    <xf numFmtId="1" fontId="5" fillId="2" borderId="7" xfId="4" applyNumberFormat="1" applyFont="1" applyFill="1" applyBorder="1" applyAlignment="1">
      <alignment horizontal="left"/>
    </xf>
    <xf numFmtId="3" fontId="5" fillId="2" borderId="38" xfId="4" applyNumberFormat="1" applyFont="1" applyFill="1" applyBorder="1"/>
    <xf numFmtId="3" fontId="5" fillId="2" borderId="39" xfId="4" applyNumberFormat="1" applyFont="1" applyFill="1" applyBorder="1"/>
    <xf numFmtId="3" fontId="5" fillId="2" borderId="40" xfId="4" applyNumberFormat="1" applyFont="1" applyFill="1" applyBorder="1"/>
    <xf numFmtId="164" fontId="5" fillId="2" borderId="7" xfId="4" applyNumberFormat="1" applyFont="1" applyFill="1" applyBorder="1"/>
    <xf numFmtId="3" fontId="5" fillId="2" borderId="4" xfId="4" applyNumberFormat="1" applyFont="1" applyFill="1" applyBorder="1"/>
    <xf numFmtId="3" fontId="5" fillId="2" borderId="44" xfId="4" applyNumberFormat="1" applyFont="1" applyFill="1" applyBorder="1"/>
    <xf numFmtId="1" fontId="4" fillId="0" borderId="0" xfId="4" applyNumberFormat="1" applyFont="1" applyAlignment="1">
      <alignment horizontal="left"/>
    </xf>
    <xf numFmtId="0" fontId="6" fillId="0" borderId="0" xfId="2" applyFont="1" applyAlignment="1">
      <alignment horizontal="center"/>
    </xf>
    <xf numFmtId="0" fontId="5" fillId="0" borderId="1" xfId="4" applyFont="1" applyBorder="1" applyAlignment="1">
      <alignment horizontal="center" vertical="center" wrapText="1"/>
    </xf>
    <xf numFmtId="0" fontId="5" fillId="0" borderId="35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36" xfId="4" applyFont="1" applyBorder="1" applyAlignment="1">
      <alignment horizontal="center" vertical="center" wrapText="1"/>
    </xf>
    <xf numFmtId="0" fontId="5" fillId="0" borderId="47" xfId="4" applyFont="1" applyBorder="1" applyAlignment="1">
      <alignment horizontal="center" vertical="center" wrapText="1"/>
    </xf>
    <xf numFmtId="0" fontId="5" fillId="0" borderId="48" xfId="4" applyFont="1" applyBorder="1" applyAlignment="1">
      <alignment horizontal="center" vertical="center" wrapText="1"/>
    </xf>
  </cellXfs>
  <cellStyles count="5">
    <cellStyle name="Nedefinován" xfId="1"/>
    <cellStyle name="Normální" xfId="0" builtinId="0"/>
    <cellStyle name="normální_Příjmy město oddíly SR 2000" xfId="2"/>
    <cellStyle name="normální_Výdaje 2001-tab" xfId="3"/>
    <cellStyle name="normální_Výdaje SR 2000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N179"/>
  <sheetViews>
    <sheetView showZeros="0" tabSelected="1" zoomScaleNormal="100" zoomScaleSheetLayoutView="75" workbookViewId="0">
      <selection activeCell="A3" sqref="A3"/>
    </sheetView>
  </sheetViews>
  <sheetFormatPr defaultColWidth="7.109375" defaultRowHeight="12.75" x14ac:dyDescent="0.2"/>
  <cols>
    <col min="1" max="1" width="3.44140625" style="1" bestFit="1" customWidth="1"/>
    <col min="2" max="2" width="32.44140625" style="2" customWidth="1"/>
    <col min="3" max="3" width="6.88671875" style="3" bestFit="1" customWidth="1"/>
    <col min="4" max="4" width="10.6640625" style="1" bestFit="1" customWidth="1"/>
    <col min="5" max="5" width="10.33203125" style="1" bestFit="1" customWidth="1"/>
    <col min="6" max="6" width="5.44140625" style="1" bestFit="1" customWidth="1"/>
    <col min="7" max="7" width="6.88671875" style="1" bestFit="1" customWidth="1"/>
    <col min="8" max="8" width="10.6640625" style="1" bestFit="1" customWidth="1"/>
    <col min="9" max="9" width="10.33203125" style="1" bestFit="1" customWidth="1"/>
    <col min="10" max="10" width="5.44140625" style="1" bestFit="1" customWidth="1"/>
    <col min="11" max="11" width="7.6640625" style="1" bestFit="1" customWidth="1"/>
    <col min="12" max="12" width="10.6640625" style="1" bestFit="1" customWidth="1"/>
    <col min="13" max="13" width="10.33203125" style="1" bestFit="1" customWidth="1"/>
    <col min="14" max="14" width="5.44140625" style="1" bestFit="1" customWidth="1"/>
    <col min="15" max="16384" width="7.109375" style="1"/>
  </cols>
  <sheetData>
    <row r="1" spans="1:14" ht="15.75" x14ac:dyDescent="0.25">
      <c r="A1" s="168" t="s">
        <v>213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3" spans="1:14" ht="13.5" thickBot="1" x14ac:dyDescent="0.25"/>
    <row r="4" spans="1:14" ht="13.5" thickBot="1" x14ac:dyDescent="0.25">
      <c r="A4" s="8"/>
      <c r="B4" s="9"/>
      <c r="C4" s="10" t="s">
        <v>180</v>
      </c>
      <c r="D4" s="11"/>
      <c r="E4" s="11"/>
      <c r="F4" s="12"/>
      <c r="G4" s="10" t="s">
        <v>89</v>
      </c>
      <c r="H4" s="11"/>
      <c r="I4" s="11"/>
      <c r="J4" s="12"/>
      <c r="K4" s="10" t="s">
        <v>84</v>
      </c>
      <c r="L4" s="11"/>
      <c r="M4" s="11"/>
      <c r="N4" s="13"/>
    </row>
    <row r="5" spans="1:14" ht="13.5" thickBot="1" x14ac:dyDescent="0.25">
      <c r="A5" s="14" t="s">
        <v>1</v>
      </c>
      <c r="B5" s="15" t="s">
        <v>57</v>
      </c>
      <c r="C5" s="16" t="s">
        <v>204</v>
      </c>
      <c r="D5" s="17" t="s">
        <v>214</v>
      </c>
      <c r="E5" s="18" t="s">
        <v>215</v>
      </c>
      <c r="F5" s="19" t="s">
        <v>58</v>
      </c>
      <c r="G5" s="16" t="s">
        <v>204</v>
      </c>
      <c r="H5" s="17" t="s">
        <v>214</v>
      </c>
      <c r="I5" s="18" t="s">
        <v>215</v>
      </c>
      <c r="J5" s="19" t="s">
        <v>58</v>
      </c>
      <c r="K5" s="16" t="s">
        <v>204</v>
      </c>
      <c r="L5" s="17" t="s">
        <v>214</v>
      </c>
      <c r="M5" s="18" t="s">
        <v>215</v>
      </c>
      <c r="N5" s="19" t="s">
        <v>58</v>
      </c>
    </row>
    <row r="6" spans="1:14" x14ac:dyDescent="0.2">
      <c r="A6" s="20">
        <v>10</v>
      </c>
      <c r="B6" s="21" t="s">
        <v>5</v>
      </c>
      <c r="C6" s="22">
        <f>+'BV a KV mB'!E10</f>
        <v>15909</v>
      </c>
      <c r="D6" s="23">
        <f>+'BV a KV mB'!F10</f>
        <v>13673</v>
      </c>
      <c r="E6" s="24">
        <f>+'BV a KV mB'!G10</f>
        <v>9707</v>
      </c>
      <c r="F6" s="25">
        <f t="shared" ref="F6:F28" si="0">+E6/D6*100</f>
        <v>70.993929642360854</v>
      </c>
      <c r="G6" s="22">
        <f>+'BV a KV mB'!I10</f>
        <v>0</v>
      </c>
      <c r="H6" s="23">
        <f>+'BV a KV mB'!J10</f>
        <v>0</v>
      </c>
      <c r="I6" s="24">
        <f>+'BV a KV mB'!K10</f>
        <v>0</v>
      </c>
      <c r="J6" s="25"/>
      <c r="K6" s="22">
        <f>+'BV a KV mB'!M10</f>
        <v>15909</v>
      </c>
      <c r="L6" s="23">
        <f>+'BV a KV mB'!N10</f>
        <v>13673</v>
      </c>
      <c r="M6" s="24">
        <f>+'BV a KV mB'!O10</f>
        <v>9707</v>
      </c>
      <c r="N6" s="25">
        <f t="shared" ref="N6:N28" si="1">+M6/L6*100</f>
        <v>70.993929642360854</v>
      </c>
    </row>
    <row r="7" spans="1:14" x14ac:dyDescent="0.2">
      <c r="A7" s="20">
        <v>21</v>
      </c>
      <c r="B7" s="21" t="s">
        <v>6</v>
      </c>
      <c r="C7" s="22">
        <f>+'BV a KV mB'!E17</f>
        <v>55812</v>
      </c>
      <c r="D7" s="23">
        <f>+'BV a KV mB'!F17</f>
        <v>58745</v>
      </c>
      <c r="E7" s="24">
        <f>+'BV a KV mB'!G17</f>
        <v>57464</v>
      </c>
      <c r="F7" s="25">
        <f t="shared" si="0"/>
        <v>97.819388884160347</v>
      </c>
      <c r="G7" s="22">
        <f>+'BV a KV mB'!I17</f>
        <v>44087</v>
      </c>
      <c r="H7" s="23">
        <f>'BV a KV mB'!J17</f>
        <v>61942</v>
      </c>
      <c r="I7" s="24">
        <f>'BV a KV mB'!K17</f>
        <v>26077</v>
      </c>
      <c r="J7" s="25">
        <f t="shared" ref="J7" si="2">+I7/H7*100</f>
        <v>42.099060411352554</v>
      </c>
      <c r="K7" s="22">
        <f>+'BV a KV mB'!M17</f>
        <v>99899</v>
      </c>
      <c r="L7" s="23">
        <f>+'BV a KV mB'!N17</f>
        <v>120687</v>
      </c>
      <c r="M7" s="24">
        <f>+'BV a KV mB'!O17</f>
        <v>83541</v>
      </c>
      <c r="N7" s="25">
        <f t="shared" si="1"/>
        <v>69.221208580874489</v>
      </c>
    </row>
    <row r="8" spans="1:14" x14ac:dyDescent="0.2">
      <c r="A8" s="20">
        <v>22</v>
      </c>
      <c r="B8" s="21" t="s">
        <v>10</v>
      </c>
      <c r="C8" s="22">
        <f>+'BV a KV mB'!E27</f>
        <v>2775655</v>
      </c>
      <c r="D8" s="23">
        <f>+'BV a KV mB'!F27</f>
        <v>2860105</v>
      </c>
      <c r="E8" s="24">
        <f>+'BV a KV mB'!G27</f>
        <v>2419620</v>
      </c>
      <c r="F8" s="25">
        <f t="shared" si="0"/>
        <v>84.598991995049133</v>
      </c>
      <c r="G8" s="22">
        <f>+'BV a KV mB'!I27</f>
        <v>447624</v>
      </c>
      <c r="H8" s="23">
        <f>+'BV a KV mB'!J27</f>
        <v>425376</v>
      </c>
      <c r="I8" s="24">
        <f>+'BV a KV mB'!K27</f>
        <v>364094</v>
      </c>
      <c r="J8" s="25">
        <f>+I8/H8*100</f>
        <v>85.593451440607836</v>
      </c>
      <c r="K8" s="22">
        <f>+'BV a KV mB'!M27</f>
        <v>3223279</v>
      </c>
      <c r="L8" s="23">
        <f>+'BV a KV mB'!N27</f>
        <v>3285481</v>
      </c>
      <c r="M8" s="24">
        <f>+'BV a KV mB'!O27</f>
        <v>2783714</v>
      </c>
      <c r="N8" s="25">
        <f t="shared" si="1"/>
        <v>84.727746104756037</v>
      </c>
    </row>
    <row r="9" spans="1:14" x14ac:dyDescent="0.2">
      <c r="A9" s="20">
        <v>23</v>
      </c>
      <c r="B9" s="21" t="s">
        <v>14</v>
      </c>
      <c r="C9" s="22">
        <f>+'BV a KV mB'!E35</f>
        <v>26172</v>
      </c>
      <c r="D9" s="23">
        <f>+'BV a KV mB'!F35</f>
        <v>26241</v>
      </c>
      <c r="E9" s="24">
        <f>+'BV a KV mB'!G35</f>
        <v>23956</v>
      </c>
      <c r="F9" s="25">
        <f t="shared" si="0"/>
        <v>91.292252581837587</v>
      </c>
      <c r="G9" s="22">
        <f>+'BV a KV mB'!I35</f>
        <v>728006</v>
      </c>
      <c r="H9" s="23">
        <f>+'BV a KV mB'!J35</f>
        <v>570879</v>
      </c>
      <c r="I9" s="24">
        <f>+'BV a KV mB'!K35</f>
        <v>492071</v>
      </c>
      <c r="J9" s="25">
        <f>+I9/H9*100</f>
        <v>86.195323352234013</v>
      </c>
      <c r="K9" s="22">
        <f>+'BV a KV mB'!M35</f>
        <v>754178</v>
      </c>
      <c r="L9" s="23">
        <f>+'BV a KV mB'!N35</f>
        <v>597120</v>
      </c>
      <c r="M9" s="24">
        <f>+'BV a KV mB'!O35</f>
        <v>516027</v>
      </c>
      <c r="N9" s="25">
        <f t="shared" si="1"/>
        <v>86.419312700964639</v>
      </c>
    </row>
    <row r="10" spans="1:14" x14ac:dyDescent="0.2">
      <c r="A10" s="20">
        <v>24</v>
      </c>
      <c r="B10" s="21" t="s">
        <v>187</v>
      </c>
      <c r="C10" s="26">
        <f>'BV a KV mB'!E38</f>
        <v>0</v>
      </c>
      <c r="D10" s="23">
        <f>'BV a KV mB'!F38</f>
        <v>21</v>
      </c>
      <c r="E10" s="27">
        <f>'BV a KV mB'!G38</f>
        <v>19</v>
      </c>
      <c r="F10" s="25">
        <f t="shared" si="0"/>
        <v>90.476190476190482</v>
      </c>
      <c r="G10" s="26">
        <f>'BV a KV mB'!I38</f>
        <v>0</v>
      </c>
      <c r="H10" s="23">
        <f>'BV a KV mB'!J38</f>
        <v>0</v>
      </c>
      <c r="I10" s="27">
        <f>'BV a KV mB'!K38</f>
        <v>0</v>
      </c>
      <c r="J10" s="25"/>
      <c r="K10" s="26">
        <f>'BV a KV mB'!M38</f>
        <v>0</v>
      </c>
      <c r="L10" s="23">
        <f>'BV a KV mB'!N38</f>
        <v>21</v>
      </c>
      <c r="M10" s="27">
        <f>'BV a KV mB'!O38</f>
        <v>19</v>
      </c>
      <c r="N10" s="25">
        <f t="shared" si="1"/>
        <v>90.476190476190482</v>
      </c>
    </row>
    <row r="11" spans="1:14" x14ac:dyDescent="0.2">
      <c r="A11" s="20">
        <v>31</v>
      </c>
      <c r="B11" s="21" t="s">
        <v>219</v>
      </c>
      <c r="C11" s="22">
        <f>+'BV a KV mB'!E53</f>
        <v>427572</v>
      </c>
      <c r="D11" s="23">
        <f>+'BV a KV mB'!F53</f>
        <v>531288</v>
      </c>
      <c r="E11" s="24">
        <f>+'BV a KV mB'!G53</f>
        <v>498921</v>
      </c>
      <c r="F11" s="25">
        <f t="shared" si="0"/>
        <v>93.90782400505941</v>
      </c>
      <c r="G11" s="22">
        <f>+'BV a KV mB'!I53</f>
        <v>215314</v>
      </c>
      <c r="H11" s="23">
        <f>+'BV a KV mB'!J53</f>
        <v>361462</v>
      </c>
      <c r="I11" s="24">
        <f>+'BV a KV mB'!K53</f>
        <v>257522</v>
      </c>
      <c r="J11" s="25">
        <f t="shared" ref="J11:J19" si="3">+I11/H11*100</f>
        <v>71.24455682755034</v>
      </c>
      <c r="K11" s="22">
        <f>+'BV a KV mB'!M53</f>
        <v>642886</v>
      </c>
      <c r="L11" s="23">
        <f>+'BV a KV mB'!N53</f>
        <v>892750</v>
      </c>
      <c r="M11" s="24">
        <f>+'BV a KV mB'!O53</f>
        <v>756443</v>
      </c>
      <c r="N11" s="25">
        <f t="shared" si="1"/>
        <v>84.731783814057678</v>
      </c>
    </row>
    <row r="12" spans="1:14" x14ac:dyDescent="0.2">
      <c r="A12" s="20">
        <v>32</v>
      </c>
      <c r="B12" s="21" t="s">
        <v>219</v>
      </c>
      <c r="C12" s="22">
        <f>+'BV a KV mB'!E59</f>
        <v>2458</v>
      </c>
      <c r="D12" s="23">
        <f>+'BV a KV mB'!F59</f>
        <v>9143</v>
      </c>
      <c r="E12" s="24">
        <f>+'BV a KV mB'!G59</f>
        <v>7694</v>
      </c>
      <c r="F12" s="25">
        <f t="shared" si="0"/>
        <v>84.151810127966755</v>
      </c>
      <c r="G12" s="22">
        <f>+'BV a KV mB'!I59</f>
        <v>0</v>
      </c>
      <c r="H12" s="23">
        <f>+'BV a KV mB'!J59</f>
        <v>1900</v>
      </c>
      <c r="I12" s="24">
        <f>+'BV a KV mB'!K59</f>
        <v>1800</v>
      </c>
      <c r="J12" s="25">
        <f t="shared" si="3"/>
        <v>94.73684210526315</v>
      </c>
      <c r="K12" s="22">
        <f>+'BV a KV mB'!M59</f>
        <v>2458</v>
      </c>
      <c r="L12" s="23">
        <f>+'BV a KV mB'!N59</f>
        <v>11043</v>
      </c>
      <c r="M12" s="24">
        <f>+'BV a KV mB'!O59</f>
        <v>9494</v>
      </c>
      <c r="N12" s="25">
        <f t="shared" si="1"/>
        <v>85.973014579371537</v>
      </c>
    </row>
    <row r="13" spans="1:14" x14ac:dyDescent="0.2">
      <c r="A13" s="20">
        <v>33</v>
      </c>
      <c r="B13" s="28" t="s">
        <v>24</v>
      </c>
      <c r="C13" s="22">
        <f>+'BV a KV mB'!E79</f>
        <v>906693</v>
      </c>
      <c r="D13" s="23">
        <f>+'BV a KV mB'!F79</f>
        <v>980519</v>
      </c>
      <c r="E13" s="24">
        <f>+'BV a KV mB'!G79</f>
        <v>962905</v>
      </c>
      <c r="F13" s="25">
        <f t="shared" si="0"/>
        <v>98.203604417660443</v>
      </c>
      <c r="G13" s="22">
        <f>+'BV a KV mB'!I79</f>
        <v>149573</v>
      </c>
      <c r="H13" s="23">
        <f>+'BV a KV mB'!J79</f>
        <v>159229</v>
      </c>
      <c r="I13" s="24">
        <f>+'BV a KV mB'!K79</f>
        <v>131346</v>
      </c>
      <c r="J13" s="25">
        <f t="shared" si="3"/>
        <v>82.488742628541274</v>
      </c>
      <c r="K13" s="22">
        <f>+'BV a KV mB'!M79</f>
        <v>1056266</v>
      </c>
      <c r="L13" s="23">
        <f>+'BV a KV mB'!N79</f>
        <v>1139748</v>
      </c>
      <c r="M13" s="24">
        <f>+'BV a KV mB'!O79</f>
        <v>1094251</v>
      </c>
      <c r="N13" s="25">
        <f t="shared" si="1"/>
        <v>96.008152679364215</v>
      </c>
    </row>
    <row r="14" spans="1:14" x14ac:dyDescent="0.2">
      <c r="A14" s="20">
        <v>34</v>
      </c>
      <c r="B14" s="28" t="s">
        <v>26</v>
      </c>
      <c r="C14" s="22">
        <f>+'BV a KV mB'!E85</f>
        <v>272614</v>
      </c>
      <c r="D14" s="23">
        <f>+'BV a KV mB'!F85</f>
        <v>303736</v>
      </c>
      <c r="E14" s="24">
        <f>+'BV a KV mB'!G85</f>
        <v>293790</v>
      </c>
      <c r="F14" s="25">
        <f t="shared" si="0"/>
        <v>96.725445781863201</v>
      </c>
      <c r="G14" s="22">
        <f>+'BV a KV mB'!I85</f>
        <v>139496</v>
      </c>
      <c r="H14" s="23">
        <f>+'BV a KV mB'!J85</f>
        <v>181248</v>
      </c>
      <c r="I14" s="24">
        <f>+'BV a KV mB'!K85</f>
        <v>127682</v>
      </c>
      <c r="J14" s="25">
        <f t="shared" si="3"/>
        <v>70.446018714689259</v>
      </c>
      <c r="K14" s="22">
        <f>+'BV a KV mB'!M85</f>
        <v>412110</v>
      </c>
      <c r="L14" s="23">
        <f>+'BV a KV mB'!N85</f>
        <v>484984</v>
      </c>
      <c r="M14" s="24">
        <f>+'BV a KV mB'!O85</f>
        <v>421472</v>
      </c>
      <c r="N14" s="25">
        <f t="shared" si="1"/>
        <v>86.904310245286439</v>
      </c>
    </row>
    <row r="15" spans="1:14" x14ac:dyDescent="0.2">
      <c r="A15" s="20">
        <v>35</v>
      </c>
      <c r="B15" s="28" t="s">
        <v>29</v>
      </c>
      <c r="C15" s="22">
        <f>+'BV a KV mB'!E94</f>
        <v>142562</v>
      </c>
      <c r="D15" s="23">
        <f>+'BV a KV mB'!F94</f>
        <v>238037</v>
      </c>
      <c r="E15" s="24">
        <f>+'BV a KV mB'!G94</f>
        <v>235818</v>
      </c>
      <c r="F15" s="25">
        <f t="shared" si="0"/>
        <v>99.067791981918774</v>
      </c>
      <c r="G15" s="22">
        <f>+'BV a KV mB'!I94</f>
        <v>32539</v>
      </c>
      <c r="H15" s="23">
        <f>+'BV a KV mB'!J94</f>
        <v>37058</v>
      </c>
      <c r="I15" s="24">
        <f>+'BV a KV mB'!K94</f>
        <v>34087</v>
      </c>
      <c r="J15" s="25">
        <f t="shared" si="3"/>
        <v>91.982837713853954</v>
      </c>
      <c r="K15" s="22">
        <f>+'BV a KV mB'!M94</f>
        <v>175101</v>
      </c>
      <c r="L15" s="23">
        <f>+'BV a KV mB'!N94</f>
        <v>275095</v>
      </c>
      <c r="M15" s="24">
        <f>+'BV a KV mB'!O94</f>
        <v>269905</v>
      </c>
      <c r="N15" s="25">
        <f t="shared" si="1"/>
        <v>98.113379014522252</v>
      </c>
    </row>
    <row r="16" spans="1:14" x14ac:dyDescent="0.2">
      <c r="A16" s="20">
        <v>36</v>
      </c>
      <c r="B16" s="28" t="s">
        <v>93</v>
      </c>
      <c r="C16" s="22">
        <f>+'BV a KV mB'!E106</f>
        <v>1054197</v>
      </c>
      <c r="D16" s="23">
        <f>+'BV a KV mB'!F106</f>
        <v>1031245</v>
      </c>
      <c r="E16" s="24">
        <f>+'BV a KV mB'!G106</f>
        <v>596743</v>
      </c>
      <c r="F16" s="25">
        <f t="shared" si="0"/>
        <v>57.866268442513658</v>
      </c>
      <c r="G16" s="22">
        <f>+'BV a KV mB'!I106</f>
        <v>1266924</v>
      </c>
      <c r="H16" s="23">
        <f>+'BV a KV mB'!J106</f>
        <v>1532901</v>
      </c>
      <c r="I16" s="24">
        <f>+'BV a KV mB'!K106</f>
        <v>791578</v>
      </c>
      <c r="J16" s="25">
        <f t="shared" si="3"/>
        <v>51.639212186566517</v>
      </c>
      <c r="K16" s="22">
        <f>+'BV a KV mB'!M106</f>
        <v>2321121</v>
      </c>
      <c r="L16" s="23">
        <f>+'BV a KV mB'!N106</f>
        <v>2564146</v>
      </c>
      <c r="M16" s="24">
        <f>+'BV a KV mB'!O106</f>
        <v>1388321</v>
      </c>
      <c r="N16" s="25">
        <f t="shared" si="1"/>
        <v>54.14360180738538</v>
      </c>
    </row>
    <row r="17" spans="1:14" x14ac:dyDescent="0.2">
      <c r="A17" s="20">
        <v>37</v>
      </c>
      <c r="B17" s="28" t="s">
        <v>43</v>
      </c>
      <c r="C17" s="22">
        <f>+'BV a KV mB'!E123</f>
        <v>597875</v>
      </c>
      <c r="D17" s="23">
        <f>+'BV a KV mB'!F123</f>
        <v>630779</v>
      </c>
      <c r="E17" s="24">
        <f>+'BV a KV mB'!G123</f>
        <v>577927</v>
      </c>
      <c r="F17" s="25">
        <f t="shared" si="0"/>
        <v>91.621154160173361</v>
      </c>
      <c r="G17" s="22">
        <f>+'BV a KV mB'!I123</f>
        <v>43644</v>
      </c>
      <c r="H17" s="23">
        <f>+'BV a KV mB'!J123</f>
        <v>83785</v>
      </c>
      <c r="I17" s="24">
        <f>+'BV a KV mB'!K123</f>
        <v>73804</v>
      </c>
      <c r="J17" s="25">
        <f t="shared" si="3"/>
        <v>88.087366473712478</v>
      </c>
      <c r="K17" s="22">
        <f>+'BV a KV mB'!M123</f>
        <v>641519</v>
      </c>
      <c r="L17" s="23">
        <f>+'BV a KV mB'!N123</f>
        <v>714564</v>
      </c>
      <c r="M17" s="24">
        <f>+'BV a KV mB'!O123</f>
        <v>651731</v>
      </c>
      <c r="N17" s="25">
        <f t="shared" si="1"/>
        <v>91.206805828449234</v>
      </c>
    </row>
    <row r="18" spans="1:14" x14ac:dyDescent="0.2">
      <c r="A18" s="20">
        <v>38</v>
      </c>
      <c r="B18" s="28" t="s">
        <v>154</v>
      </c>
      <c r="C18" s="22">
        <f>+'BV a KV mB'!E125</f>
        <v>49950</v>
      </c>
      <c r="D18" s="23">
        <f>+'BV a KV mB'!F125</f>
        <v>49950</v>
      </c>
      <c r="E18" s="24">
        <f>+'BV a KV mB'!G125</f>
        <v>43260</v>
      </c>
      <c r="F18" s="25">
        <f>+E18/D18*100</f>
        <v>86.606606606606604</v>
      </c>
      <c r="G18" s="22">
        <f>+'BV a KV mB'!I125</f>
        <v>0</v>
      </c>
      <c r="H18" s="23">
        <f>+'BV a KV mB'!J125</f>
        <v>0</v>
      </c>
      <c r="I18" s="24">
        <f>+'BV a KV mB'!K125</f>
        <v>0</v>
      </c>
      <c r="J18" s="25"/>
      <c r="K18" s="22">
        <f>+'BV a KV mB'!M125</f>
        <v>49950</v>
      </c>
      <c r="L18" s="23">
        <f>+'BV a KV mB'!N125</f>
        <v>49950</v>
      </c>
      <c r="M18" s="24">
        <f>+'BV a KV mB'!O125</f>
        <v>43260</v>
      </c>
      <c r="N18" s="25">
        <f t="shared" si="1"/>
        <v>86.606606606606604</v>
      </c>
    </row>
    <row r="19" spans="1:14" x14ac:dyDescent="0.2">
      <c r="A19" s="20">
        <v>39</v>
      </c>
      <c r="B19" s="28" t="s">
        <v>193</v>
      </c>
      <c r="C19" s="22">
        <f>+'BV a KV mB'!E129</f>
        <v>9039</v>
      </c>
      <c r="D19" s="23">
        <f>+'BV a KV mB'!F129</f>
        <v>9551</v>
      </c>
      <c r="E19" s="24">
        <f>+'BV a KV mB'!G129</f>
        <v>9519</v>
      </c>
      <c r="F19" s="25">
        <f>+E19/D19*100</f>
        <v>99.664956549052448</v>
      </c>
      <c r="G19" s="22">
        <f>'BV a KV mB'!I129</f>
        <v>0</v>
      </c>
      <c r="H19" s="23">
        <f>'BV a KV mB'!J129</f>
        <v>2566</v>
      </c>
      <c r="I19" s="24">
        <f>'BV a KV mB'!K129</f>
        <v>2566</v>
      </c>
      <c r="J19" s="25">
        <f t="shared" si="3"/>
        <v>100</v>
      </c>
      <c r="K19" s="22">
        <f>+'BV a KV mB'!M129</f>
        <v>9039</v>
      </c>
      <c r="L19" s="23">
        <f>+'BV a KV mB'!N129</f>
        <v>12117</v>
      </c>
      <c r="M19" s="24">
        <f>+'BV a KV mB'!O129</f>
        <v>12085</v>
      </c>
      <c r="N19" s="25">
        <f>+M19/L19*100</f>
        <v>99.735908228109267</v>
      </c>
    </row>
    <row r="20" spans="1:14" x14ac:dyDescent="0.2">
      <c r="A20" s="20">
        <v>42</v>
      </c>
      <c r="B20" s="28" t="s">
        <v>178</v>
      </c>
      <c r="C20" s="22">
        <f>'BV a KV mB'!E134</f>
        <v>5</v>
      </c>
      <c r="D20" s="23">
        <f>'BV a KV mB'!F134</f>
        <v>0</v>
      </c>
      <c r="E20" s="24">
        <f>'BV a KV mB'!G134</f>
        <v>0</v>
      </c>
      <c r="F20" s="25"/>
      <c r="G20" s="22">
        <f>'BV a KV mB'!I134</f>
        <v>0</v>
      </c>
      <c r="H20" s="23">
        <f>'BV a KV mB'!J134</f>
        <v>0</v>
      </c>
      <c r="I20" s="24">
        <f>'BV a KV mB'!K134</f>
        <v>0</v>
      </c>
      <c r="J20" s="25"/>
      <c r="K20" s="22">
        <f>'BV a KV mB'!M134</f>
        <v>5</v>
      </c>
      <c r="L20" s="23">
        <f>'BV a KV mB'!N134</f>
        <v>0</v>
      </c>
      <c r="M20" s="24">
        <f>'BV a KV mB'!O134</f>
        <v>0</v>
      </c>
      <c r="N20" s="25"/>
    </row>
    <row r="21" spans="1:14" x14ac:dyDescent="0.2">
      <c r="A21" s="20">
        <v>43</v>
      </c>
      <c r="B21" s="29" t="s">
        <v>194</v>
      </c>
      <c r="C21" s="22">
        <f>+'BV a KV mB'!E166</f>
        <v>509917</v>
      </c>
      <c r="D21" s="23">
        <f>+'BV a KV mB'!F166</f>
        <v>718198</v>
      </c>
      <c r="E21" s="24">
        <f>+'BV a KV mB'!G166</f>
        <v>694542</v>
      </c>
      <c r="F21" s="25">
        <f t="shared" si="0"/>
        <v>96.706200796994708</v>
      </c>
      <c r="G21" s="22">
        <f>+'BV a KV mB'!I166</f>
        <v>60161</v>
      </c>
      <c r="H21" s="23">
        <f>+'BV a KV mB'!J166</f>
        <v>30550</v>
      </c>
      <c r="I21" s="24">
        <f>+'BV a KV mB'!K166</f>
        <v>22590</v>
      </c>
      <c r="J21" s="25">
        <f t="shared" ref="J21:J26" si="4">+I21/H21*100</f>
        <v>73.9443535188216</v>
      </c>
      <c r="K21" s="22">
        <f>+'BV a KV mB'!M166</f>
        <v>570078</v>
      </c>
      <c r="L21" s="23">
        <f>+'BV a KV mB'!N166</f>
        <v>748748</v>
      </c>
      <c r="M21" s="24">
        <f>+'BV a KV mB'!O166</f>
        <v>717132</v>
      </c>
      <c r="N21" s="25">
        <f t="shared" si="1"/>
        <v>95.777484547538023</v>
      </c>
    </row>
    <row r="22" spans="1:14" x14ac:dyDescent="0.2">
      <c r="A22" s="20">
        <v>52</v>
      </c>
      <c r="B22" s="29" t="s">
        <v>99</v>
      </c>
      <c r="C22" s="22">
        <f>+'BV a KV mB'!E175</f>
        <v>4894</v>
      </c>
      <c r="D22" s="23">
        <f>+'BV a KV mB'!F175</f>
        <v>4498</v>
      </c>
      <c r="E22" s="24">
        <f>+'BV a KV mB'!G175</f>
        <v>255</v>
      </c>
      <c r="F22" s="25">
        <f t="shared" si="0"/>
        <v>5.6691863050244553</v>
      </c>
      <c r="G22" s="22">
        <f>+'BV a KV mB'!I175</f>
        <v>200</v>
      </c>
      <c r="H22" s="23">
        <f>+'BV a KV mB'!J175</f>
        <v>977</v>
      </c>
      <c r="I22" s="24">
        <f>+'BV a KV mB'!K175</f>
        <v>133</v>
      </c>
      <c r="J22" s="25">
        <f t="shared" si="4"/>
        <v>13.613101330603888</v>
      </c>
      <c r="K22" s="22">
        <f>+'BV a KV mB'!M175</f>
        <v>5094</v>
      </c>
      <c r="L22" s="23">
        <f>+'BV a KV mB'!N175</f>
        <v>5475</v>
      </c>
      <c r="M22" s="24">
        <f>+'BV a KV mB'!O175</f>
        <v>388</v>
      </c>
      <c r="N22" s="25">
        <f t="shared" si="1"/>
        <v>7.0867579908675804</v>
      </c>
    </row>
    <row r="23" spans="1:14" x14ac:dyDescent="0.2">
      <c r="A23" s="20">
        <v>53</v>
      </c>
      <c r="B23" s="29" t="s">
        <v>47</v>
      </c>
      <c r="C23" s="22">
        <f>+'BV a KV mB'!E180</f>
        <v>382959</v>
      </c>
      <c r="D23" s="23">
        <f>+'BV a KV mB'!F180</f>
        <v>390385</v>
      </c>
      <c r="E23" s="24">
        <f>+'BV a KV mB'!G180</f>
        <v>367710</v>
      </c>
      <c r="F23" s="25">
        <f t="shared" si="0"/>
        <v>94.191631338294243</v>
      </c>
      <c r="G23" s="22">
        <f>+'BV a KV mB'!I180</f>
        <v>25536</v>
      </c>
      <c r="H23" s="23">
        <f>+'BV a KV mB'!J180</f>
        <v>31478</v>
      </c>
      <c r="I23" s="24">
        <f>+'BV a KV mB'!K180</f>
        <v>30068</v>
      </c>
      <c r="J23" s="25">
        <f t="shared" si="4"/>
        <v>95.520681110616934</v>
      </c>
      <c r="K23" s="22">
        <f>+'BV a KV mB'!M180</f>
        <v>408495</v>
      </c>
      <c r="L23" s="23">
        <f>+'BV a KV mB'!N180</f>
        <v>421863</v>
      </c>
      <c r="M23" s="24">
        <f>+'BV a KV mB'!O180</f>
        <v>397778</v>
      </c>
      <c r="N23" s="25">
        <f t="shared" si="1"/>
        <v>94.290800567956907</v>
      </c>
    </row>
    <row r="24" spans="1:14" x14ac:dyDescent="0.2">
      <c r="A24" s="20">
        <v>55</v>
      </c>
      <c r="B24" s="29" t="s">
        <v>56</v>
      </c>
      <c r="C24" s="26">
        <f>+'BV a KV mB'!E185</f>
        <v>11393</v>
      </c>
      <c r="D24" s="23">
        <f>+'BV a KV mB'!F185</f>
        <v>15666</v>
      </c>
      <c r="E24" s="30">
        <f>+'BV a KV mB'!G185</f>
        <v>11917</v>
      </c>
      <c r="F24" s="25">
        <f t="shared" si="0"/>
        <v>76.069194433805691</v>
      </c>
      <c r="G24" s="26">
        <f>+'BV a KV mB'!I185</f>
        <v>17860</v>
      </c>
      <c r="H24" s="23">
        <f>+'BV a KV mB'!J185</f>
        <v>29385</v>
      </c>
      <c r="I24" s="30">
        <f>+'BV a KV mB'!K185</f>
        <v>23867</v>
      </c>
      <c r="J24" s="25">
        <f t="shared" si="4"/>
        <v>81.221711757699509</v>
      </c>
      <c r="K24" s="26">
        <f>+'BV a KV mB'!M185</f>
        <v>29253</v>
      </c>
      <c r="L24" s="23">
        <f>+'BV a KV mB'!N185</f>
        <v>45051</v>
      </c>
      <c r="M24" s="30">
        <f>+'BV a KV mB'!O185</f>
        <v>35784</v>
      </c>
      <c r="N24" s="25">
        <f t="shared" si="1"/>
        <v>79.429979356729035</v>
      </c>
    </row>
    <row r="25" spans="1:14" x14ac:dyDescent="0.2">
      <c r="A25" s="20">
        <v>61</v>
      </c>
      <c r="B25" s="29" t="s">
        <v>94</v>
      </c>
      <c r="C25" s="26">
        <f>+'BV a KV mB'!E194</f>
        <v>1585008</v>
      </c>
      <c r="D25" s="23">
        <f>+'BV a KV mB'!F194</f>
        <v>1672176</v>
      </c>
      <c r="E25" s="30">
        <f>+'BV a KV mB'!G194</f>
        <v>1540872</v>
      </c>
      <c r="F25" s="25">
        <f t="shared" si="0"/>
        <v>92.147716508310126</v>
      </c>
      <c r="G25" s="26">
        <f>+'BV a KV mB'!I194</f>
        <v>145611</v>
      </c>
      <c r="H25" s="23">
        <f>+'BV a KV mB'!J194</f>
        <v>157545</v>
      </c>
      <c r="I25" s="30">
        <f>+'BV a KV mB'!K194</f>
        <v>94210</v>
      </c>
      <c r="J25" s="25">
        <f t="shared" si="4"/>
        <v>59.798787647973597</v>
      </c>
      <c r="K25" s="26">
        <f>+'BV a KV mB'!M194</f>
        <v>1730619</v>
      </c>
      <c r="L25" s="23">
        <f>+'BV a KV mB'!N194</f>
        <v>1829721</v>
      </c>
      <c r="M25" s="30">
        <f>+'BV a KV mB'!O194</f>
        <v>1635082</v>
      </c>
      <c r="N25" s="25">
        <f t="shared" si="1"/>
        <v>89.362367268015177</v>
      </c>
    </row>
    <row r="26" spans="1:14" x14ac:dyDescent="0.2">
      <c r="A26" s="20">
        <v>62</v>
      </c>
      <c r="B26" s="29" t="s">
        <v>51</v>
      </c>
      <c r="C26" s="26">
        <f>+'BV a KV mB'!E198</f>
        <v>16005</v>
      </c>
      <c r="D26" s="23">
        <f>+'BV a KV mB'!F198</f>
        <v>16285</v>
      </c>
      <c r="E26" s="27">
        <f>+'BV a KV mB'!G198</f>
        <v>13793</v>
      </c>
      <c r="F26" s="25">
        <f t="shared" si="0"/>
        <v>84.697574455019947</v>
      </c>
      <c r="G26" s="26">
        <f>+'BV a KV mB'!I198</f>
        <v>2000</v>
      </c>
      <c r="H26" s="23">
        <f>+'BV a KV mB'!J198</f>
        <v>1000</v>
      </c>
      <c r="I26" s="30">
        <f>+'BV a KV mB'!K198</f>
        <v>211</v>
      </c>
      <c r="J26" s="25">
        <f t="shared" si="4"/>
        <v>21.099999999999998</v>
      </c>
      <c r="K26" s="26">
        <f>+'BV a KV mB'!M198</f>
        <v>18005</v>
      </c>
      <c r="L26" s="23">
        <f>+'BV a KV mB'!N198</f>
        <v>17285</v>
      </c>
      <c r="M26" s="27">
        <f>+'BV a KV mB'!O198</f>
        <v>14004</v>
      </c>
      <c r="N26" s="25">
        <f t="shared" si="1"/>
        <v>81.018223893549319</v>
      </c>
    </row>
    <row r="27" spans="1:14" x14ac:dyDescent="0.2">
      <c r="A27" s="20">
        <v>63</v>
      </c>
      <c r="B27" s="29" t="s">
        <v>53</v>
      </c>
      <c r="C27" s="26">
        <f>+'BV a KV mB'!E204</f>
        <v>546160</v>
      </c>
      <c r="D27" s="23">
        <f>+'BV a KV mB'!F204</f>
        <v>337150</v>
      </c>
      <c r="E27" s="27">
        <f>+'BV a KV mB'!G204</f>
        <v>256317</v>
      </c>
      <c r="F27" s="25">
        <f t="shared" si="0"/>
        <v>76.024618122497401</v>
      </c>
      <c r="G27" s="26">
        <f>+'BV a KV mB'!I204</f>
        <v>233000</v>
      </c>
      <c r="H27" s="23">
        <f>+'BV a KV mB'!J204</f>
        <v>266033</v>
      </c>
      <c r="I27" s="30">
        <f>+'BV a KV mB'!K204</f>
        <v>264895</v>
      </c>
      <c r="J27" s="25">
        <f>+I27/H27*100</f>
        <v>99.572233519901658</v>
      </c>
      <c r="K27" s="26">
        <f>+'BV a KV mB'!M204</f>
        <v>779160</v>
      </c>
      <c r="L27" s="23">
        <f>+'BV a KV mB'!N204</f>
        <v>603183</v>
      </c>
      <c r="M27" s="27">
        <f>+'BV a KV mB'!O204</f>
        <v>521212</v>
      </c>
      <c r="N27" s="25">
        <f t="shared" si="1"/>
        <v>86.410260236114084</v>
      </c>
    </row>
    <row r="28" spans="1:14" x14ac:dyDescent="0.2">
      <c r="A28" s="20">
        <v>64</v>
      </c>
      <c r="B28" s="29" t="s">
        <v>54</v>
      </c>
      <c r="C28" s="26">
        <f>+'BV a KV mB'!E208</f>
        <v>53236</v>
      </c>
      <c r="D28" s="23">
        <f>+'BV a KV mB'!F208</f>
        <v>175917</v>
      </c>
      <c r="E28" s="30">
        <f>+'BV a KV mB'!G208</f>
        <v>5758</v>
      </c>
      <c r="F28" s="25">
        <f t="shared" si="0"/>
        <v>3.2731344895604177</v>
      </c>
      <c r="G28" s="26">
        <f>+'BV a KV mB'!I208</f>
        <v>20</v>
      </c>
      <c r="H28" s="23">
        <f>+'BV a KV mB'!J208</f>
        <v>3810</v>
      </c>
      <c r="I28" s="30">
        <f>+'BV a KV mB'!K208</f>
        <v>0</v>
      </c>
      <c r="J28" s="25">
        <f>+I28/H28*100</f>
        <v>0</v>
      </c>
      <c r="K28" s="26">
        <f>+'BV a KV mB'!M208</f>
        <v>53256</v>
      </c>
      <c r="L28" s="23">
        <f>+'BV a KV mB'!N208</f>
        <v>179727</v>
      </c>
      <c r="M28" s="30">
        <f>+'BV a KV mB'!O208</f>
        <v>5758</v>
      </c>
      <c r="N28" s="25">
        <f t="shared" si="1"/>
        <v>3.2037479065471519</v>
      </c>
    </row>
    <row r="29" spans="1:14" ht="13.5" thickBot="1" x14ac:dyDescent="0.25">
      <c r="A29" s="31"/>
      <c r="B29" s="32"/>
      <c r="C29" s="33"/>
      <c r="D29" s="34"/>
      <c r="E29" s="35"/>
      <c r="F29" s="36"/>
      <c r="G29" s="37"/>
      <c r="H29" s="38"/>
      <c r="I29" s="39"/>
      <c r="J29" s="40"/>
      <c r="K29" s="22"/>
      <c r="L29" s="23"/>
      <c r="M29" s="39"/>
      <c r="N29" s="40"/>
    </row>
    <row r="30" spans="1:14" ht="13.5" thickBot="1" x14ac:dyDescent="0.25">
      <c r="A30" s="41"/>
      <c r="B30" s="42" t="s">
        <v>184</v>
      </c>
      <c r="C30" s="43">
        <f>'BV a KV mB'!E212</f>
        <v>9446085</v>
      </c>
      <c r="D30" s="44">
        <f>'BV a KV mB'!F212</f>
        <v>10073308</v>
      </c>
      <c r="E30" s="45">
        <f>'BV a KV mB'!G212</f>
        <v>8628507</v>
      </c>
      <c r="F30" s="46">
        <f>+E30/D30*100</f>
        <v>85.657134677109042</v>
      </c>
      <c r="G30" s="43">
        <f>'BV a KV mB'!I212</f>
        <v>3551595</v>
      </c>
      <c r="H30" s="44">
        <f>'BV a KV mB'!J212</f>
        <v>3939124</v>
      </c>
      <c r="I30" s="45">
        <f>'BV a KV mB'!K212</f>
        <v>2738601</v>
      </c>
      <c r="J30" s="46">
        <f>+I30/H30*100</f>
        <v>69.523097013447654</v>
      </c>
      <c r="K30" s="43">
        <f>'BV a KV mB'!M212</f>
        <v>12997680</v>
      </c>
      <c r="L30" s="44">
        <f>'BV a KV mB'!N212</f>
        <v>14012432</v>
      </c>
      <c r="M30" s="45">
        <f>'BV a KV mB'!O212</f>
        <v>11367108</v>
      </c>
      <c r="N30" s="46">
        <f>+M30/L30*100</f>
        <v>81.121592597202252</v>
      </c>
    </row>
    <row r="31" spans="1:14" x14ac:dyDescent="0.2">
      <c r="C31" s="4"/>
      <c r="D31" s="4"/>
      <c r="E31" s="4"/>
      <c r="F31" s="5"/>
      <c r="G31" s="4"/>
      <c r="H31" s="5"/>
      <c r="I31" s="4"/>
      <c r="J31" s="5"/>
      <c r="K31" s="4"/>
      <c r="L31" s="4"/>
      <c r="M31" s="4"/>
      <c r="N31" s="6"/>
    </row>
    <row r="32" spans="1:14" x14ac:dyDescent="0.2">
      <c r="A32" s="5"/>
      <c r="B32" s="1"/>
      <c r="C32" s="4"/>
      <c r="D32" s="4"/>
      <c r="E32" s="4"/>
      <c r="F32" s="5"/>
      <c r="G32" s="4"/>
      <c r="H32" s="5"/>
      <c r="I32" s="4"/>
      <c r="J32" s="5"/>
      <c r="K32" s="4"/>
      <c r="L32" s="4"/>
      <c r="M32" s="4"/>
      <c r="N32" s="6"/>
    </row>
    <row r="33" spans="11:14" x14ac:dyDescent="0.2">
      <c r="K33" s="3"/>
      <c r="L33" s="3"/>
      <c r="M33" s="3"/>
      <c r="N33" s="7"/>
    </row>
    <row r="34" spans="11:14" x14ac:dyDescent="0.2">
      <c r="K34" s="3"/>
      <c r="L34" s="3"/>
      <c r="M34" s="3"/>
      <c r="N34" s="7"/>
    </row>
    <row r="35" spans="11:14" x14ac:dyDescent="0.2">
      <c r="K35" s="3"/>
      <c r="L35" s="3"/>
      <c r="M35" s="3"/>
      <c r="N35" s="7"/>
    </row>
    <row r="36" spans="11:14" x14ac:dyDescent="0.2">
      <c r="K36" s="3"/>
      <c r="L36" s="3"/>
      <c r="M36" s="3"/>
      <c r="N36" s="7"/>
    </row>
    <row r="37" spans="11:14" x14ac:dyDescent="0.2">
      <c r="K37" s="3"/>
      <c r="L37" s="3"/>
      <c r="M37" s="3"/>
      <c r="N37" s="7"/>
    </row>
    <row r="38" spans="11:14" x14ac:dyDescent="0.2">
      <c r="K38" s="3"/>
      <c r="L38" s="3"/>
      <c r="M38" s="3"/>
      <c r="N38" s="7"/>
    </row>
    <row r="39" spans="11:14" x14ac:dyDescent="0.2">
      <c r="K39" s="3"/>
      <c r="L39" s="3"/>
      <c r="M39" s="3"/>
    </row>
    <row r="40" spans="11:14" x14ac:dyDescent="0.2">
      <c r="K40" s="3"/>
      <c r="L40" s="3"/>
      <c r="M40" s="3"/>
    </row>
    <row r="41" spans="11:14" x14ac:dyDescent="0.2">
      <c r="K41" s="3"/>
      <c r="L41" s="3"/>
      <c r="M41" s="3"/>
    </row>
    <row r="42" spans="11:14" x14ac:dyDescent="0.2">
      <c r="K42" s="3"/>
      <c r="L42" s="3"/>
      <c r="M42" s="3"/>
    </row>
    <row r="43" spans="11:14" x14ac:dyDescent="0.2">
      <c r="K43" s="3"/>
      <c r="L43" s="3"/>
      <c r="M43" s="3"/>
    </row>
    <row r="44" spans="11:14" x14ac:dyDescent="0.2">
      <c r="K44" s="3"/>
      <c r="L44" s="3"/>
      <c r="M44" s="3"/>
    </row>
    <row r="45" spans="11:14" x14ac:dyDescent="0.2">
      <c r="K45" s="3"/>
      <c r="L45" s="3"/>
      <c r="M45" s="3"/>
    </row>
    <row r="46" spans="11:14" x14ac:dyDescent="0.2">
      <c r="K46" s="3"/>
      <c r="L46" s="3"/>
      <c r="M46" s="3"/>
    </row>
    <row r="47" spans="11:14" x14ac:dyDescent="0.2">
      <c r="K47" s="3"/>
      <c r="L47" s="3"/>
      <c r="M47" s="3"/>
    </row>
    <row r="48" spans="11:14" x14ac:dyDescent="0.2">
      <c r="K48" s="3"/>
      <c r="L48" s="3"/>
      <c r="M48" s="3"/>
    </row>
    <row r="49" spans="11:13" x14ac:dyDescent="0.2">
      <c r="K49" s="3"/>
      <c r="L49" s="3"/>
      <c r="M49" s="3"/>
    </row>
    <row r="50" spans="11:13" x14ac:dyDescent="0.2">
      <c r="K50" s="3"/>
      <c r="L50" s="3"/>
      <c r="M50" s="3"/>
    </row>
    <row r="51" spans="11:13" x14ac:dyDescent="0.2">
      <c r="K51" s="3"/>
      <c r="L51" s="3"/>
      <c r="M51" s="3"/>
    </row>
    <row r="52" spans="11:13" x14ac:dyDescent="0.2">
      <c r="K52" s="3"/>
      <c r="L52" s="3"/>
      <c r="M52" s="3"/>
    </row>
    <row r="53" spans="11:13" x14ac:dyDescent="0.2">
      <c r="K53" s="3"/>
      <c r="L53" s="3"/>
      <c r="M53" s="3"/>
    </row>
    <row r="54" spans="11:13" x14ac:dyDescent="0.2">
      <c r="K54" s="3"/>
      <c r="L54" s="3"/>
      <c r="M54" s="3"/>
    </row>
    <row r="55" spans="11:13" x14ac:dyDescent="0.2">
      <c r="K55" s="3"/>
      <c r="L55" s="3"/>
      <c r="M55" s="3"/>
    </row>
    <row r="56" spans="11:13" x14ac:dyDescent="0.2">
      <c r="K56" s="3"/>
      <c r="L56" s="3"/>
      <c r="M56" s="3"/>
    </row>
    <row r="57" spans="11:13" x14ac:dyDescent="0.2">
      <c r="K57" s="3"/>
      <c r="L57" s="3"/>
      <c r="M57" s="3"/>
    </row>
    <row r="58" spans="11:13" x14ac:dyDescent="0.2">
      <c r="K58" s="3"/>
      <c r="L58" s="3"/>
      <c r="M58" s="3"/>
    </row>
    <row r="59" spans="11:13" x14ac:dyDescent="0.2">
      <c r="K59" s="3"/>
      <c r="L59" s="3"/>
      <c r="M59" s="3"/>
    </row>
    <row r="60" spans="11:13" x14ac:dyDescent="0.2">
      <c r="K60" s="3"/>
      <c r="L60" s="3"/>
      <c r="M60" s="3"/>
    </row>
    <row r="61" spans="11:13" x14ac:dyDescent="0.2">
      <c r="K61" s="3"/>
      <c r="L61" s="3"/>
      <c r="M61" s="3"/>
    </row>
    <row r="62" spans="11:13" x14ac:dyDescent="0.2">
      <c r="K62" s="3"/>
      <c r="L62" s="3"/>
      <c r="M62" s="3"/>
    </row>
    <row r="63" spans="11:13" x14ac:dyDescent="0.2">
      <c r="K63" s="3"/>
      <c r="L63" s="3"/>
      <c r="M63" s="3"/>
    </row>
    <row r="64" spans="11:13" x14ac:dyDescent="0.2">
      <c r="K64" s="3"/>
      <c r="L64" s="3"/>
      <c r="M64" s="3"/>
    </row>
    <row r="65" spans="11:13" x14ac:dyDescent="0.2">
      <c r="K65" s="3"/>
      <c r="L65" s="3"/>
      <c r="M65" s="3"/>
    </row>
    <row r="66" spans="11:13" x14ac:dyDescent="0.2">
      <c r="K66" s="3"/>
      <c r="L66" s="3"/>
      <c r="M66" s="3"/>
    </row>
    <row r="67" spans="11:13" x14ac:dyDescent="0.2">
      <c r="K67" s="3"/>
      <c r="L67" s="3"/>
      <c r="M67" s="3"/>
    </row>
    <row r="68" spans="11:13" x14ac:dyDescent="0.2">
      <c r="K68" s="3"/>
      <c r="L68" s="3"/>
      <c r="M68" s="3"/>
    </row>
    <row r="69" spans="11:13" x14ac:dyDescent="0.2">
      <c r="K69" s="3"/>
      <c r="L69" s="3"/>
      <c r="M69" s="3"/>
    </row>
    <row r="70" spans="11:13" x14ac:dyDescent="0.2">
      <c r="K70" s="3"/>
      <c r="L70" s="3"/>
      <c r="M70" s="3"/>
    </row>
    <row r="71" spans="11:13" x14ac:dyDescent="0.2">
      <c r="K71" s="3"/>
      <c r="L71" s="3"/>
      <c r="M71" s="3"/>
    </row>
    <row r="72" spans="11:13" x14ac:dyDescent="0.2">
      <c r="K72" s="3"/>
      <c r="L72" s="3"/>
      <c r="M72" s="3"/>
    </row>
    <row r="73" spans="11:13" x14ac:dyDescent="0.2">
      <c r="K73" s="3"/>
      <c r="L73" s="3"/>
      <c r="M73" s="3"/>
    </row>
    <row r="74" spans="11:13" x14ac:dyDescent="0.2">
      <c r="K74" s="3"/>
      <c r="L74" s="3"/>
      <c r="M74" s="3"/>
    </row>
    <row r="75" spans="11:13" x14ac:dyDescent="0.2">
      <c r="K75" s="3"/>
      <c r="L75" s="3"/>
      <c r="M75" s="3"/>
    </row>
    <row r="76" spans="11:13" x14ac:dyDescent="0.2">
      <c r="K76" s="3"/>
      <c r="L76" s="3"/>
      <c r="M76" s="3"/>
    </row>
    <row r="77" spans="11:13" x14ac:dyDescent="0.2">
      <c r="K77" s="3"/>
      <c r="L77" s="3"/>
      <c r="M77" s="3"/>
    </row>
    <row r="78" spans="11:13" x14ac:dyDescent="0.2">
      <c r="K78" s="3"/>
      <c r="L78" s="3"/>
      <c r="M78" s="3"/>
    </row>
    <row r="79" spans="11:13" x14ac:dyDescent="0.2">
      <c r="K79" s="3"/>
      <c r="L79" s="3"/>
      <c r="M79" s="3"/>
    </row>
    <row r="80" spans="11:13" x14ac:dyDescent="0.2">
      <c r="K80" s="3"/>
      <c r="L80" s="3"/>
      <c r="M80" s="3"/>
    </row>
    <row r="81" spans="11:13" x14ac:dyDescent="0.2">
      <c r="K81" s="3"/>
      <c r="L81" s="3"/>
      <c r="M81" s="3"/>
    </row>
    <row r="82" spans="11:13" x14ac:dyDescent="0.2">
      <c r="K82" s="3"/>
      <c r="L82" s="3"/>
      <c r="M82" s="3"/>
    </row>
    <row r="83" spans="11:13" x14ac:dyDescent="0.2">
      <c r="K83" s="3"/>
      <c r="L83" s="3"/>
      <c r="M83" s="3"/>
    </row>
    <row r="84" spans="11:13" x14ac:dyDescent="0.2">
      <c r="K84" s="3"/>
      <c r="L84" s="3"/>
      <c r="M84" s="3"/>
    </row>
    <row r="85" spans="11:13" x14ac:dyDescent="0.2">
      <c r="K85" s="3"/>
      <c r="L85" s="3"/>
      <c r="M85" s="3"/>
    </row>
    <row r="86" spans="11:13" x14ac:dyDescent="0.2">
      <c r="K86" s="3"/>
      <c r="L86" s="3"/>
      <c r="M86" s="3"/>
    </row>
    <row r="87" spans="11:13" x14ac:dyDescent="0.2">
      <c r="K87" s="3"/>
      <c r="L87" s="3"/>
      <c r="M87" s="3"/>
    </row>
    <row r="88" spans="11:13" x14ac:dyDescent="0.2">
      <c r="K88" s="3"/>
      <c r="L88" s="3"/>
      <c r="M88" s="3"/>
    </row>
    <row r="89" spans="11:13" x14ac:dyDescent="0.2">
      <c r="K89" s="3"/>
      <c r="L89" s="3"/>
      <c r="M89" s="3"/>
    </row>
    <row r="90" spans="11:13" x14ac:dyDescent="0.2">
      <c r="K90" s="3"/>
      <c r="L90" s="3"/>
      <c r="M90" s="3"/>
    </row>
    <row r="91" spans="11:13" x14ac:dyDescent="0.2">
      <c r="K91" s="3"/>
      <c r="L91" s="3"/>
      <c r="M91" s="3"/>
    </row>
    <row r="92" spans="11:13" x14ac:dyDescent="0.2">
      <c r="K92" s="3"/>
      <c r="L92" s="3"/>
      <c r="M92" s="3"/>
    </row>
    <row r="93" spans="11:13" x14ac:dyDescent="0.2">
      <c r="K93" s="3"/>
      <c r="L93" s="3"/>
      <c r="M93" s="3"/>
    </row>
    <row r="94" spans="11:13" x14ac:dyDescent="0.2">
      <c r="K94" s="3"/>
      <c r="L94" s="3"/>
      <c r="M94" s="3"/>
    </row>
    <row r="95" spans="11:13" x14ac:dyDescent="0.2">
      <c r="K95" s="3"/>
      <c r="L95" s="3"/>
      <c r="M95" s="3"/>
    </row>
    <row r="96" spans="11:13" x14ac:dyDescent="0.2">
      <c r="K96" s="3"/>
      <c r="L96" s="3"/>
      <c r="M96" s="3"/>
    </row>
    <row r="97" spans="11:13" x14ac:dyDescent="0.2">
      <c r="K97" s="3"/>
      <c r="L97" s="3"/>
      <c r="M97" s="3"/>
    </row>
    <row r="98" spans="11:13" x14ac:dyDescent="0.2">
      <c r="K98" s="3"/>
      <c r="L98" s="3"/>
      <c r="M98" s="3"/>
    </row>
    <row r="99" spans="11:13" x14ac:dyDescent="0.2">
      <c r="K99" s="3"/>
      <c r="L99" s="3"/>
      <c r="M99" s="3"/>
    </row>
    <row r="100" spans="11:13" x14ac:dyDescent="0.2">
      <c r="K100" s="3"/>
      <c r="L100" s="3"/>
      <c r="M100" s="3"/>
    </row>
    <row r="101" spans="11:13" x14ac:dyDescent="0.2">
      <c r="K101" s="3"/>
      <c r="L101" s="3"/>
      <c r="M101" s="3"/>
    </row>
    <row r="102" spans="11:13" x14ac:dyDescent="0.2">
      <c r="K102" s="3"/>
      <c r="L102" s="3"/>
      <c r="M102" s="3"/>
    </row>
    <row r="103" spans="11:13" x14ac:dyDescent="0.2">
      <c r="K103" s="3"/>
      <c r="L103" s="3"/>
      <c r="M103" s="3"/>
    </row>
    <row r="104" spans="11:13" x14ac:dyDescent="0.2">
      <c r="K104" s="3"/>
      <c r="L104" s="3"/>
      <c r="M104" s="3"/>
    </row>
    <row r="105" spans="11:13" x14ac:dyDescent="0.2">
      <c r="K105" s="3"/>
      <c r="L105" s="3"/>
      <c r="M105" s="3"/>
    </row>
    <row r="106" spans="11:13" x14ac:dyDescent="0.2">
      <c r="K106" s="3"/>
      <c r="L106" s="3"/>
      <c r="M106" s="3"/>
    </row>
    <row r="107" spans="11:13" x14ac:dyDescent="0.2">
      <c r="K107" s="3"/>
      <c r="L107" s="3"/>
      <c r="M107" s="3"/>
    </row>
    <row r="108" spans="11:13" x14ac:dyDescent="0.2">
      <c r="K108" s="3"/>
      <c r="L108" s="3"/>
      <c r="M108" s="3"/>
    </row>
    <row r="109" spans="11:13" x14ac:dyDescent="0.2">
      <c r="K109" s="3"/>
      <c r="L109" s="3"/>
      <c r="M109" s="3"/>
    </row>
    <row r="110" spans="11:13" x14ac:dyDescent="0.2">
      <c r="K110" s="3"/>
      <c r="L110" s="3"/>
      <c r="M110" s="3"/>
    </row>
    <row r="111" spans="11:13" x14ac:dyDescent="0.2">
      <c r="K111" s="3"/>
      <c r="L111" s="3"/>
      <c r="M111" s="3"/>
    </row>
    <row r="112" spans="11:13" x14ac:dyDescent="0.2">
      <c r="K112" s="3"/>
      <c r="L112" s="3"/>
      <c r="M112" s="3"/>
    </row>
    <row r="113" spans="11:13" x14ac:dyDescent="0.2">
      <c r="K113" s="3"/>
      <c r="L113" s="3"/>
      <c r="M113" s="3"/>
    </row>
    <row r="114" spans="11:13" x14ac:dyDescent="0.2">
      <c r="K114" s="3"/>
      <c r="L114" s="3"/>
      <c r="M114" s="3"/>
    </row>
    <row r="115" spans="11:13" x14ac:dyDescent="0.2">
      <c r="K115" s="3"/>
      <c r="L115" s="3"/>
      <c r="M115" s="3"/>
    </row>
    <row r="116" spans="11:13" x14ac:dyDescent="0.2">
      <c r="K116" s="3"/>
      <c r="L116" s="3"/>
      <c r="M116" s="3"/>
    </row>
    <row r="117" spans="11:13" x14ac:dyDescent="0.2">
      <c r="K117" s="3"/>
      <c r="L117" s="3"/>
      <c r="M117" s="3"/>
    </row>
    <row r="118" spans="11:13" x14ac:dyDescent="0.2">
      <c r="K118" s="3"/>
      <c r="L118" s="3"/>
      <c r="M118" s="3"/>
    </row>
    <row r="119" spans="11:13" x14ac:dyDescent="0.2">
      <c r="K119" s="3"/>
      <c r="L119" s="3"/>
      <c r="M119" s="3"/>
    </row>
    <row r="120" spans="11:13" x14ac:dyDescent="0.2">
      <c r="K120" s="3"/>
      <c r="L120" s="3"/>
      <c r="M120" s="3"/>
    </row>
    <row r="121" spans="11:13" x14ac:dyDescent="0.2">
      <c r="K121" s="3"/>
      <c r="L121" s="3"/>
      <c r="M121" s="3"/>
    </row>
    <row r="122" spans="11:13" x14ac:dyDescent="0.2">
      <c r="K122" s="3"/>
      <c r="L122" s="3"/>
      <c r="M122" s="3"/>
    </row>
    <row r="123" spans="11:13" x14ac:dyDescent="0.2">
      <c r="K123" s="3"/>
      <c r="L123" s="3"/>
      <c r="M123" s="3"/>
    </row>
    <row r="124" spans="11:13" x14ac:dyDescent="0.2">
      <c r="K124" s="3"/>
      <c r="L124" s="3"/>
      <c r="M124" s="3"/>
    </row>
    <row r="125" spans="11:13" x14ac:dyDescent="0.2">
      <c r="K125" s="3"/>
      <c r="L125" s="3"/>
      <c r="M125" s="3"/>
    </row>
    <row r="126" spans="11:13" x14ac:dyDescent="0.2">
      <c r="K126" s="3"/>
      <c r="L126" s="3"/>
      <c r="M126" s="3"/>
    </row>
    <row r="127" spans="11:13" x14ac:dyDescent="0.2">
      <c r="K127" s="3"/>
      <c r="L127" s="3"/>
      <c r="M127" s="3"/>
    </row>
    <row r="128" spans="11:13" x14ac:dyDescent="0.2">
      <c r="K128" s="3"/>
      <c r="L128" s="3"/>
      <c r="M128" s="3"/>
    </row>
    <row r="129" spans="11:13" x14ac:dyDescent="0.2">
      <c r="K129" s="3"/>
      <c r="L129" s="3"/>
      <c r="M129" s="3"/>
    </row>
    <row r="130" spans="11:13" x14ac:dyDescent="0.2">
      <c r="K130" s="3"/>
      <c r="L130" s="3"/>
      <c r="M130" s="3"/>
    </row>
    <row r="131" spans="11:13" x14ac:dyDescent="0.2">
      <c r="K131" s="3"/>
      <c r="L131" s="3"/>
      <c r="M131" s="3"/>
    </row>
    <row r="132" spans="11:13" x14ac:dyDescent="0.2">
      <c r="K132" s="3"/>
      <c r="L132" s="3"/>
      <c r="M132" s="3"/>
    </row>
    <row r="133" spans="11:13" x14ac:dyDescent="0.2">
      <c r="K133" s="3"/>
      <c r="L133" s="3"/>
      <c r="M133" s="3"/>
    </row>
    <row r="134" spans="11:13" x14ac:dyDescent="0.2">
      <c r="K134" s="3"/>
      <c r="L134" s="3"/>
      <c r="M134" s="3"/>
    </row>
    <row r="135" spans="11:13" x14ac:dyDescent="0.2">
      <c r="K135" s="3"/>
      <c r="L135" s="3"/>
      <c r="M135" s="3"/>
    </row>
    <row r="136" spans="11:13" x14ac:dyDescent="0.2">
      <c r="K136" s="3"/>
      <c r="L136" s="3"/>
      <c r="M136" s="3"/>
    </row>
    <row r="137" spans="11:13" x14ac:dyDescent="0.2">
      <c r="K137" s="3"/>
      <c r="L137" s="3"/>
      <c r="M137" s="3"/>
    </row>
    <row r="138" spans="11:13" x14ac:dyDescent="0.2">
      <c r="K138" s="3"/>
      <c r="L138" s="3"/>
      <c r="M138" s="3"/>
    </row>
    <row r="139" spans="11:13" x14ac:dyDescent="0.2">
      <c r="K139" s="3"/>
      <c r="L139" s="3"/>
      <c r="M139" s="3"/>
    </row>
    <row r="140" spans="11:13" x14ac:dyDescent="0.2">
      <c r="K140" s="3"/>
      <c r="L140" s="3"/>
      <c r="M140" s="3"/>
    </row>
    <row r="141" spans="11:13" x14ac:dyDescent="0.2">
      <c r="K141" s="3"/>
      <c r="L141" s="3"/>
      <c r="M141" s="3"/>
    </row>
    <row r="142" spans="11:13" x14ac:dyDescent="0.2">
      <c r="K142" s="3"/>
      <c r="L142" s="3"/>
      <c r="M142" s="3"/>
    </row>
    <row r="143" spans="11:13" x14ac:dyDescent="0.2">
      <c r="K143" s="3"/>
      <c r="L143" s="3"/>
      <c r="M143" s="3"/>
    </row>
    <row r="144" spans="11:13" x14ac:dyDescent="0.2">
      <c r="K144" s="3"/>
      <c r="L144" s="3"/>
      <c r="M144" s="3"/>
    </row>
    <row r="145" spans="11:13" x14ac:dyDescent="0.2">
      <c r="K145" s="3"/>
      <c r="L145" s="3"/>
      <c r="M145" s="3"/>
    </row>
    <row r="146" spans="11:13" x14ac:dyDescent="0.2">
      <c r="K146" s="3"/>
      <c r="L146" s="3"/>
      <c r="M146" s="3"/>
    </row>
    <row r="147" spans="11:13" x14ac:dyDescent="0.2">
      <c r="K147" s="3"/>
      <c r="L147" s="3"/>
      <c r="M147" s="3"/>
    </row>
    <row r="148" spans="11:13" x14ac:dyDescent="0.2">
      <c r="K148" s="3"/>
      <c r="L148" s="3"/>
      <c r="M148" s="3"/>
    </row>
    <row r="149" spans="11:13" x14ac:dyDescent="0.2">
      <c r="K149" s="3"/>
      <c r="L149" s="3"/>
      <c r="M149" s="3"/>
    </row>
    <row r="150" spans="11:13" x14ac:dyDescent="0.2">
      <c r="K150" s="3"/>
      <c r="L150" s="3"/>
      <c r="M150" s="3"/>
    </row>
    <row r="151" spans="11:13" x14ac:dyDescent="0.2">
      <c r="K151" s="3"/>
      <c r="L151" s="3"/>
      <c r="M151" s="3"/>
    </row>
    <row r="152" spans="11:13" x14ac:dyDescent="0.2">
      <c r="K152" s="3"/>
      <c r="L152" s="3"/>
      <c r="M152" s="3"/>
    </row>
    <row r="153" spans="11:13" x14ac:dyDescent="0.2">
      <c r="K153" s="3"/>
      <c r="L153" s="3"/>
      <c r="M153" s="3"/>
    </row>
    <row r="154" spans="11:13" x14ac:dyDescent="0.2">
      <c r="K154" s="3"/>
      <c r="L154" s="3"/>
      <c r="M154" s="3"/>
    </row>
    <row r="155" spans="11:13" x14ac:dyDescent="0.2">
      <c r="K155" s="3"/>
      <c r="L155" s="3"/>
      <c r="M155" s="3"/>
    </row>
    <row r="156" spans="11:13" x14ac:dyDescent="0.2">
      <c r="K156" s="3"/>
      <c r="L156" s="3"/>
      <c r="M156" s="3"/>
    </row>
    <row r="157" spans="11:13" x14ac:dyDescent="0.2">
      <c r="K157" s="3"/>
      <c r="L157" s="3"/>
      <c r="M157" s="3"/>
    </row>
    <row r="158" spans="11:13" x14ac:dyDescent="0.2">
      <c r="K158" s="3"/>
      <c r="L158" s="3"/>
      <c r="M158" s="3"/>
    </row>
    <row r="159" spans="11:13" x14ac:dyDescent="0.2">
      <c r="K159" s="3"/>
      <c r="L159" s="3"/>
      <c r="M159" s="3"/>
    </row>
    <row r="160" spans="11:13" x14ac:dyDescent="0.2">
      <c r="K160" s="3"/>
      <c r="L160" s="3"/>
      <c r="M160" s="3"/>
    </row>
    <row r="161" spans="11:13" x14ac:dyDescent="0.2">
      <c r="K161" s="3"/>
      <c r="L161" s="3"/>
      <c r="M161" s="3"/>
    </row>
    <row r="162" spans="11:13" x14ac:dyDescent="0.2">
      <c r="K162" s="3"/>
      <c r="L162" s="3"/>
      <c r="M162" s="3"/>
    </row>
    <row r="163" spans="11:13" x14ac:dyDescent="0.2">
      <c r="K163" s="3"/>
      <c r="L163" s="3"/>
      <c r="M163" s="3"/>
    </row>
    <row r="164" spans="11:13" x14ac:dyDescent="0.2">
      <c r="K164" s="3"/>
      <c r="L164" s="3"/>
      <c r="M164" s="3"/>
    </row>
    <row r="165" spans="11:13" x14ac:dyDescent="0.2">
      <c r="K165" s="3"/>
      <c r="L165" s="3"/>
      <c r="M165" s="3"/>
    </row>
    <row r="166" spans="11:13" x14ac:dyDescent="0.2">
      <c r="K166" s="3"/>
      <c r="L166" s="3"/>
      <c r="M166" s="3"/>
    </row>
    <row r="167" spans="11:13" x14ac:dyDescent="0.2">
      <c r="K167" s="3"/>
      <c r="L167" s="3"/>
      <c r="M167" s="3"/>
    </row>
    <row r="168" spans="11:13" x14ac:dyDescent="0.2">
      <c r="K168" s="3"/>
      <c r="L168" s="3"/>
      <c r="M168" s="3"/>
    </row>
    <row r="169" spans="11:13" x14ac:dyDescent="0.2">
      <c r="K169" s="3"/>
      <c r="L169" s="3"/>
      <c r="M169" s="3"/>
    </row>
    <row r="170" spans="11:13" x14ac:dyDescent="0.2">
      <c r="K170" s="3"/>
      <c r="L170" s="3"/>
      <c r="M170" s="3"/>
    </row>
    <row r="171" spans="11:13" x14ac:dyDescent="0.2">
      <c r="K171" s="3"/>
      <c r="L171" s="3"/>
      <c r="M171" s="3"/>
    </row>
    <row r="172" spans="11:13" x14ac:dyDescent="0.2">
      <c r="K172" s="3"/>
      <c r="L172" s="3"/>
      <c r="M172" s="3"/>
    </row>
    <row r="173" spans="11:13" x14ac:dyDescent="0.2">
      <c r="K173" s="3"/>
      <c r="L173" s="3"/>
      <c r="M173" s="3"/>
    </row>
    <row r="174" spans="11:13" x14ac:dyDescent="0.2">
      <c r="K174" s="3"/>
      <c r="L174" s="3"/>
      <c r="M174" s="3"/>
    </row>
    <row r="175" spans="11:13" x14ac:dyDescent="0.2">
      <c r="K175" s="3"/>
      <c r="L175" s="3"/>
      <c r="M175" s="3"/>
    </row>
    <row r="176" spans="11:13" x14ac:dyDescent="0.2">
      <c r="K176" s="3"/>
      <c r="L176" s="3"/>
      <c r="M176" s="3"/>
    </row>
    <row r="177" spans="11:13" x14ac:dyDescent="0.2">
      <c r="K177" s="3"/>
      <c r="L177" s="3"/>
      <c r="M177" s="3"/>
    </row>
    <row r="178" spans="11:13" x14ac:dyDescent="0.2">
      <c r="K178" s="3"/>
      <c r="L178" s="3"/>
      <c r="M178" s="3"/>
    </row>
    <row r="179" spans="11:13" x14ac:dyDescent="0.2">
      <c r="K179" s="3"/>
      <c r="L179" s="3"/>
      <c r="M179" s="3"/>
    </row>
  </sheetData>
  <mergeCells count="1">
    <mergeCell ref="A1:N1"/>
  </mergeCells>
  <phoneticPr fontId="0" type="noConversion"/>
  <printOptions horizontalCentered="1"/>
  <pageMargins left="0.51" right="0.49" top="0.9055118110236221" bottom="0.47244094488188981" header="0.39370078740157483" footer="0.31496062992125984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A1:R354"/>
  <sheetViews>
    <sheetView showZeros="0" zoomScaleNormal="100" workbookViewId="0">
      <pane xSplit="3" ySplit="2" topLeftCell="D3" activePane="bottomRight" state="frozenSplit"/>
      <selection pane="topRight" activeCell="D1" sqref="D1"/>
      <selection pane="bottomLeft" activeCell="A3" sqref="A3"/>
      <selection pane="bottomRight" activeCell="D71" sqref="D71"/>
    </sheetView>
  </sheetViews>
  <sheetFormatPr defaultColWidth="7.109375" defaultRowHeight="12.75" x14ac:dyDescent="0.2"/>
  <cols>
    <col min="1" max="1" width="2.33203125" style="1" bestFit="1" customWidth="1"/>
    <col min="2" max="2" width="3.44140625" style="1" bestFit="1" customWidth="1"/>
    <col min="3" max="3" width="3.88671875" style="167" bestFit="1" customWidth="1"/>
    <col min="4" max="4" width="35" style="2" customWidth="1"/>
    <col min="5" max="5" width="7.77734375" style="3" customWidth="1"/>
    <col min="6" max="6" width="10.6640625" style="1" bestFit="1" customWidth="1"/>
    <col min="7" max="7" width="10.33203125" style="1" bestFit="1" customWidth="1"/>
    <col min="8" max="8" width="5.44140625" style="1" bestFit="1" customWidth="1"/>
    <col min="9" max="9" width="6.88671875" style="1" bestFit="1" customWidth="1"/>
    <col min="10" max="10" width="10.6640625" style="1" bestFit="1" customWidth="1"/>
    <col min="11" max="11" width="10.33203125" style="1" bestFit="1" customWidth="1"/>
    <col min="12" max="12" width="5.44140625" style="1" bestFit="1" customWidth="1"/>
    <col min="13" max="13" width="7.6640625" style="1" bestFit="1" customWidth="1"/>
    <col min="14" max="14" width="10.6640625" style="1" bestFit="1" customWidth="1"/>
    <col min="15" max="15" width="10.33203125" style="1" bestFit="1" customWidth="1"/>
    <col min="16" max="16" width="5.44140625" style="1" bestFit="1" customWidth="1"/>
    <col min="17" max="16384" width="7.109375" style="1"/>
  </cols>
  <sheetData>
    <row r="1" spans="1:16" ht="15.75" customHeight="1" thickBot="1" x14ac:dyDescent="0.25">
      <c r="A1" s="169" t="s">
        <v>0</v>
      </c>
      <c r="B1" s="171" t="s">
        <v>1</v>
      </c>
      <c r="C1" s="171" t="s">
        <v>2</v>
      </c>
      <c r="D1" s="173" t="s">
        <v>3</v>
      </c>
      <c r="E1" s="10" t="s">
        <v>181</v>
      </c>
      <c r="F1" s="11"/>
      <c r="G1" s="11"/>
      <c r="H1" s="12"/>
      <c r="I1" s="10" t="s">
        <v>83</v>
      </c>
      <c r="J1" s="11"/>
      <c r="K1" s="11"/>
      <c r="L1" s="12"/>
      <c r="M1" s="10" t="s">
        <v>84</v>
      </c>
      <c r="N1" s="11"/>
      <c r="O1" s="11"/>
      <c r="P1" s="13"/>
    </row>
    <row r="2" spans="1:16" ht="13.5" thickBot="1" x14ac:dyDescent="0.25">
      <c r="A2" s="170"/>
      <c r="B2" s="172"/>
      <c r="C2" s="172"/>
      <c r="D2" s="174"/>
      <c r="E2" s="16" t="s">
        <v>204</v>
      </c>
      <c r="F2" s="47" t="s">
        <v>214</v>
      </c>
      <c r="G2" s="18" t="s">
        <v>216</v>
      </c>
      <c r="H2" s="19" t="s">
        <v>58</v>
      </c>
      <c r="I2" s="16" t="s">
        <v>204</v>
      </c>
      <c r="J2" s="47" t="s">
        <v>214</v>
      </c>
      <c r="K2" s="18" t="s">
        <v>216</v>
      </c>
      <c r="L2" s="19" t="s">
        <v>58</v>
      </c>
      <c r="M2" s="16" t="s">
        <v>204</v>
      </c>
      <c r="N2" s="47" t="s">
        <v>214</v>
      </c>
      <c r="O2" s="18" t="s">
        <v>216</v>
      </c>
      <c r="P2" s="19" t="s">
        <v>58</v>
      </c>
    </row>
    <row r="3" spans="1:16" x14ac:dyDescent="0.2">
      <c r="A3" s="48"/>
      <c r="B3" s="49"/>
      <c r="C3" s="49"/>
      <c r="D3" s="50"/>
      <c r="E3" s="51"/>
      <c r="F3" s="52"/>
      <c r="G3" s="53"/>
      <c r="H3" s="54"/>
      <c r="I3" s="55"/>
      <c r="J3" s="56"/>
      <c r="K3" s="57"/>
      <c r="L3" s="54"/>
      <c r="M3" s="58"/>
      <c r="N3" s="59"/>
      <c r="O3" s="60"/>
      <c r="P3" s="54"/>
    </row>
    <row r="4" spans="1:16" x14ac:dyDescent="0.2">
      <c r="A4" s="61" t="s">
        <v>59</v>
      </c>
      <c r="B4" s="62" t="s">
        <v>60</v>
      </c>
      <c r="C4" s="63">
        <v>1012</v>
      </c>
      <c r="D4" s="64" t="s">
        <v>195</v>
      </c>
      <c r="E4" s="65">
        <v>40</v>
      </c>
      <c r="F4" s="66">
        <v>50</v>
      </c>
      <c r="G4" s="67">
        <v>27</v>
      </c>
      <c r="H4" s="68">
        <f t="shared" ref="H4:H78" si="0">IF(F4&lt;=0,0,G4/F4*100)</f>
        <v>54</v>
      </c>
      <c r="I4" s="65"/>
      <c r="J4" s="66"/>
      <c r="K4" s="67"/>
      <c r="L4" s="69"/>
      <c r="M4" s="65">
        <f>+E4+I4</f>
        <v>40</v>
      </c>
      <c r="N4" s="66">
        <f>+F4+J4</f>
        <v>50</v>
      </c>
      <c r="O4" s="67">
        <f>+G4+K4</f>
        <v>27</v>
      </c>
      <c r="P4" s="68">
        <f t="shared" ref="P4:P10" si="1">+O4/N4*100</f>
        <v>54</v>
      </c>
    </row>
    <row r="5" spans="1:16" x14ac:dyDescent="0.2">
      <c r="A5" s="61" t="s">
        <v>59</v>
      </c>
      <c r="B5" s="62" t="s">
        <v>60</v>
      </c>
      <c r="C5" s="63">
        <v>1014</v>
      </c>
      <c r="D5" s="64" t="s">
        <v>118</v>
      </c>
      <c r="E5" s="65">
        <v>15563</v>
      </c>
      <c r="F5" s="66">
        <v>12697</v>
      </c>
      <c r="G5" s="67">
        <v>9130</v>
      </c>
      <c r="H5" s="68">
        <f t="shared" ref="H5" si="2">IF(F5&lt;=0,0,G5/F5*100)</f>
        <v>71.906749625895884</v>
      </c>
      <c r="I5" s="65"/>
      <c r="J5" s="66"/>
      <c r="K5" s="67"/>
      <c r="L5" s="69"/>
      <c r="M5" s="65">
        <f t="shared" ref="M5:M9" si="3">+E5+I5</f>
        <v>15563</v>
      </c>
      <c r="N5" s="66">
        <f t="shared" ref="N5:N9" si="4">+F5+J5</f>
        <v>12697</v>
      </c>
      <c r="O5" s="67">
        <f t="shared" ref="O5:O9" si="5">+G5+K5</f>
        <v>9130</v>
      </c>
      <c r="P5" s="68">
        <f t="shared" ref="P5:P6" si="6">+O5/N5*100</f>
        <v>71.906749625895884</v>
      </c>
    </row>
    <row r="6" spans="1:16" x14ac:dyDescent="0.2">
      <c r="A6" s="61" t="s">
        <v>59</v>
      </c>
      <c r="B6" s="62" t="s">
        <v>60</v>
      </c>
      <c r="C6" s="63">
        <v>1019</v>
      </c>
      <c r="D6" s="64" t="s">
        <v>119</v>
      </c>
      <c r="E6" s="65">
        <v>221</v>
      </c>
      <c r="F6" s="66">
        <v>277</v>
      </c>
      <c r="G6" s="67">
        <v>107</v>
      </c>
      <c r="H6" s="68">
        <f t="shared" si="0"/>
        <v>38.628158844765345</v>
      </c>
      <c r="I6" s="65"/>
      <c r="J6" s="66"/>
      <c r="K6" s="67"/>
      <c r="L6" s="68"/>
      <c r="M6" s="65">
        <f>+E6+I6</f>
        <v>221</v>
      </c>
      <c r="N6" s="66">
        <f>+F6+J6</f>
        <v>277</v>
      </c>
      <c r="O6" s="67">
        <f>+G6+K6</f>
        <v>107</v>
      </c>
      <c r="P6" s="68">
        <f t="shared" si="6"/>
        <v>38.628158844765345</v>
      </c>
    </row>
    <row r="7" spans="1:16" x14ac:dyDescent="0.2">
      <c r="A7" s="61" t="s">
        <v>59</v>
      </c>
      <c r="B7" s="62" t="s">
        <v>60</v>
      </c>
      <c r="C7" s="63">
        <v>1037</v>
      </c>
      <c r="D7" s="64" t="s">
        <v>4</v>
      </c>
      <c r="E7" s="65">
        <v>70</v>
      </c>
      <c r="F7" s="66">
        <v>105</v>
      </c>
      <c r="G7" s="67">
        <v>99</v>
      </c>
      <c r="H7" s="68">
        <f t="shared" si="0"/>
        <v>94.285714285714278</v>
      </c>
      <c r="I7" s="65"/>
      <c r="J7" s="66"/>
      <c r="K7" s="67"/>
      <c r="L7" s="68">
        <f>IF(J7&lt;=0,0,K7/J7*100)</f>
        <v>0</v>
      </c>
      <c r="M7" s="65">
        <f t="shared" si="3"/>
        <v>70</v>
      </c>
      <c r="N7" s="66">
        <f t="shared" si="4"/>
        <v>105</v>
      </c>
      <c r="O7" s="67">
        <f t="shared" si="5"/>
        <v>99</v>
      </c>
      <c r="P7" s="68">
        <f t="shared" si="1"/>
        <v>94.285714285714278</v>
      </c>
    </row>
    <row r="8" spans="1:16" x14ac:dyDescent="0.2">
      <c r="A8" s="70" t="s">
        <v>59</v>
      </c>
      <c r="B8" s="63" t="s">
        <v>60</v>
      </c>
      <c r="C8" s="63">
        <v>1039</v>
      </c>
      <c r="D8" s="64" t="s">
        <v>101</v>
      </c>
      <c r="E8" s="71"/>
      <c r="F8" s="72">
        <v>529</v>
      </c>
      <c r="G8" s="73">
        <v>329</v>
      </c>
      <c r="H8" s="69">
        <f>IF(F8&lt;=0,0,G8/F8*100)</f>
        <v>62.192816635160689</v>
      </c>
      <c r="I8" s="71"/>
      <c r="J8" s="72"/>
      <c r="K8" s="73"/>
      <c r="L8" s="69"/>
      <c r="M8" s="65">
        <f>+E8+I8</f>
        <v>0</v>
      </c>
      <c r="N8" s="66">
        <f>+F8+J8</f>
        <v>529</v>
      </c>
      <c r="O8" s="67">
        <f>+G8+K8</f>
        <v>329</v>
      </c>
      <c r="P8" s="68">
        <f t="shared" ref="P8" si="7">+O8/N8*100</f>
        <v>62.192816635160689</v>
      </c>
    </row>
    <row r="9" spans="1:16" x14ac:dyDescent="0.2">
      <c r="A9" s="70" t="s">
        <v>59</v>
      </c>
      <c r="B9" s="63" t="s">
        <v>60</v>
      </c>
      <c r="C9" s="63">
        <v>1070</v>
      </c>
      <c r="D9" s="64" t="s">
        <v>163</v>
      </c>
      <c r="E9" s="71">
        <v>15</v>
      </c>
      <c r="F9" s="72">
        <v>15</v>
      </c>
      <c r="G9" s="73">
        <v>15</v>
      </c>
      <c r="H9" s="69">
        <f t="shared" si="0"/>
        <v>100</v>
      </c>
      <c r="I9" s="71"/>
      <c r="J9" s="72"/>
      <c r="K9" s="73"/>
      <c r="L9" s="69"/>
      <c r="M9" s="65">
        <f t="shared" si="3"/>
        <v>15</v>
      </c>
      <c r="N9" s="66">
        <f t="shared" si="4"/>
        <v>15</v>
      </c>
      <c r="O9" s="67">
        <f t="shared" si="5"/>
        <v>15</v>
      </c>
      <c r="P9" s="69">
        <f t="shared" si="1"/>
        <v>100</v>
      </c>
    </row>
    <row r="10" spans="1:16" x14ac:dyDescent="0.2">
      <c r="A10" s="74">
        <v>1</v>
      </c>
      <c r="B10" s="75">
        <v>10</v>
      </c>
      <c r="C10" s="76"/>
      <c r="D10" s="77" t="s">
        <v>5</v>
      </c>
      <c r="E10" s="78">
        <f>SUM(E4:E9)</f>
        <v>15909</v>
      </c>
      <c r="F10" s="79">
        <f>SUM(F3:F9)</f>
        <v>13673</v>
      </c>
      <c r="G10" s="80">
        <f>SUM(G3:G9)</f>
        <v>9707</v>
      </c>
      <c r="H10" s="81">
        <f t="shared" si="0"/>
        <v>70.993929642360854</v>
      </c>
      <c r="I10" s="78">
        <f>SUM(I3:I9)</f>
        <v>0</v>
      </c>
      <c r="J10" s="79">
        <f>SUM(J3:J9)</f>
        <v>0</v>
      </c>
      <c r="K10" s="80">
        <f>SUM(K3:K9)</f>
        <v>0</v>
      </c>
      <c r="L10" s="81">
        <f>IF(J10&lt;=0,0,K10/J10*100)</f>
        <v>0</v>
      </c>
      <c r="M10" s="78">
        <f>SUM(M3:M9)</f>
        <v>15909</v>
      </c>
      <c r="N10" s="79">
        <f>SUM(N3:N9)</f>
        <v>13673</v>
      </c>
      <c r="O10" s="80">
        <f>SUM(O3:O9)</f>
        <v>9707</v>
      </c>
      <c r="P10" s="81">
        <f t="shared" si="1"/>
        <v>70.993929642360854</v>
      </c>
    </row>
    <row r="11" spans="1:16" ht="13.5" thickBot="1" x14ac:dyDescent="0.25">
      <c r="A11" s="82"/>
      <c r="B11" s="83"/>
      <c r="C11" s="84"/>
      <c r="D11" s="85"/>
      <c r="E11" s="86"/>
      <c r="F11" s="87"/>
      <c r="G11" s="88"/>
      <c r="H11" s="89">
        <f t="shared" si="0"/>
        <v>0</v>
      </c>
      <c r="I11" s="86"/>
      <c r="J11" s="87"/>
      <c r="K11" s="88"/>
      <c r="L11" s="89"/>
      <c r="M11" s="90"/>
      <c r="N11" s="91"/>
      <c r="O11" s="92"/>
      <c r="P11" s="89"/>
    </row>
    <row r="12" spans="1:16" ht="14.25" thickTop="1" thickBot="1" x14ac:dyDescent="0.25">
      <c r="A12" s="93">
        <v>1</v>
      </c>
      <c r="B12" s="94"/>
      <c r="C12" s="94"/>
      <c r="D12" s="95" t="s">
        <v>5</v>
      </c>
      <c r="E12" s="96">
        <f>+E10</f>
        <v>15909</v>
      </c>
      <c r="F12" s="97">
        <f>+F10</f>
        <v>13673</v>
      </c>
      <c r="G12" s="98">
        <f>+G10</f>
        <v>9707</v>
      </c>
      <c r="H12" s="99">
        <f t="shared" si="0"/>
        <v>70.993929642360854</v>
      </c>
      <c r="I12" s="96">
        <f>+I10</f>
        <v>0</v>
      </c>
      <c r="J12" s="97">
        <f>+J10</f>
        <v>0</v>
      </c>
      <c r="K12" s="98">
        <f>+K10</f>
        <v>0</v>
      </c>
      <c r="L12" s="99">
        <f>IF(J12&lt;=0,0,K12/J12*100)</f>
        <v>0</v>
      </c>
      <c r="M12" s="100">
        <f>+M10</f>
        <v>15909</v>
      </c>
      <c r="N12" s="101">
        <f>+N10</f>
        <v>13673</v>
      </c>
      <c r="O12" s="102">
        <f>+O10</f>
        <v>9707</v>
      </c>
      <c r="P12" s="99">
        <f>+O12/N12*100</f>
        <v>70.993929642360854</v>
      </c>
    </row>
    <row r="13" spans="1:16" ht="13.5" thickTop="1" x14ac:dyDescent="0.2">
      <c r="A13" s="103"/>
      <c r="B13" s="62"/>
      <c r="C13" s="62"/>
      <c r="D13" s="104"/>
      <c r="E13" s="105"/>
      <c r="F13" s="106"/>
      <c r="G13" s="107"/>
      <c r="H13" s="108">
        <f t="shared" si="0"/>
        <v>0</v>
      </c>
      <c r="I13" s="105"/>
      <c r="J13" s="106"/>
      <c r="K13" s="107"/>
      <c r="L13" s="108"/>
      <c r="M13" s="109"/>
      <c r="N13" s="110"/>
      <c r="O13" s="111"/>
      <c r="P13" s="108"/>
    </row>
    <row r="14" spans="1:16" x14ac:dyDescent="0.2">
      <c r="A14" s="70" t="s">
        <v>61</v>
      </c>
      <c r="B14" s="63" t="s">
        <v>62</v>
      </c>
      <c r="C14" s="63">
        <v>2115</v>
      </c>
      <c r="D14" s="64" t="s">
        <v>192</v>
      </c>
      <c r="E14" s="71">
        <v>500</v>
      </c>
      <c r="F14" s="72">
        <v>500</v>
      </c>
      <c r="G14" s="73">
        <v>253</v>
      </c>
      <c r="H14" s="68">
        <f t="shared" si="0"/>
        <v>50.6</v>
      </c>
      <c r="I14" s="71"/>
      <c r="J14" s="72"/>
      <c r="K14" s="73"/>
      <c r="L14" s="69"/>
      <c r="M14" s="65">
        <f>+E14+I14</f>
        <v>500</v>
      </c>
      <c r="N14" s="66">
        <f>+F14+J14</f>
        <v>500</v>
      </c>
      <c r="O14" s="67">
        <f>+G14+K14</f>
        <v>253</v>
      </c>
      <c r="P14" s="68">
        <f t="shared" ref="P14" si="8">+O14/N14*100</f>
        <v>50.6</v>
      </c>
    </row>
    <row r="15" spans="1:16" x14ac:dyDescent="0.2">
      <c r="A15" s="70" t="s">
        <v>61</v>
      </c>
      <c r="B15" s="63" t="s">
        <v>62</v>
      </c>
      <c r="C15" s="63">
        <v>2141</v>
      </c>
      <c r="D15" s="64" t="s">
        <v>120</v>
      </c>
      <c r="E15" s="71">
        <v>230</v>
      </c>
      <c r="F15" s="72">
        <v>1190</v>
      </c>
      <c r="G15" s="73">
        <v>791</v>
      </c>
      <c r="H15" s="69">
        <f>IF(F15&lt;=0,0,G15/F15*100)</f>
        <v>66.470588235294116</v>
      </c>
      <c r="I15" s="71">
        <v>35922</v>
      </c>
      <c r="J15" s="72">
        <v>61922</v>
      </c>
      <c r="K15" s="73">
        <v>26073</v>
      </c>
      <c r="L15" s="69">
        <f t="shared" ref="L15" si="9">+K15/J15*100</f>
        <v>42.106198120215751</v>
      </c>
      <c r="M15" s="65">
        <f t="shared" ref="M15" si="10">+E15+I15</f>
        <v>36152</v>
      </c>
      <c r="N15" s="66">
        <f t="shared" ref="N15" si="11">+F15+J15</f>
        <v>63112</v>
      </c>
      <c r="O15" s="67">
        <f t="shared" ref="O15" si="12">+G15+K15</f>
        <v>26864</v>
      </c>
      <c r="P15" s="69">
        <f>+O15/N15*100</f>
        <v>42.565597667638485</v>
      </c>
    </row>
    <row r="16" spans="1:16" x14ac:dyDescent="0.2">
      <c r="A16" s="70" t="s">
        <v>61</v>
      </c>
      <c r="B16" s="63" t="s">
        <v>62</v>
      </c>
      <c r="C16" s="63">
        <v>2143</v>
      </c>
      <c r="D16" s="64" t="s">
        <v>121</v>
      </c>
      <c r="E16" s="71">
        <v>55082</v>
      </c>
      <c r="F16" s="72">
        <v>57055</v>
      </c>
      <c r="G16" s="73">
        <v>56420</v>
      </c>
      <c r="H16" s="69">
        <f t="shared" si="0"/>
        <v>98.887038822189112</v>
      </c>
      <c r="I16" s="71">
        <v>8165</v>
      </c>
      <c r="J16" s="72">
        <v>20</v>
      </c>
      <c r="K16" s="73">
        <v>4</v>
      </c>
      <c r="L16" s="69">
        <f t="shared" ref="L16" si="13">+K16/J16*100</f>
        <v>20</v>
      </c>
      <c r="M16" s="65">
        <f t="shared" ref="M16" si="14">+E16+I16</f>
        <v>63247</v>
      </c>
      <c r="N16" s="66">
        <f t="shared" ref="N16" si="15">+F16+J16</f>
        <v>57075</v>
      </c>
      <c r="O16" s="67">
        <f t="shared" ref="O16" si="16">+G16+K16</f>
        <v>56424</v>
      </c>
      <c r="P16" s="69">
        <f>+O16/N16*100</f>
        <v>98.859395532194483</v>
      </c>
    </row>
    <row r="17" spans="1:16" x14ac:dyDescent="0.2">
      <c r="A17" s="74">
        <v>2</v>
      </c>
      <c r="B17" s="75">
        <v>21</v>
      </c>
      <c r="C17" s="76"/>
      <c r="D17" s="77" t="s">
        <v>6</v>
      </c>
      <c r="E17" s="78">
        <f>SUM(E14:E16)</f>
        <v>55812</v>
      </c>
      <c r="F17" s="79">
        <f>SUM(F14:F16)</f>
        <v>58745</v>
      </c>
      <c r="G17" s="80">
        <f>SUM(G14:G16)</f>
        <v>57464</v>
      </c>
      <c r="H17" s="81">
        <f t="shared" si="0"/>
        <v>97.819388884160347</v>
      </c>
      <c r="I17" s="78">
        <f>SUM(I14:I16)</f>
        <v>44087</v>
      </c>
      <c r="J17" s="79">
        <f>SUM(J14:J16)</f>
        <v>61942</v>
      </c>
      <c r="K17" s="80">
        <f>SUM(K14:K16)</f>
        <v>26077</v>
      </c>
      <c r="L17" s="81">
        <f>IF(J17&lt;=0,0,K17/J17*100)</f>
        <v>42.099060411352554</v>
      </c>
      <c r="M17" s="78">
        <f>SUM(M14:M16)</f>
        <v>99899</v>
      </c>
      <c r="N17" s="79">
        <f>SUM(N14:N16)</f>
        <v>120687</v>
      </c>
      <c r="O17" s="80">
        <f>SUM(O14:O16)</f>
        <v>83541</v>
      </c>
      <c r="P17" s="81">
        <f>+O17/N17*100</f>
        <v>69.221208580874489</v>
      </c>
    </row>
    <row r="18" spans="1:16" x14ac:dyDescent="0.2">
      <c r="A18" s="70"/>
      <c r="B18" s="112"/>
      <c r="C18" s="63"/>
      <c r="D18" s="64"/>
      <c r="E18" s="113"/>
      <c r="F18" s="114"/>
      <c r="G18" s="115"/>
      <c r="H18" s="116">
        <f t="shared" si="0"/>
        <v>0</v>
      </c>
      <c r="I18" s="113"/>
      <c r="J18" s="114"/>
      <c r="K18" s="115"/>
      <c r="L18" s="116"/>
      <c r="M18" s="117"/>
      <c r="N18" s="118"/>
      <c r="O18" s="119"/>
      <c r="P18" s="116"/>
    </row>
    <row r="19" spans="1:16" x14ac:dyDescent="0.2">
      <c r="A19" s="70" t="s">
        <v>61</v>
      </c>
      <c r="B19" s="63" t="s">
        <v>63</v>
      </c>
      <c r="C19" s="63">
        <v>2212</v>
      </c>
      <c r="D19" s="64" t="s">
        <v>7</v>
      </c>
      <c r="E19" s="71">
        <v>701484</v>
      </c>
      <c r="F19" s="72">
        <v>761618</v>
      </c>
      <c r="G19" s="73">
        <v>736725</v>
      </c>
      <c r="H19" s="69">
        <f t="shared" si="0"/>
        <v>96.731563592247028</v>
      </c>
      <c r="I19" s="120">
        <v>313198</v>
      </c>
      <c r="J19" s="72">
        <v>274165</v>
      </c>
      <c r="K19" s="73">
        <v>238118</v>
      </c>
      <c r="L19" s="69">
        <f t="shared" ref="L19:L26" si="17">+K19/J19*100</f>
        <v>86.852078128134508</v>
      </c>
      <c r="M19" s="65">
        <f t="shared" ref="M19:M26" si="18">+E19+I19</f>
        <v>1014682</v>
      </c>
      <c r="N19" s="66">
        <f t="shared" ref="N19:N26" si="19">+F19+J19</f>
        <v>1035783</v>
      </c>
      <c r="O19" s="67">
        <f t="shared" ref="O19:O26" si="20">+G19+K19</f>
        <v>974843</v>
      </c>
      <c r="P19" s="69">
        <f t="shared" ref="P19:P27" si="21">+O19/N19*100</f>
        <v>94.116528268952081</v>
      </c>
    </row>
    <row r="20" spans="1:16" x14ac:dyDescent="0.2">
      <c r="A20" s="70">
        <v>2</v>
      </c>
      <c r="B20" s="63">
        <v>22</v>
      </c>
      <c r="C20" s="63">
        <v>2219</v>
      </c>
      <c r="D20" s="64" t="s">
        <v>102</v>
      </c>
      <c r="E20" s="71">
        <v>101178</v>
      </c>
      <c r="F20" s="72">
        <v>125010</v>
      </c>
      <c r="G20" s="73">
        <v>106407</v>
      </c>
      <c r="H20" s="69">
        <f t="shared" si="0"/>
        <v>85.118790496760255</v>
      </c>
      <c r="I20" s="120">
        <v>126756</v>
      </c>
      <c r="J20" s="72">
        <v>132666</v>
      </c>
      <c r="K20" s="73">
        <v>115945</v>
      </c>
      <c r="L20" s="69">
        <f t="shared" si="17"/>
        <v>87.396167819938796</v>
      </c>
      <c r="M20" s="65">
        <f t="shared" si="18"/>
        <v>227934</v>
      </c>
      <c r="N20" s="66">
        <f t="shared" si="19"/>
        <v>257676</v>
      </c>
      <c r="O20" s="67">
        <f t="shared" si="20"/>
        <v>222352</v>
      </c>
      <c r="P20" s="69">
        <f t="shared" si="21"/>
        <v>86.291311569567981</v>
      </c>
    </row>
    <row r="21" spans="1:16" x14ac:dyDescent="0.2">
      <c r="A21" s="70" t="s">
        <v>61</v>
      </c>
      <c r="B21" s="63" t="s">
        <v>63</v>
      </c>
      <c r="C21" s="63">
        <v>2221</v>
      </c>
      <c r="D21" s="64" t="s">
        <v>8</v>
      </c>
      <c r="E21" s="71">
        <v>151</v>
      </c>
      <c r="F21" s="72">
        <v>151</v>
      </c>
      <c r="G21" s="73">
        <v>136</v>
      </c>
      <c r="H21" s="69">
        <f t="shared" si="0"/>
        <v>90.066225165562912</v>
      </c>
      <c r="I21" s="120"/>
      <c r="J21" s="72"/>
      <c r="K21" s="73"/>
      <c r="L21" s="69"/>
      <c r="M21" s="65">
        <f>+E21+I21</f>
        <v>151</v>
      </c>
      <c r="N21" s="66">
        <f>+F21+J21</f>
        <v>151</v>
      </c>
      <c r="O21" s="67">
        <f>+G21+K21</f>
        <v>136</v>
      </c>
      <c r="P21" s="68">
        <f t="shared" si="21"/>
        <v>90.066225165562912</v>
      </c>
    </row>
    <row r="22" spans="1:16" x14ac:dyDescent="0.2">
      <c r="A22" s="70">
        <v>2</v>
      </c>
      <c r="B22" s="63">
        <v>22</v>
      </c>
      <c r="C22" s="63">
        <v>2223</v>
      </c>
      <c r="D22" s="64" t="s">
        <v>114</v>
      </c>
      <c r="E22" s="71">
        <v>194</v>
      </c>
      <c r="F22" s="72">
        <v>243</v>
      </c>
      <c r="G22" s="73">
        <v>139</v>
      </c>
      <c r="H22" s="69">
        <f t="shared" si="0"/>
        <v>57.201646090534972</v>
      </c>
      <c r="I22" s="120">
        <v>500</v>
      </c>
      <c r="J22" s="72">
        <v>632</v>
      </c>
      <c r="K22" s="73"/>
      <c r="L22" s="69">
        <f t="shared" si="17"/>
        <v>0</v>
      </c>
      <c r="M22" s="65">
        <f t="shared" si="18"/>
        <v>694</v>
      </c>
      <c r="N22" s="66">
        <f t="shared" si="19"/>
        <v>875</v>
      </c>
      <c r="O22" s="67">
        <f t="shared" si="20"/>
        <v>139</v>
      </c>
      <c r="P22" s="69">
        <f t="shared" si="21"/>
        <v>15.885714285714286</v>
      </c>
    </row>
    <row r="23" spans="1:16" x14ac:dyDescent="0.2">
      <c r="A23" s="70">
        <v>2</v>
      </c>
      <c r="B23" s="63">
        <v>22</v>
      </c>
      <c r="C23" s="63">
        <v>2229</v>
      </c>
      <c r="D23" s="64" t="s">
        <v>103</v>
      </c>
      <c r="E23" s="71">
        <v>1943430</v>
      </c>
      <c r="F23" s="72">
        <v>1943865</v>
      </c>
      <c r="G23" s="73">
        <v>1562276</v>
      </c>
      <c r="H23" s="69">
        <f t="shared" si="0"/>
        <v>80.36957298989384</v>
      </c>
      <c r="I23" s="120">
        <v>4670</v>
      </c>
      <c r="J23" s="72">
        <v>11605</v>
      </c>
      <c r="K23" s="73">
        <v>4843</v>
      </c>
      <c r="L23" s="69">
        <f t="shared" si="17"/>
        <v>41.732012063765616</v>
      </c>
      <c r="M23" s="65">
        <f t="shared" si="18"/>
        <v>1948100</v>
      </c>
      <c r="N23" s="66">
        <f t="shared" si="19"/>
        <v>1955470</v>
      </c>
      <c r="O23" s="67">
        <f t="shared" si="20"/>
        <v>1567119</v>
      </c>
      <c r="P23" s="69">
        <f t="shared" si="21"/>
        <v>80.140273182406276</v>
      </c>
    </row>
    <row r="24" spans="1:16" x14ac:dyDescent="0.2">
      <c r="A24" s="70">
        <v>2</v>
      </c>
      <c r="B24" s="63">
        <v>22</v>
      </c>
      <c r="C24" s="63">
        <v>2253</v>
      </c>
      <c r="D24" s="64" t="s">
        <v>205</v>
      </c>
      <c r="E24" s="71">
        <v>15000</v>
      </c>
      <c r="F24" s="72">
        <v>15000</v>
      </c>
      <c r="G24" s="73"/>
      <c r="H24" s="68">
        <f t="shared" si="0"/>
        <v>0</v>
      </c>
      <c r="I24" s="71"/>
      <c r="J24" s="72"/>
      <c r="K24" s="73"/>
      <c r="L24" s="69"/>
      <c r="M24" s="65">
        <f t="shared" ref="M24" si="22">+E24+I24</f>
        <v>15000</v>
      </c>
      <c r="N24" s="66">
        <f t="shared" ref="N24" si="23">+F24+J24</f>
        <v>15000</v>
      </c>
      <c r="O24" s="67">
        <f t="shared" ref="O24" si="24">+G24+K24</f>
        <v>0</v>
      </c>
      <c r="P24" s="69">
        <f>+O24/N24*100</f>
        <v>0</v>
      </c>
    </row>
    <row r="25" spans="1:16" x14ac:dyDescent="0.2">
      <c r="A25" s="70">
        <v>2</v>
      </c>
      <c r="B25" s="63">
        <v>22</v>
      </c>
      <c r="C25" s="63">
        <v>2271</v>
      </c>
      <c r="D25" s="64" t="s">
        <v>9</v>
      </c>
      <c r="E25" s="71">
        <v>5838</v>
      </c>
      <c r="F25" s="72">
        <v>5838</v>
      </c>
      <c r="G25" s="73">
        <v>5705</v>
      </c>
      <c r="H25" s="69">
        <f t="shared" si="0"/>
        <v>97.721822541966432</v>
      </c>
      <c r="I25" s="71">
        <v>2500</v>
      </c>
      <c r="J25" s="72">
        <v>3510</v>
      </c>
      <c r="K25" s="73">
        <v>2390</v>
      </c>
      <c r="L25" s="69">
        <f t="shared" si="17"/>
        <v>68.091168091168086</v>
      </c>
      <c r="M25" s="65">
        <f t="shared" si="18"/>
        <v>8338</v>
      </c>
      <c r="N25" s="66">
        <f t="shared" si="19"/>
        <v>9348</v>
      </c>
      <c r="O25" s="67">
        <f t="shared" si="20"/>
        <v>8095</v>
      </c>
      <c r="P25" s="69">
        <f>+O25/N25*100</f>
        <v>86.596063329054346</v>
      </c>
    </row>
    <row r="26" spans="1:16" x14ac:dyDescent="0.2">
      <c r="A26" s="70">
        <v>2</v>
      </c>
      <c r="B26" s="63">
        <v>22</v>
      </c>
      <c r="C26" s="63">
        <v>2299</v>
      </c>
      <c r="D26" s="64" t="s">
        <v>122</v>
      </c>
      <c r="E26" s="71">
        <v>8380</v>
      </c>
      <c r="F26" s="72">
        <v>8380</v>
      </c>
      <c r="G26" s="73">
        <v>8232</v>
      </c>
      <c r="H26" s="69">
        <f t="shared" si="0"/>
        <v>98.233890214797142</v>
      </c>
      <c r="I26" s="71"/>
      <c r="J26" s="72">
        <v>2798</v>
      </c>
      <c r="K26" s="73">
        <v>2798</v>
      </c>
      <c r="L26" s="69">
        <f t="shared" si="17"/>
        <v>100</v>
      </c>
      <c r="M26" s="65">
        <f t="shared" si="18"/>
        <v>8380</v>
      </c>
      <c r="N26" s="66">
        <f t="shared" si="19"/>
        <v>11178</v>
      </c>
      <c r="O26" s="67">
        <f t="shared" si="20"/>
        <v>11030</v>
      </c>
      <c r="P26" s="69">
        <f t="shared" si="21"/>
        <v>98.675970656646982</v>
      </c>
    </row>
    <row r="27" spans="1:16" x14ac:dyDescent="0.2">
      <c r="A27" s="74">
        <v>2</v>
      </c>
      <c r="B27" s="75">
        <v>22</v>
      </c>
      <c r="C27" s="75"/>
      <c r="D27" s="77" t="s">
        <v>10</v>
      </c>
      <c r="E27" s="78">
        <f>SUM(E19:E26)</f>
        <v>2775655</v>
      </c>
      <c r="F27" s="79">
        <f>SUM(F19:F26)</f>
        <v>2860105</v>
      </c>
      <c r="G27" s="80">
        <f>SUM(G19:G26)</f>
        <v>2419620</v>
      </c>
      <c r="H27" s="81">
        <f t="shared" si="0"/>
        <v>84.598991995049133</v>
      </c>
      <c r="I27" s="78">
        <f>SUM(I19:I26)</f>
        <v>447624</v>
      </c>
      <c r="J27" s="79">
        <f>SUM(J19:J26)</f>
        <v>425376</v>
      </c>
      <c r="K27" s="80">
        <f>SUM(K19:K26)</f>
        <v>364094</v>
      </c>
      <c r="L27" s="81">
        <f>IF(J27&lt;=0,0,K27/J27*100)</f>
        <v>85.593451440607836</v>
      </c>
      <c r="M27" s="78">
        <f>SUM(M19:M26)</f>
        <v>3223279</v>
      </c>
      <c r="N27" s="79">
        <f>SUM(N19:N26)</f>
        <v>3285481</v>
      </c>
      <c r="O27" s="80">
        <f>SUM(O19:O26)</f>
        <v>2783714</v>
      </c>
      <c r="P27" s="81">
        <f t="shared" si="21"/>
        <v>84.727746104756037</v>
      </c>
    </row>
    <row r="28" spans="1:16" x14ac:dyDescent="0.2">
      <c r="A28" s="70"/>
      <c r="B28" s="112"/>
      <c r="C28" s="63"/>
      <c r="D28" s="64"/>
      <c r="E28" s="113"/>
      <c r="F28" s="114"/>
      <c r="G28" s="115"/>
      <c r="H28" s="116">
        <f t="shared" si="0"/>
        <v>0</v>
      </c>
      <c r="I28" s="113"/>
      <c r="J28" s="114"/>
      <c r="K28" s="115"/>
      <c r="L28" s="116"/>
      <c r="M28" s="117"/>
      <c r="N28" s="118"/>
      <c r="O28" s="119"/>
      <c r="P28" s="116"/>
    </row>
    <row r="29" spans="1:16" x14ac:dyDescent="0.2">
      <c r="A29" s="70" t="s">
        <v>61</v>
      </c>
      <c r="B29" s="63" t="s">
        <v>64</v>
      </c>
      <c r="C29" s="63">
        <v>2310</v>
      </c>
      <c r="D29" s="64" t="s">
        <v>11</v>
      </c>
      <c r="E29" s="71">
        <v>225</v>
      </c>
      <c r="F29" s="72">
        <v>258</v>
      </c>
      <c r="G29" s="73">
        <v>23</v>
      </c>
      <c r="H29" s="69">
        <f t="shared" si="0"/>
        <v>8.9147286821705425</v>
      </c>
      <c r="I29" s="120">
        <v>45731</v>
      </c>
      <c r="J29" s="72">
        <v>45731</v>
      </c>
      <c r="K29" s="73">
        <v>44560</v>
      </c>
      <c r="L29" s="69">
        <f t="shared" ref="L29:L34" si="25">+K29/J29*100</f>
        <v>97.439373728980343</v>
      </c>
      <c r="M29" s="65">
        <f t="shared" ref="M29:M33" si="26">+E29+I29</f>
        <v>45956</v>
      </c>
      <c r="N29" s="66">
        <f t="shared" ref="N29:N33" si="27">+F29+J29</f>
        <v>45989</v>
      </c>
      <c r="O29" s="67">
        <f t="shared" ref="O29:O33" si="28">+G29+K29</f>
        <v>44583</v>
      </c>
      <c r="P29" s="69">
        <f t="shared" ref="P29:P35" si="29">+O29/N29*100</f>
        <v>96.942747178673159</v>
      </c>
    </row>
    <row r="30" spans="1:16" x14ac:dyDescent="0.2">
      <c r="A30" s="70" t="s">
        <v>61</v>
      </c>
      <c r="B30" s="63" t="s">
        <v>64</v>
      </c>
      <c r="C30" s="63">
        <v>2321</v>
      </c>
      <c r="D30" s="64" t="s">
        <v>123</v>
      </c>
      <c r="E30" s="71">
        <v>18805</v>
      </c>
      <c r="F30" s="72">
        <v>18835</v>
      </c>
      <c r="G30" s="73">
        <v>18151</v>
      </c>
      <c r="H30" s="69">
        <f t="shared" si="0"/>
        <v>96.368462967878955</v>
      </c>
      <c r="I30" s="120">
        <v>622969</v>
      </c>
      <c r="J30" s="72">
        <v>509267</v>
      </c>
      <c r="K30" s="73">
        <v>437900</v>
      </c>
      <c r="L30" s="69">
        <f t="shared" si="25"/>
        <v>85.986329371429918</v>
      </c>
      <c r="M30" s="65">
        <f t="shared" si="26"/>
        <v>641774</v>
      </c>
      <c r="N30" s="66">
        <f t="shared" si="27"/>
        <v>528102</v>
      </c>
      <c r="O30" s="67">
        <f t="shared" si="28"/>
        <v>456051</v>
      </c>
      <c r="P30" s="69">
        <f t="shared" si="29"/>
        <v>86.356612927048175</v>
      </c>
    </row>
    <row r="31" spans="1:16" x14ac:dyDescent="0.2">
      <c r="A31" s="70">
        <v>2</v>
      </c>
      <c r="B31" s="63">
        <v>23</v>
      </c>
      <c r="C31" s="63">
        <v>2329</v>
      </c>
      <c r="D31" s="64" t="s">
        <v>12</v>
      </c>
      <c r="E31" s="71"/>
      <c r="F31" s="72"/>
      <c r="G31" s="73"/>
      <c r="H31" s="69">
        <f t="shared" si="0"/>
        <v>0</v>
      </c>
      <c r="I31" s="120">
        <v>26650</v>
      </c>
      <c r="J31" s="72">
        <v>11650</v>
      </c>
      <c r="K31" s="73">
        <v>6684</v>
      </c>
      <c r="L31" s="69">
        <f t="shared" si="25"/>
        <v>57.373390557939921</v>
      </c>
      <c r="M31" s="65">
        <f t="shared" si="26"/>
        <v>26650</v>
      </c>
      <c r="N31" s="66">
        <f t="shared" si="27"/>
        <v>11650</v>
      </c>
      <c r="O31" s="67">
        <f t="shared" si="28"/>
        <v>6684</v>
      </c>
      <c r="P31" s="69">
        <f t="shared" si="29"/>
        <v>57.373390557939921</v>
      </c>
    </row>
    <row r="32" spans="1:16" x14ac:dyDescent="0.2">
      <c r="A32" s="70">
        <v>2</v>
      </c>
      <c r="B32" s="63">
        <v>23</v>
      </c>
      <c r="C32" s="63">
        <v>2331</v>
      </c>
      <c r="D32" s="64" t="s">
        <v>196</v>
      </c>
      <c r="E32" s="71">
        <v>2670</v>
      </c>
      <c r="F32" s="72">
        <v>2670</v>
      </c>
      <c r="G32" s="73">
        <v>2026</v>
      </c>
      <c r="H32" s="68">
        <f t="shared" si="0"/>
        <v>75.880149812734089</v>
      </c>
      <c r="I32" s="120"/>
      <c r="J32" s="72"/>
      <c r="K32" s="73"/>
      <c r="L32" s="69"/>
      <c r="M32" s="65">
        <f t="shared" si="26"/>
        <v>2670</v>
      </c>
      <c r="N32" s="66">
        <f t="shared" si="27"/>
        <v>2670</v>
      </c>
      <c r="O32" s="67">
        <f t="shared" si="28"/>
        <v>2026</v>
      </c>
      <c r="P32" s="68">
        <f t="shared" si="29"/>
        <v>75.880149812734089</v>
      </c>
    </row>
    <row r="33" spans="1:16" x14ac:dyDescent="0.2">
      <c r="A33" s="70" t="s">
        <v>61</v>
      </c>
      <c r="B33" s="63" t="s">
        <v>64</v>
      </c>
      <c r="C33" s="63">
        <v>2333</v>
      </c>
      <c r="D33" s="64" t="s">
        <v>13</v>
      </c>
      <c r="E33" s="71">
        <v>4472</v>
      </c>
      <c r="F33" s="72">
        <v>4478</v>
      </c>
      <c r="G33" s="73">
        <v>3756</v>
      </c>
      <c r="H33" s="69">
        <f t="shared" si="0"/>
        <v>83.876730683340767</v>
      </c>
      <c r="I33" s="120">
        <v>28156</v>
      </c>
      <c r="J33" s="72">
        <v>2231</v>
      </c>
      <c r="K33" s="73">
        <v>956</v>
      </c>
      <c r="L33" s="69">
        <f t="shared" si="25"/>
        <v>42.850739578664275</v>
      </c>
      <c r="M33" s="65">
        <f t="shared" si="26"/>
        <v>32628</v>
      </c>
      <c r="N33" s="66">
        <f t="shared" si="27"/>
        <v>6709</v>
      </c>
      <c r="O33" s="67">
        <f t="shared" si="28"/>
        <v>4712</v>
      </c>
      <c r="P33" s="69">
        <f>+O33/N33*100</f>
        <v>70.234014011029956</v>
      </c>
    </row>
    <row r="34" spans="1:16" x14ac:dyDescent="0.2">
      <c r="A34" s="70" t="s">
        <v>61</v>
      </c>
      <c r="B34" s="63" t="s">
        <v>64</v>
      </c>
      <c r="C34" s="63">
        <v>2339</v>
      </c>
      <c r="D34" s="121" t="s">
        <v>164</v>
      </c>
      <c r="E34" s="122"/>
      <c r="F34" s="73"/>
      <c r="G34" s="73"/>
      <c r="H34" s="69"/>
      <c r="I34" s="122">
        <v>4500</v>
      </c>
      <c r="J34" s="72">
        <v>2000</v>
      </c>
      <c r="K34" s="73">
        <v>1971</v>
      </c>
      <c r="L34" s="69">
        <f t="shared" si="25"/>
        <v>98.550000000000011</v>
      </c>
      <c r="M34" s="65">
        <f>+E34+I34</f>
        <v>4500</v>
      </c>
      <c r="N34" s="66">
        <f>+F34+J34</f>
        <v>2000</v>
      </c>
      <c r="O34" s="67">
        <f>+G34+K34</f>
        <v>1971</v>
      </c>
      <c r="P34" s="68">
        <f t="shared" ref="P34" si="30">+O34/N34*100</f>
        <v>98.550000000000011</v>
      </c>
    </row>
    <row r="35" spans="1:16" x14ac:dyDescent="0.2">
      <c r="A35" s="74">
        <v>2</v>
      </c>
      <c r="B35" s="75">
        <v>23</v>
      </c>
      <c r="C35" s="76"/>
      <c r="D35" s="123" t="s">
        <v>14</v>
      </c>
      <c r="E35" s="124">
        <f>SUM(E29:E34)</f>
        <v>26172</v>
      </c>
      <c r="F35" s="80">
        <f>SUM(F29:F34)</f>
        <v>26241</v>
      </c>
      <c r="G35" s="80">
        <f>SUM(G29:G34)</f>
        <v>23956</v>
      </c>
      <c r="H35" s="81">
        <f t="shared" si="0"/>
        <v>91.292252581837587</v>
      </c>
      <c r="I35" s="80">
        <f>SUM(I29:I34)</f>
        <v>728006</v>
      </c>
      <c r="J35" s="80">
        <f>SUM(J29:J34)</f>
        <v>570879</v>
      </c>
      <c r="K35" s="80">
        <f>SUM(K29:K34)</f>
        <v>492071</v>
      </c>
      <c r="L35" s="81">
        <f>IF(J35&lt;=0,0,K35/J35*100)</f>
        <v>86.195323352234013</v>
      </c>
      <c r="M35" s="78">
        <f>SUM(M29:M34)</f>
        <v>754178</v>
      </c>
      <c r="N35" s="79">
        <f>SUM(N29:N34)</f>
        <v>597120</v>
      </c>
      <c r="O35" s="80">
        <f>SUM(O29:O34)</f>
        <v>516027</v>
      </c>
      <c r="P35" s="81">
        <f t="shared" si="29"/>
        <v>86.419312700964639</v>
      </c>
    </row>
    <row r="36" spans="1:16" s="5" customFormat="1" x14ac:dyDescent="0.2">
      <c r="A36" s="125"/>
      <c r="B36" s="126"/>
      <c r="C36" s="127"/>
      <c r="D36" s="128"/>
      <c r="E36" s="117"/>
      <c r="F36" s="39"/>
      <c r="G36" s="39"/>
      <c r="H36" s="40"/>
      <c r="I36" s="129"/>
      <c r="J36" s="39"/>
      <c r="K36" s="39"/>
      <c r="L36" s="40"/>
      <c r="M36" s="65">
        <f t="shared" ref="M36:O37" si="31">+E36+I36</f>
        <v>0</v>
      </c>
      <c r="N36" s="66">
        <f t="shared" si="31"/>
        <v>0</v>
      </c>
      <c r="O36" s="67">
        <f t="shared" si="31"/>
        <v>0</v>
      </c>
      <c r="P36" s="68"/>
    </row>
    <row r="37" spans="1:16" x14ac:dyDescent="0.2">
      <c r="A37" s="70" t="s">
        <v>61</v>
      </c>
      <c r="B37" s="63">
        <v>24</v>
      </c>
      <c r="C37" s="63">
        <v>2419</v>
      </c>
      <c r="D37" s="121" t="s">
        <v>186</v>
      </c>
      <c r="E37" s="122"/>
      <c r="F37" s="73">
        <v>21</v>
      </c>
      <c r="G37" s="73">
        <v>19</v>
      </c>
      <c r="H37" s="69">
        <f t="shared" si="0"/>
        <v>90.476190476190482</v>
      </c>
      <c r="I37" s="120"/>
      <c r="J37" s="72"/>
      <c r="K37" s="73"/>
      <c r="L37" s="69"/>
      <c r="M37" s="65">
        <f t="shared" si="31"/>
        <v>0</v>
      </c>
      <c r="N37" s="66">
        <f t="shared" si="31"/>
        <v>21</v>
      </c>
      <c r="O37" s="67">
        <f t="shared" si="31"/>
        <v>19</v>
      </c>
      <c r="P37" s="69">
        <f t="shared" ref="P37:P38" si="32">IF(N37&lt;=0,0,O37/N37*100)</f>
        <v>90.476190476190482</v>
      </c>
    </row>
    <row r="38" spans="1:16" x14ac:dyDescent="0.2">
      <c r="A38" s="74">
        <v>2</v>
      </c>
      <c r="B38" s="75">
        <v>24</v>
      </c>
      <c r="C38" s="76"/>
      <c r="D38" s="123" t="s">
        <v>187</v>
      </c>
      <c r="E38" s="124">
        <f>SUM(E37:E37)</f>
        <v>0</v>
      </c>
      <c r="F38" s="80">
        <f>SUM(F37:F37)</f>
        <v>21</v>
      </c>
      <c r="G38" s="80">
        <f>SUM(G37:G37)</f>
        <v>19</v>
      </c>
      <c r="H38" s="81">
        <f t="shared" si="0"/>
        <v>90.476190476190482</v>
      </c>
      <c r="I38" s="80">
        <f>SUM(I37:I37)</f>
        <v>0</v>
      </c>
      <c r="J38" s="80">
        <f>SUM(J37:J37)</f>
        <v>0</v>
      </c>
      <c r="K38" s="80">
        <f>SUM(K37:K37)</f>
        <v>0</v>
      </c>
      <c r="L38" s="81">
        <f>IF(J38&lt;=0,0,K38/J38*100)</f>
        <v>0</v>
      </c>
      <c r="M38" s="78">
        <f>SUM(M37:M37)</f>
        <v>0</v>
      </c>
      <c r="N38" s="79">
        <f>SUM(N37:N37)</f>
        <v>21</v>
      </c>
      <c r="O38" s="80">
        <f>SUM(O37:O37)</f>
        <v>19</v>
      </c>
      <c r="P38" s="81">
        <f t="shared" si="32"/>
        <v>90.476190476190482</v>
      </c>
    </row>
    <row r="39" spans="1:16" ht="13.5" thickBot="1" x14ac:dyDescent="0.25">
      <c r="A39" s="130"/>
      <c r="B39" s="131"/>
      <c r="C39" s="94"/>
      <c r="D39" s="132"/>
      <c r="E39" s="86"/>
      <c r="F39" s="97"/>
      <c r="G39" s="98"/>
      <c r="H39" s="99"/>
      <c r="I39" s="96"/>
      <c r="J39" s="97"/>
      <c r="K39" s="98"/>
      <c r="L39" s="99"/>
      <c r="M39" s="100"/>
      <c r="N39" s="101"/>
      <c r="O39" s="102"/>
      <c r="P39" s="99"/>
    </row>
    <row r="40" spans="1:16" ht="14.25" thickTop="1" thickBot="1" x14ac:dyDescent="0.25">
      <c r="A40" s="133">
        <v>2</v>
      </c>
      <c r="B40" s="134"/>
      <c r="C40" s="134"/>
      <c r="D40" s="135" t="s">
        <v>15</v>
      </c>
      <c r="E40" s="136">
        <f>E38+E35+E27+E17</f>
        <v>2857639</v>
      </c>
      <c r="F40" s="137">
        <f>F38+F35+F27+F17</f>
        <v>2945112</v>
      </c>
      <c r="G40" s="138">
        <f>G38+G35+G27+G17</f>
        <v>2501059</v>
      </c>
      <c r="H40" s="139">
        <f t="shared" si="0"/>
        <v>84.922373071041108</v>
      </c>
      <c r="I40" s="136">
        <f>I38+I35+I27+I17</f>
        <v>1219717</v>
      </c>
      <c r="J40" s="137">
        <f>J38+J35+J27+J17</f>
        <v>1058197</v>
      </c>
      <c r="K40" s="138">
        <f>K38+K35+K27+K17</f>
        <v>882242</v>
      </c>
      <c r="L40" s="139">
        <f>+K40/J40*100</f>
        <v>83.372188732343787</v>
      </c>
      <c r="M40" s="136">
        <f>M38+M35+M27+M17</f>
        <v>4077356</v>
      </c>
      <c r="N40" s="137">
        <f>N38+N35+N27+N17</f>
        <v>4003309</v>
      </c>
      <c r="O40" s="138">
        <f>O38+O35+O27+O17</f>
        <v>3383301</v>
      </c>
      <c r="P40" s="139">
        <f>+O40/N40*100</f>
        <v>84.512611941771169</v>
      </c>
    </row>
    <row r="41" spans="1:16" ht="13.5" thickTop="1" x14ac:dyDescent="0.2">
      <c r="A41" s="103"/>
      <c r="B41" s="62"/>
      <c r="C41" s="62"/>
      <c r="D41" s="104"/>
      <c r="E41" s="105"/>
      <c r="F41" s="106"/>
      <c r="G41" s="107"/>
      <c r="H41" s="108">
        <f t="shared" si="0"/>
        <v>0</v>
      </c>
      <c r="I41" s="105"/>
      <c r="J41" s="106"/>
      <c r="K41" s="107"/>
      <c r="L41" s="108"/>
      <c r="M41" s="109"/>
      <c r="N41" s="110"/>
      <c r="O41" s="111"/>
      <c r="P41" s="108"/>
    </row>
    <row r="42" spans="1:16" x14ac:dyDescent="0.2">
      <c r="A42" s="61">
        <v>3</v>
      </c>
      <c r="B42" s="62">
        <v>31</v>
      </c>
      <c r="C42" s="63">
        <v>3111</v>
      </c>
      <c r="D42" s="64" t="s">
        <v>16</v>
      </c>
      <c r="E42" s="65">
        <v>110427</v>
      </c>
      <c r="F42" s="72">
        <v>145995</v>
      </c>
      <c r="G42" s="73">
        <v>138436</v>
      </c>
      <c r="H42" s="68">
        <f t="shared" si="0"/>
        <v>94.822425425528266</v>
      </c>
      <c r="I42" s="140">
        <v>61901</v>
      </c>
      <c r="J42" s="72">
        <v>140492</v>
      </c>
      <c r="K42" s="73">
        <v>116068</v>
      </c>
      <c r="L42" s="68">
        <f>+K42/J42*100</f>
        <v>82.615380235173532</v>
      </c>
      <c r="M42" s="65">
        <f t="shared" ref="M42:M52" si="33">+E42+I42</f>
        <v>172328</v>
      </c>
      <c r="N42" s="66">
        <f t="shared" ref="N42:N52" si="34">+F42+J42</f>
        <v>286487</v>
      </c>
      <c r="O42" s="67">
        <f t="shared" ref="O42:O52" si="35">+G42+K42</f>
        <v>254504</v>
      </c>
      <c r="P42" s="68">
        <f>+O42/N42*100</f>
        <v>88.83614265219714</v>
      </c>
    </row>
    <row r="43" spans="1:16" x14ac:dyDescent="0.2">
      <c r="A43" s="61">
        <v>3</v>
      </c>
      <c r="B43" s="62">
        <v>31</v>
      </c>
      <c r="C43" s="63">
        <v>3112</v>
      </c>
      <c r="D43" s="64" t="s">
        <v>170</v>
      </c>
      <c r="E43" s="65">
        <v>10</v>
      </c>
      <c r="F43" s="72"/>
      <c r="G43" s="73"/>
      <c r="H43" s="68">
        <f t="shared" si="0"/>
        <v>0</v>
      </c>
      <c r="I43" s="140"/>
      <c r="J43" s="72"/>
      <c r="K43" s="73"/>
      <c r="L43" s="68"/>
      <c r="M43" s="65">
        <f t="shared" ref="M43" si="36">+E43+I43</f>
        <v>10</v>
      </c>
      <c r="N43" s="66">
        <f t="shared" ref="N43" si="37">+F43+J43</f>
        <v>0</v>
      </c>
      <c r="O43" s="67">
        <f t="shared" ref="O43" si="38">+G43+K43</f>
        <v>0</v>
      </c>
      <c r="P43" s="68"/>
    </row>
    <row r="44" spans="1:16" x14ac:dyDescent="0.2">
      <c r="A44" s="70" t="s">
        <v>65</v>
      </c>
      <c r="B44" s="63" t="s">
        <v>66</v>
      </c>
      <c r="C44" s="63">
        <v>3113</v>
      </c>
      <c r="D44" s="64" t="s">
        <v>17</v>
      </c>
      <c r="E44" s="71">
        <v>293350</v>
      </c>
      <c r="F44" s="72">
        <v>361616</v>
      </c>
      <c r="G44" s="73">
        <v>338731</v>
      </c>
      <c r="H44" s="68">
        <f t="shared" si="0"/>
        <v>93.67146365205079</v>
      </c>
      <c r="I44" s="120">
        <v>74763</v>
      </c>
      <c r="J44" s="72">
        <v>219077</v>
      </c>
      <c r="K44" s="73">
        <v>140059</v>
      </c>
      <c r="L44" s="68">
        <f>+K44/J44*100</f>
        <v>63.93140311397363</v>
      </c>
      <c r="M44" s="65">
        <f t="shared" si="33"/>
        <v>368113</v>
      </c>
      <c r="N44" s="66">
        <f t="shared" si="34"/>
        <v>580693</v>
      </c>
      <c r="O44" s="67">
        <f t="shared" si="35"/>
        <v>478790</v>
      </c>
      <c r="P44" s="68">
        <f t="shared" ref="P44:P52" si="39">+O44/N44*100</f>
        <v>82.451484691566804</v>
      </c>
    </row>
    <row r="45" spans="1:16" x14ac:dyDescent="0.2">
      <c r="A45" s="70">
        <v>3</v>
      </c>
      <c r="B45" s="63">
        <v>31</v>
      </c>
      <c r="C45" s="63">
        <v>3114</v>
      </c>
      <c r="D45" s="64" t="s">
        <v>92</v>
      </c>
      <c r="E45" s="71">
        <v>5</v>
      </c>
      <c r="F45" s="72">
        <v>25</v>
      </c>
      <c r="G45" s="73">
        <v>25</v>
      </c>
      <c r="H45" s="68">
        <f t="shared" si="0"/>
        <v>100</v>
      </c>
      <c r="I45" s="120"/>
      <c r="J45" s="72"/>
      <c r="K45" s="73"/>
      <c r="L45" s="68"/>
      <c r="M45" s="65">
        <f t="shared" ref="M45" si="40">+E45+I45</f>
        <v>5</v>
      </c>
      <c r="N45" s="66">
        <f t="shared" ref="N45" si="41">+F45+J45</f>
        <v>25</v>
      </c>
      <c r="O45" s="67">
        <f t="shared" ref="O45" si="42">+G45+K45</f>
        <v>25</v>
      </c>
      <c r="P45" s="68">
        <f>+O45/N45*100</f>
        <v>100</v>
      </c>
    </row>
    <row r="46" spans="1:16" x14ac:dyDescent="0.2">
      <c r="A46" s="70">
        <v>3</v>
      </c>
      <c r="B46" s="63">
        <v>31</v>
      </c>
      <c r="C46" s="63">
        <v>3117</v>
      </c>
      <c r="D46" s="64" t="s">
        <v>124</v>
      </c>
      <c r="E46" s="71">
        <v>1588</v>
      </c>
      <c r="F46" s="72">
        <v>1858</v>
      </c>
      <c r="G46" s="73">
        <v>1854</v>
      </c>
      <c r="H46" s="68">
        <f t="shared" si="0"/>
        <v>99.784714747039828</v>
      </c>
      <c r="I46" s="120"/>
      <c r="J46" s="72"/>
      <c r="K46" s="73"/>
      <c r="L46" s="68"/>
      <c r="M46" s="65">
        <f t="shared" si="33"/>
        <v>1588</v>
      </c>
      <c r="N46" s="66">
        <f t="shared" si="34"/>
        <v>1858</v>
      </c>
      <c r="O46" s="67">
        <f t="shared" si="35"/>
        <v>1854</v>
      </c>
      <c r="P46" s="68">
        <f t="shared" si="39"/>
        <v>99.784714747039828</v>
      </c>
    </row>
    <row r="47" spans="1:16" x14ac:dyDescent="0.2">
      <c r="A47" s="70">
        <v>3</v>
      </c>
      <c r="B47" s="63">
        <v>31</v>
      </c>
      <c r="C47" s="63">
        <v>3119</v>
      </c>
      <c r="D47" s="64" t="s">
        <v>125</v>
      </c>
      <c r="E47" s="71">
        <v>4235</v>
      </c>
      <c r="F47" s="72">
        <v>5886</v>
      </c>
      <c r="G47" s="73">
        <v>4477</v>
      </c>
      <c r="H47" s="68">
        <f t="shared" si="0"/>
        <v>76.061841658171943</v>
      </c>
      <c r="I47" s="120">
        <v>78600</v>
      </c>
      <c r="J47" s="72">
        <v>130</v>
      </c>
      <c r="K47" s="73">
        <v>130</v>
      </c>
      <c r="L47" s="68">
        <f>+K47/J47*100</f>
        <v>100</v>
      </c>
      <c r="M47" s="65">
        <f t="shared" si="33"/>
        <v>82835</v>
      </c>
      <c r="N47" s="66">
        <f t="shared" si="34"/>
        <v>6016</v>
      </c>
      <c r="O47" s="67">
        <f t="shared" si="35"/>
        <v>4607</v>
      </c>
      <c r="P47" s="68">
        <f t="shared" si="39"/>
        <v>76.579122340425528</v>
      </c>
    </row>
    <row r="48" spans="1:16" x14ac:dyDescent="0.2">
      <c r="A48" s="70">
        <v>3</v>
      </c>
      <c r="B48" s="63">
        <v>31</v>
      </c>
      <c r="C48" s="63">
        <v>3121</v>
      </c>
      <c r="D48" s="64" t="s">
        <v>145</v>
      </c>
      <c r="E48" s="71"/>
      <c r="F48" s="72">
        <v>16</v>
      </c>
      <c r="G48" s="73">
        <v>16</v>
      </c>
      <c r="H48" s="68">
        <f t="shared" si="0"/>
        <v>100</v>
      </c>
      <c r="I48" s="120"/>
      <c r="J48" s="72"/>
      <c r="K48" s="73"/>
      <c r="L48" s="68"/>
      <c r="M48" s="65">
        <f t="shared" ref="M48:M50" si="43">+E48+I48</f>
        <v>0</v>
      </c>
      <c r="N48" s="66">
        <f t="shared" ref="N48:N50" si="44">+F48+J48</f>
        <v>16</v>
      </c>
      <c r="O48" s="67">
        <f t="shared" ref="O48:O50" si="45">+G48+K48</f>
        <v>16</v>
      </c>
      <c r="P48" s="68">
        <f>+O48/N48*100</f>
        <v>100</v>
      </c>
    </row>
    <row r="49" spans="1:16" x14ac:dyDescent="0.2">
      <c r="A49" s="70">
        <v>3</v>
      </c>
      <c r="B49" s="63">
        <v>31</v>
      </c>
      <c r="C49" s="63">
        <v>3122</v>
      </c>
      <c r="D49" s="64" t="s">
        <v>206</v>
      </c>
      <c r="E49" s="71"/>
      <c r="F49" s="72">
        <v>3</v>
      </c>
      <c r="G49" s="73">
        <v>3</v>
      </c>
      <c r="H49" s="68">
        <f t="shared" si="0"/>
        <v>100</v>
      </c>
      <c r="I49" s="120"/>
      <c r="J49" s="72"/>
      <c r="K49" s="73"/>
      <c r="L49" s="68"/>
      <c r="M49" s="65">
        <f t="shared" si="43"/>
        <v>0</v>
      </c>
      <c r="N49" s="66">
        <f t="shared" si="44"/>
        <v>3</v>
      </c>
      <c r="O49" s="67">
        <f t="shared" si="45"/>
        <v>3</v>
      </c>
      <c r="P49" s="68">
        <f>+O49/N49*100</f>
        <v>100</v>
      </c>
    </row>
    <row r="50" spans="1:16" x14ac:dyDescent="0.2">
      <c r="A50" s="70">
        <v>3</v>
      </c>
      <c r="B50" s="63">
        <v>31</v>
      </c>
      <c r="C50" s="63">
        <v>3133</v>
      </c>
      <c r="D50" s="64" t="s">
        <v>182</v>
      </c>
      <c r="E50" s="71">
        <v>5</v>
      </c>
      <c r="F50" s="72">
        <v>5</v>
      </c>
      <c r="G50" s="73">
        <v>3</v>
      </c>
      <c r="H50" s="68">
        <f t="shared" si="0"/>
        <v>60</v>
      </c>
      <c r="I50" s="120"/>
      <c r="J50" s="72"/>
      <c r="K50" s="73"/>
      <c r="L50" s="68"/>
      <c r="M50" s="65">
        <f t="shared" si="43"/>
        <v>5</v>
      </c>
      <c r="N50" s="66">
        <f t="shared" si="44"/>
        <v>5</v>
      </c>
      <c r="O50" s="67">
        <f t="shared" si="45"/>
        <v>3</v>
      </c>
      <c r="P50" s="68">
        <f>+O50/N50*100</f>
        <v>60</v>
      </c>
    </row>
    <row r="51" spans="1:16" x14ac:dyDescent="0.2">
      <c r="A51" s="70">
        <v>3</v>
      </c>
      <c r="B51" s="63">
        <v>31</v>
      </c>
      <c r="C51" s="63">
        <v>3141</v>
      </c>
      <c r="D51" s="64" t="s">
        <v>126</v>
      </c>
      <c r="E51" s="71">
        <v>16612</v>
      </c>
      <c r="F51" s="72">
        <v>15044</v>
      </c>
      <c r="G51" s="73">
        <v>14685</v>
      </c>
      <c r="H51" s="68">
        <f t="shared" si="0"/>
        <v>97.613666578037765</v>
      </c>
      <c r="I51" s="120">
        <v>50</v>
      </c>
      <c r="J51" s="72">
        <v>1763</v>
      </c>
      <c r="K51" s="73">
        <v>1265</v>
      </c>
      <c r="L51" s="68">
        <f>+K51/J51*100</f>
        <v>71.75269427112876</v>
      </c>
      <c r="M51" s="65">
        <f t="shared" si="33"/>
        <v>16662</v>
      </c>
      <c r="N51" s="66">
        <f t="shared" si="34"/>
        <v>16807</v>
      </c>
      <c r="O51" s="67">
        <f t="shared" si="35"/>
        <v>15950</v>
      </c>
      <c r="P51" s="68">
        <f t="shared" si="39"/>
        <v>94.900934134586777</v>
      </c>
    </row>
    <row r="52" spans="1:16" x14ac:dyDescent="0.2">
      <c r="A52" s="70">
        <v>3</v>
      </c>
      <c r="B52" s="63">
        <v>31</v>
      </c>
      <c r="C52" s="63">
        <v>3149</v>
      </c>
      <c r="D52" s="64" t="s">
        <v>127</v>
      </c>
      <c r="E52" s="71">
        <v>1340</v>
      </c>
      <c r="F52" s="72">
        <v>840</v>
      </c>
      <c r="G52" s="73">
        <v>691</v>
      </c>
      <c r="H52" s="69">
        <f t="shared" si="0"/>
        <v>82.261904761904759</v>
      </c>
      <c r="I52" s="71"/>
      <c r="J52" s="72"/>
      <c r="K52" s="73"/>
      <c r="L52" s="69"/>
      <c r="M52" s="65">
        <f t="shared" si="33"/>
        <v>1340</v>
      </c>
      <c r="N52" s="66">
        <f t="shared" si="34"/>
        <v>840</v>
      </c>
      <c r="O52" s="67">
        <f t="shared" si="35"/>
        <v>691</v>
      </c>
      <c r="P52" s="68">
        <f t="shared" si="39"/>
        <v>82.261904761904759</v>
      </c>
    </row>
    <row r="53" spans="1:16" x14ac:dyDescent="0.2">
      <c r="A53" s="74">
        <v>3</v>
      </c>
      <c r="B53" s="75">
        <v>31</v>
      </c>
      <c r="C53" s="76"/>
      <c r="D53" s="77" t="s">
        <v>219</v>
      </c>
      <c r="E53" s="78">
        <f>SUM(E42:E52)</f>
        <v>427572</v>
      </c>
      <c r="F53" s="79">
        <f>SUM(F42:F52)</f>
        <v>531288</v>
      </c>
      <c r="G53" s="80">
        <f>SUM(G42:G52)</f>
        <v>498921</v>
      </c>
      <c r="H53" s="81">
        <f t="shared" si="0"/>
        <v>93.90782400505941</v>
      </c>
      <c r="I53" s="78">
        <f>SUM(I42:I52)</f>
        <v>215314</v>
      </c>
      <c r="J53" s="79">
        <f>SUM(J42:J52)</f>
        <v>361462</v>
      </c>
      <c r="K53" s="80">
        <f>SUM(K42:K52)</f>
        <v>257522</v>
      </c>
      <c r="L53" s="81">
        <f>IF(J53&lt;=0,0,K53/J53*100)</f>
        <v>71.24455682755034</v>
      </c>
      <c r="M53" s="78">
        <f>SUM(M42:M52)</f>
        <v>642886</v>
      </c>
      <c r="N53" s="79">
        <f>SUM(N42:N52)</f>
        <v>892750</v>
      </c>
      <c r="O53" s="80">
        <f>SUM(O42:O52)</f>
        <v>756443</v>
      </c>
      <c r="P53" s="81">
        <f>+O53/N53*100</f>
        <v>84.731783814057678</v>
      </c>
    </row>
    <row r="54" spans="1:16" x14ac:dyDescent="0.2">
      <c r="A54" s="70"/>
      <c r="B54" s="63"/>
      <c r="C54" s="63"/>
      <c r="D54" s="64"/>
      <c r="E54" s="71"/>
      <c r="F54" s="72"/>
      <c r="G54" s="73"/>
      <c r="H54" s="69">
        <f t="shared" si="0"/>
        <v>0</v>
      </c>
      <c r="I54" s="71"/>
      <c r="J54" s="72"/>
      <c r="K54" s="73"/>
      <c r="L54" s="69"/>
      <c r="M54" s="22"/>
      <c r="N54" s="23"/>
      <c r="O54" s="24"/>
      <c r="P54" s="69"/>
    </row>
    <row r="55" spans="1:16" x14ac:dyDescent="0.2">
      <c r="A55" s="70">
        <v>3</v>
      </c>
      <c r="B55" s="63">
        <v>32</v>
      </c>
      <c r="C55" s="63">
        <v>3231</v>
      </c>
      <c r="D55" s="64" t="s">
        <v>18</v>
      </c>
      <c r="E55" s="71">
        <v>95</v>
      </c>
      <c r="F55" s="72">
        <v>115</v>
      </c>
      <c r="G55" s="73">
        <v>113</v>
      </c>
      <c r="H55" s="69">
        <f t="shared" si="0"/>
        <v>98.260869565217391</v>
      </c>
      <c r="I55" s="71"/>
      <c r="J55" s="72">
        <v>100</v>
      </c>
      <c r="K55" s="73"/>
      <c r="L55" s="69"/>
      <c r="M55" s="65">
        <f t="shared" ref="M55:O58" si="46">+E55+I55</f>
        <v>95</v>
      </c>
      <c r="N55" s="66">
        <f t="shared" si="46"/>
        <v>215</v>
      </c>
      <c r="O55" s="67">
        <f t="shared" si="46"/>
        <v>113</v>
      </c>
      <c r="P55" s="68">
        <f t="shared" ref="P55:P56" si="47">+O55/N55*100</f>
        <v>52.558139534883722</v>
      </c>
    </row>
    <row r="56" spans="1:16" x14ac:dyDescent="0.2">
      <c r="A56" s="70">
        <v>3</v>
      </c>
      <c r="B56" s="63">
        <v>32</v>
      </c>
      <c r="C56" s="63">
        <v>3233</v>
      </c>
      <c r="D56" s="29" t="s">
        <v>188</v>
      </c>
      <c r="E56" s="71">
        <v>2328</v>
      </c>
      <c r="F56" s="72">
        <v>9023</v>
      </c>
      <c r="G56" s="73">
        <v>7576</v>
      </c>
      <c r="H56" s="69">
        <f t="shared" si="0"/>
        <v>83.963205142413827</v>
      </c>
      <c r="I56" s="71"/>
      <c r="J56" s="72">
        <v>1800</v>
      </c>
      <c r="K56" s="73">
        <v>1800</v>
      </c>
      <c r="L56" s="68">
        <f>+K56/J56*100</f>
        <v>100</v>
      </c>
      <c r="M56" s="65">
        <f t="shared" si="46"/>
        <v>2328</v>
      </c>
      <c r="N56" s="66">
        <f t="shared" si="46"/>
        <v>10823</v>
      </c>
      <c r="O56" s="67">
        <f t="shared" si="46"/>
        <v>9376</v>
      </c>
      <c r="P56" s="68">
        <f t="shared" si="47"/>
        <v>86.630324309341219</v>
      </c>
    </row>
    <row r="57" spans="1:16" x14ac:dyDescent="0.2">
      <c r="A57" s="70">
        <v>3</v>
      </c>
      <c r="B57" s="63">
        <v>32</v>
      </c>
      <c r="C57" s="63">
        <v>3239</v>
      </c>
      <c r="D57" s="64" t="s">
        <v>165</v>
      </c>
      <c r="E57" s="71">
        <v>35</v>
      </c>
      <c r="F57" s="72"/>
      <c r="G57" s="73"/>
      <c r="H57" s="69">
        <f t="shared" si="0"/>
        <v>0</v>
      </c>
      <c r="I57" s="71"/>
      <c r="J57" s="72"/>
      <c r="K57" s="73"/>
      <c r="L57" s="69"/>
      <c r="M57" s="65">
        <f t="shared" ref="M57" si="48">+E57+I57</f>
        <v>35</v>
      </c>
      <c r="N57" s="66">
        <f t="shared" ref="N57" si="49">+F57+J57</f>
        <v>0</v>
      </c>
      <c r="O57" s="67">
        <f t="shared" ref="O57" si="50">+G57+K57</f>
        <v>0</v>
      </c>
      <c r="P57" s="68"/>
    </row>
    <row r="58" spans="1:16" x14ac:dyDescent="0.2">
      <c r="A58" s="70">
        <v>3</v>
      </c>
      <c r="B58" s="63">
        <v>32</v>
      </c>
      <c r="C58" s="63">
        <v>3299</v>
      </c>
      <c r="D58" s="64" t="s">
        <v>218</v>
      </c>
      <c r="E58" s="71"/>
      <c r="F58" s="72">
        <v>5</v>
      </c>
      <c r="G58" s="73">
        <v>5</v>
      </c>
      <c r="H58" s="69">
        <f t="shared" ref="H58" si="51">IF(F58&lt;=0,0,G58/F58*100)</f>
        <v>100</v>
      </c>
      <c r="I58" s="71"/>
      <c r="J58" s="72"/>
      <c r="K58" s="73"/>
      <c r="L58" s="69"/>
      <c r="M58" s="65">
        <f t="shared" si="46"/>
        <v>0</v>
      </c>
      <c r="N58" s="66">
        <f t="shared" si="46"/>
        <v>5</v>
      </c>
      <c r="O58" s="67">
        <f t="shared" si="46"/>
        <v>5</v>
      </c>
      <c r="P58" s="68">
        <f>+O58/N58*100</f>
        <v>100</v>
      </c>
    </row>
    <row r="59" spans="1:16" x14ac:dyDescent="0.2">
      <c r="A59" s="74">
        <v>3</v>
      </c>
      <c r="B59" s="75">
        <v>32</v>
      </c>
      <c r="C59" s="76"/>
      <c r="D59" s="77" t="s">
        <v>219</v>
      </c>
      <c r="E59" s="78">
        <f>SUM(E55:E58)</f>
        <v>2458</v>
      </c>
      <c r="F59" s="79">
        <f>SUM(F55:F58)</f>
        <v>9143</v>
      </c>
      <c r="G59" s="80">
        <f>SUM(G55:G58)</f>
        <v>7694</v>
      </c>
      <c r="H59" s="81">
        <f t="shared" si="0"/>
        <v>84.151810127966755</v>
      </c>
      <c r="I59" s="78"/>
      <c r="J59" s="79">
        <f>SUM(J55:J58)</f>
        <v>1900</v>
      </c>
      <c r="K59" s="80">
        <f>SUM(K55:K58)</f>
        <v>1800</v>
      </c>
      <c r="L59" s="81">
        <f t="shared" ref="L59" si="52">IF(J59&lt;=0,0,K59/J59*100)</f>
        <v>94.73684210526315</v>
      </c>
      <c r="M59" s="79">
        <f>SUM(M55:M58)</f>
        <v>2458</v>
      </c>
      <c r="N59" s="79">
        <f>SUM(N55:N58)</f>
        <v>11043</v>
      </c>
      <c r="O59" s="80">
        <f>SUM(O55:O58)</f>
        <v>9494</v>
      </c>
      <c r="P59" s="81">
        <f>+O59/N59*100</f>
        <v>85.973014579371537</v>
      </c>
    </row>
    <row r="60" spans="1:16" x14ac:dyDescent="0.2">
      <c r="A60" s="70"/>
      <c r="B60" s="63"/>
      <c r="C60" s="63"/>
      <c r="D60" s="64"/>
      <c r="E60" s="71"/>
      <c r="F60" s="72"/>
      <c r="G60" s="73"/>
      <c r="H60" s="69">
        <f t="shared" si="0"/>
        <v>0</v>
      </c>
      <c r="I60" s="71"/>
      <c r="J60" s="72"/>
      <c r="K60" s="73"/>
      <c r="L60" s="69"/>
      <c r="M60" s="22"/>
      <c r="N60" s="23"/>
      <c r="O60" s="24"/>
      <c r="P60" s="69"/>
    </row>
    <row r="61" spans="1:16" x14ac:dyDescent="0.2">
      <c r="A61" s="70" t="s">
        <v>65</v>
      </c>
      <c r="B61" s="63" t="s">
        <v>67</v>
      </c>
      <c r="C61" s="63">
        <v>3311</v>
      </c>
      <c r="D61" s="64" t="s">
        <v>19</v>
      </c>
      <c r="E61" s="71">
        <v>564872</v>
      </c>
      <c r="F61" s="72">
        <v>609225</v>
      </c>
      <c r="G61" s="24">
        <v>609208</v>
      </c>
      <c r="H61" s="69">
        <f t="shared" si="0"/>
        <v>99.997209569535059</v>
      </c>
      <c r="I61" s="71">
        <v>97570</v>
      </c>
      <c r="J61" s="72">
        <v>95296</v>
      </c>
      <c r="K61" s="73">
        <v>90953</v>
      </c>
      <c r="L61" s="69">
        <f>+K61/J61*100</f>
        <v>95.442620886501004</v>
      </c>
      <c r="M61" s="65">
        <f t="shared" ref="M61:M68" si="53">+E61+I61</f>
        <v>662442</v>
      </c>
      <c r="N61" s="66">
        <f t="shared" ref="N61:N68" si="54">+F61+J61</f>
        <v>704521</v>
      </c>
      <c r="O61" s="67">
        <f t="shared" ref="O61:O68" si="55">+G61+K61</f>
        <v>700161</v>
      </c>
      <c r="P61" s="69">
        <f>+O61/N61*100</f>
        <v>99.381139809885013</v>
      </c>
    </row>
    <row r="62" spans="1:16" x14ac:dyDescent="0.2">
      <c r="A62" s="70" t="s">
        <v>65</v>
      </c>
      <c r="B62" s="63" t="s">
        <v>67</v>
      </c>
      <c r="C62" s="63">
        <v>3312</v>
      </c>
      <c r="D62" s="64" t="s">
        <v>97</v>
      </c>
      <c r="E62" s="71">
        <v>78644</v>
      </c>
      <c r="F62" s="72">
        <v>84655</v>
      </c>
      <c r="G62" s="73">
        <v>83015</v>
      </c>
      <c r="H62" s="69">
        <f t="shared" si="0"/>
        <v>98.062725178666355</v>
      </c>
      <c r="I62" s="71">
        <v>22000</v>
      </c>
      <c r="J62" s="72">
        <v>22000</v>
      </c>
      <c r="K62" s="73">
        <v>5010</v>
      </c>
      <c r="L62" s="69">
        <f>+K62/J62*100</f>
        <v>22.772727272727273</v>
      </c>
      <c r="M62" s="65">
        <f t="shared" si="53"/>
        <v>100644</v>
      </c>
      <c r="N62" s="66">
        <f t="shared" si="54"/>
        <v>106655</v>
      </c>
      <c r="O62" s="67">
        <f t="shared" si="55"/>
        <v>88025</v>
      </c>
      <c r="P62" s="69">
        <f t="shared" ref="P62:P78" si="56">+O62/N62*100</f>
        <v>82.532464488303404</v>
      </c>
    </row>
    <row r="63" spans="1:16" x14ac:dyDescent="0.2">
      <c r="A63" s="70">
        <v>3</v>
      </c>
      <c r="B63" s="63">
        <v>33</v>
      </c>
      <c r="C63" s="63">
        <v>3313</v>
      </c>
      <c r="D63" s="64" t="s">
        <v>197</v>
      </c>
      <c r="E63" s="71">
        <v>1409</v>
      </c>
      <c r="F63" s="72">
        <v>4424</v>
      </c>
      <c r="G63" s="72">
        <v>4424</v>
      </c>
      <c r="H63" s="69">
        <f t="shared" si="0"/>
        <v>100</v>
      </c>
      <c r="I63" s="71">
        <v>228</v>
      </c>
      <c r="J63" s="72">
        <v>2428</v>
      </c>
      <c r="K63" s="73">
        <v>2070</v>
      </c>
      <c r="L63" s="69">
        <f>+K63/J63*100</f>
        <v>85.255354200988464</v>
      </c>
      <c r="M63" s="65">
        <f t="shared" si="53"/>
        <v>1637</v>
      </c>
      <c r="N63" s="66">
        <f t="shared" si="54"/>
        <v>6852</v>
      </c>
      <c r="O63" s="67">
        <f t="shared" si="55"/>
        <v>6494</v>
      </c>
      <c r="P63" s="69">
        <f t="shared" si="56"/>
        <v>94.775248102743731</v>
      </c>
    </row>
    <row r="64" spans="1:16" x14ac:dyDescent="0.2">
      <c r="A64" s="70" t="s">
        <v>65</v>
      </c>
      <c r="B64" s="63" t="s">
        <v>67</v>
      </c>
      <c r="C64" s="63">
        <v>3314</v>
      </c>
      <c r="D64" s="64" t="s">
        <v>20</v>
      </c>
      <c r="E64" s="71">
        <v>60985</v>
      </c>
      <c r="F64" s="72">
        <v>65600</v>
      </c>
      <c r="G64" s="73">
        <v>65387</v>
      </c>
      <c r="H64" s="69">
        <f t="shared" si="0"/>
        <v>99.675304878048777</v>
      </c>
      <c r="I64" s="71">
        <v>2000</v>
      </c>
      <c r="J64" s="72">
        <v>5842</v>
      </c>
      <c r="K64" s="73">
        <v>5493</v>
      </c>
      <c r="L64" s="69">
        <f>+K64/J64*100</f>
        <v>94.026018486819581</v>
      </c>
      <c r="M64" s="65">
        <f t="shared" si="53"/>
        <v>62985</v>
      </c>
      <c r="N64" s="66">
        <f t="shared" si="54"/>
        <v>71442</v>
      </c>
      <c r="O64" s="67">
        <f t="shared" si="55"/>
        <v>70880</v>
      </c>
      <c r="P64" s="69">
        <f t="shared" si="56"/>
        <v>99.213347890596566</v>
      </c>
    </row>
    <row r="65" spans="1:16" x14ac:dyDescent="0.2">
      <c r="A65" s="70" t="s">
        <v>65</v>
      </c>
      <c r="B65" s="63" t="s">
        <v>67</v>
      </c>
      <c r="C65" s="63">
        <v>3315</v>
      </c>
      <c r="D65" s="64" t="s">
        <v>21</v>
      </c>
      <c r="E65" s="71">
        <v>57828</v>
      </c>
      <c r="F65" s="72">
        <v>60388</v>
      </c>
      <c r="G65" s="73">
        <v>60388</v>
      </c>
      <c r="H65" s="69">
        <f t="shared" si="0"/>
        <v>100</v>
      </c>
      <c r="I65" s="71">
        <v>1600</v>
      </c>
      <c r="J65" s="72">
        <v>2596</v>
      </c>
      <c r="K65" s="73">
        <v>2575</v>
      </c>
      <c r="L65" s="69">
        <f>+K65/J65*100</f>
        <v>99.191063174114021</v>
      </c>
      <c r="M65" s="65">
        <f t="shared" si="53"/>
        <v>59428</v>
      </c>
      <c r="N65" s="66">
        <f t="shared" si="54"/>
        <v>62984</v>
      </c>
      <c r="O65" s="67">
        <f t="shared" si="55"/>
        <v>62963</v>
      </c>
      <c r="P65" s="69">
        <f t="shared" si="56"/>
        <v>99.966658198907652</v>
      </c>
    </row>
    <row r="66" spans="1:16" x14ac:dyDescent="0.2">
      <c r="A66" s="70" t="s">
        <v>65</v>
      </c>
      <c r="B66" s="63" t="s">
        <v>67</v>
      </c>
      <c r="C66" s="63">
        <v>3316</v>
      </c>
      <c r="D66" s="64" t="s">
        <v>179</v>
      </c>
      <c r="E66" s="71">
        <v>1412</v>
      </c>
      <c r="F66" s="72">
        <v>1462</v>
      </c>
      <c r="G66" s="73">
        <v>1412</v>
      </c>
      <c r="H66" s="69">
        <f t="shared" si="0"/>
        <v>96.580027359781113</v>
      </c>
      <c r="I66" s="71"/>
      <c r="J66" s="72"/>
      <c r="K66" s="73"/>
      <c r="L66" s="69"/>
      <c r="M66" s="65">
        <f t="shared" si="53"/>
        <v>1412</v>
      </c>
      <c r="N66" s="66">
        <f t="shared" si="54"/>
        <v>1462</v>
      </c>
      <c r="O66" s="67">
        <f t="shared" si="55"/>
        <v>1412</v>
      </c>
      <c r="P66" s="69">
        <f t="shared" si="56"/>
        <v>96.580027359781113</v>
      </c>
    </row>
    <row r="67" spans="1:16" x14ac:dyDescent="0.2">
      <c r="A67" s="70" t="s">
        <v>65</v>
      </c>
      <c r="B67" s="63" t="s">
        <v>67</v>
      </c>
      <c r="C67" s="63">
        <v>3317</v>
      </c>
      <c r="D67" s="64" t="s">
        <v>22</v>
      </c>
      <c r="E67" s="71">
        <v>19007</v>
      </c>
      <c r="F67" s="72">
        <v>20290</v>
      </c>
      <c r="G67" s="73">
        <v>20110</v>
      </c>
      <c r="H67" s="69">
        <f>IF(F67&lt;=0,0,G67/F67*100)</f>
        <v>99.112863479546576</v>
      </c>
      <c r="I67" s="71">
        <v>140</v>
      </c>
      <c r="J67" s="72">
        <v>15</v>
      </c>
      <c r="K67" s="73">
        <v>15</v>
      </c>
      <c r="L67" s="69">
        <f>+K67/J67*100</f>
        <v>100</v>
      </c>
      <c r="M67" s="65">
        <f t="shared" si="53"/>
        <v>19147</v>
      </c>
      <c r="N67" s="66">
        <f t="shared" si="54"/>
        <v>20305</v>
      </c>
      <c r="O67" s="67">
        <f t="shared" si="55"/>
        <v>20125</v>
      </c>
      <c r="P67" s="69">
        <f t="shared" si="56"/>
        <v>99.113518837724698</v>
      </c>
    </row>
    <row r="68" spans="1:16" x14ac:dyDescent="0.2">
      <c r="A68" s="70" t="s">
        <v>65</v>
      </c>
      <c r="B68" s="63" t="s">
        <v>67</v>
      </c>
      <c r="C68" s="63">
        <v>3319</v>
      </c>
      <c r="D68" s="64" t="s">
        <v>104</v>
      </c>
      <c r="E68" s="71">
        <v>43152</v>
      </c>
      <c r="F68" s="72">
        <v>46057</v>
      </c>
      <c r="G68" s="73">
        <v>41309</v>
      </c>
      <c r="H68" s="69">
        <f t="shared" si="0"/>
        <v>89.691035021820781</v>
      </c>
      <c r="I68" s="71">
        <v>18100</v>
      </c>
      <c r="J68" s="72">
        <v>21567</v>
      </c>
      <c r="K68" s="73">
        <v>19737</v>
      </c>
      <c r="L68" s="69">
        <f>+K68/J68*100</f>
        <v>91.514814299624419</v>
      </c>
      <c r="M68" s="65">
        <f t="shared" si="53"/>
        <v>61252</v>
      </c>
      <c r="N68" s="66">
        <f t="shared" si="54"/>
        <v>67624</v>
      </c>
      <c r="O68" s="67">
        <f t="shared" si="55"/>
        <v>61046</v>
      </c>
      <c r="P68" s="69">
        <f t="shared" si="56"/>
        <v>90.27268425411097</v>
      </c>
    </row>
    <row r="69" spans="1:16" x14ac:dyDescent="0.2">
      <c r="A69" s="70" t="s">
        <v>65</v>
      </c>
      <c r="B69" s="63" t="s">
        <v>67</v>
      </c>
      <c r="C69" s="63">
        <v>3322</v>
      </c>
      <c r="D69" s="64" t="s">
        <v>105</v>
      </c>
      <c r="E69" s="71">
        <v>16900</v>
      </c>
      <c r="F69" s="72">
        <v>18875</v>
      </c>
      <c r="G69" s="73">
        <v>16952</v>
      </c>
      <c r="H69" s="69">
        <f t="shared" si="0"/>
        <v>89.811920529801327</v>
      </c>
      <c r="I69" s="71">
        <v>5000</v>
      </c>
      <c r="J69" s="72">
        <v>5694</v>
      </c>
      <c r="K69" s="73">
        <v>2227</v>
      </c>
      <c r="L69" s="69">
        <f>+K69/J69*100</f>
        <v>39.111345275728837</v>
      </c>
      <c r="M69" s="22">
        <f t="shared" ref="M69:M71" si="57">+E69+I69</f>
        <v>21900</v>
      </c>
      <c r="N69" s="23">
        <f t="shared" ref="N69:N72" si="58">+F69+J69</f>
        <v>24569</v>
      </c>
      <c r="O69" s="67">
        <f t="shared" ref="O69:O72" si="59">+G69+K69</f>
        <v>19179</v>
      </c>
      <c r="P69" s="69">
        <f t="shared" si="56"/>
        <v>78.061785176441859</v>
      </c>
    </row>
    <row r="70" spans="1:16" x14ac:dyDescent="0.2">
      <c r="A70" s="70" t="s">
        <v>65</v>
      </c>
      <c r="B70" s="63" t="s">
        <v>67</v>
      </c>
      <c r="C70" s="63">
        <v>3326</v>
      </c>
      <c r="D70" s="64" t="s">
        <v>128</v>
      </c>
      <c r="E70" s="71">
        <v>2379</v>
      </c>
      <c r="F70" s="72">
        <v>2417</v>
      </c>
      <c r="G70" s="73">
        <v>1958</v>
      </c>
      <c r="H70" s="69">
        <f t="shared" si="0"/>
        <v>81.009515928837402</v>
      </c>
      <c r="I70" s="71">
        <v>2880</v>
      </c>
      <c r="J70" s="72">
        <v>3160</v>
      </c>
      <c r="K70" s="24">
        <v>2787</v>
      </c>
      <c r="L70" s="69">
        <f>+K70/J70*100</f>
        <v>88.196202531645568</v>
      </c>
      <c r="M70" s="22">
        <f t="shared" si="57"/>
        <v>5259</v>
      </c>
      <c r="N70" s="23">
        <f t="shared" si="58"/>
        <v>5577</v>
      </c>
      <c r="O70" s="67">
        <f t="shared" si="59"/>
        <v>4745</v>
      </c>
      <c r="P70" s="69">
        <f t="shared" si="56"/>
        <v>85.081585081585075</v>
      </c>
    </row>
    <row r="71" spans="1:16" x14ac:dyDescent="0.2">
      <c r="A71" s="70">
        <v>3</v>
      </c>
      <c r="B71" s="63">
        <v>33</v>
      </c>
      <c r="C71" s="63">
        <v>3329</v>
      </c>
      <c r="D71" s="64" t="s">
        <v>198</v>
      </c>
      <c r="E71" s="71">
        <v>150</v>
      </c>
      <c r="F71" s="72">
        <v>150</v>
      </c>
      <c r="G71" s="73">
        <v>150</v>
      </c>
      <c r="H71" s="69">
        <f t="shared" si="0"/>
        <v>100</v>
      </c>
      <c r="I71" s="71"/>
      <c r="J71" s="72"/>
      <c r="K71" s="24"/>
      <c r="L71" s="69"/>
      <c r="M71" s="65">
        <f t="shared" si="57"/>
        <v>150</v>
      </c>
      <c r="N71" s="66">
        <f t="shared" si="58"/>
        <v>150</v>
      </c>
      <c r="O71" s="67">
        <f t="shared" si="59"/>
        <v>150</v>
      </c>
      <c r="P71" s="68">
        <f t="shared" si="56"/>
        <v>100</v>
      </c>
    </row>
    <row r="72" spans="1:16" x14ac:dyDescent="0.2">
      <c r="A72" s="70" t="s">
        <v>65</v>
      </c>
      <c r="B72" s="63" t="s">
        <v>67</v>
      </c>
      <c r="C72" s="63">
        <v>3330</v>
      </c>
      <c r="D72" s="64" t="s">
        <v>115</v>
      </c>
      <c r="E72" s="71">
        <v>70</v>
      </c>
      <c r="F72" s="72">
        <v>270</v>
      </c>
      <c r="G72" s="73">
        <v>270</v>
      </c>
      <c r="H72" s="69">
        <f t="shared" si="0"/>
        <v>100</v>
      </c>
      <c r="I72" s="71"/>
      <c r="J72" s="72"/>
      <c r="K72" s="73"/>
      <c r="L72" s="69"/>
      <c r="M72" s="65">
        <f>+E72+I72</f>
        <v>70</v>
      </c>
      <c r="N72" s="66">
        <f t="shared" si="58"/>
        <v>270</v>
      </c>
      <c r="O72" s="67">
        <f t="shared" si="59"/>
        <v>270</v>
      </c>
      <c r="P72" s="69">
        <f t="shared" si="56"/>
        <v>100</v>
      </c>
    </row>
    <row r="73" spans="1:16" x14ac:dyDescent="0.2">
      <c r="A73" s="70" t="s">
        <v>65</v>
      </c>
      <c r="B73" s="63" t="s">
        <v>67</v>
      </c>
      <c r="C73" s="63">
        <v>3341</v>
      </c>
      <c r="D73" s="64" t="s">
        <v>167</v>
      </c>
      <c r="E73" s="71">
        <v>97</v>
      </c>
      <c r="F73" s="72">
        <v>53</v>
      </c>
      <c r="G73" s="73">
        <v>7</v>
      </c>
      <c r="H73" s="69">
        <f t="shared" si="0"/>
        <v>13.20754716981132</v>
      </c>
      <c r="I73" s="71"/>
      <c r="J73" s="72"/>
      <c r="K73" s="73"/>
      <c r="L73" s="69"/>
      <c r="M73" s="22">
        <f t="shared" ref="M73:O78" si="60">+E73+I73</f>
        <v>97</v>
      </c>
      <c r="N73" s="23">
        <f t="shared" si="60"/>
        <v>53</v>
      </c>
      <c r="O73" s="24">
        <f t="shared" si="60"/>
        <v>7</v>
      </c>
      <c r="P73" s="69">
        <f t="shared" si="56"/>
        <v>13.20754716981132</v>
      </c>
    </row>
    <row r="74" spans="1:16" x14ac:dyDescent="0.2">
      <c r="A74" s="70" t="s">
        <v>65</v>
      </c>
      <c r="B74" s="63" t="s">
        <v>67</v>
      </c>
      <c r="C74" s="63">
        <v>3349</v>
      </c>
      <c r="D74" s="64" t="s">
        <v>106</v>
      </c>
      <c r="E74" s="71">
        <v>27561</v>
      </c>
      <c r="F74" s="72">
        <v>30433</v>
      </c>
      <c r="G74" s="73">
        <v>24465</v>
      </c>
      <c r="H74" s="69">
        <f t="shared" si="0"/>
        <v>80.389708540071638</v>
      </c>
      <c r="I74" s="71"/>
      <c r="J74" s="72"/>
      <c r="K74" s="73"/>
      <c r="L74" s="69"/>
      <c r="M74" s="22">
        <f t="shared" si="60"/>
        <v>27561</v>
      </c>
      <c r="N74" s="23">
        <f t="shared" si="60"/>
        <v>30433</v>
      </c>
      <c r="O74" s="24">
        <f t="shared" si="60"/>
        <v>24465</v>
      </c>
      <c r="P74" s="69">
        <f t="shared" si="56"/>
        <v>80.389708540071638</v>
      </c>
    </row>
    <row r="75" spans="1:16" x14ac:dyDescent="0.2">
      <c r="A75" s="70">
        <v>3</v>
      </c>
      <c r="B75" s="63">
        <v>33</v>
      </c>
      <c r="C75" s="63">
        <v>3369</v>
      </c>
      <c r="D75" s="64" t="s">
        <v>199</v>
      </c>
      <c r="E75" s="71">
        <v>45</v>
      </c>
      <c r="F75" s="72">
        <v>50</v>
      </c>
      <c r="G75" s="73">
        <v>50</v>
      </c>
      <c r="H75" s="69">
        <f t="shared" si="0"/>
        <v>100</v>
      </c>
      <c r="I75" s="71"/>
      <c r="J75" s="72"/>
      <c r="K75" s="73"/>
      <c r="L75" s="69"/>
      <c r="M75" s="65">
        <f>+E75+I75</f>
        <v>45</v>
      </c>
      <c r="N75" s="66">
        <f>+F75+J75</f>
        <v>50</v>
      </c>
      <c r="O75" s="67">
        <f>+G75+K75</f>
        <v>50</v>
      </c>
      <c r="P75" s="68">
        <f t="shared" si="56"/>
        <v>100</v>
      </c>
    </row>
    <row r="76" spans="1:16" x14ac:dyDescent="0.2">
      <c r="A76" s="70">
        <v>3</v>
      </c>
      <c r="B76" s="63">
        <v>33</v>
      </c>
      <c r="C76" s="63">
        <v>3391</v>
      </c>
      <c r="D76" s="141" t="s">
        <v>217</v>
      </c>
      <c r="E76" s="71"/>
      <c r="F76" s="72">
        <v>250</v>
      </c>
      <c r="G76" s="73">
        <v>250</v>
      </c>
      <c r="H76" s="69">
        <f t="shared" si="0"/>
        <v>100</v>
      </c>
      <c r="I76" s="71"/>
      <c r="J76" s="72"/>
      <c r="K76" s="73"/>
      <c r="L76" s="69"/>
      <c r="M76" s="65"/>
      <c r="N76" s="66">
        <f>+F76+J76</f>
        <v>250</v>
      </c>
      <c r="O76" s="67">
        <f>+G76+K76</f>
        <v>250</v>
      </c>
      <c r="P76" s="68">
        <f t="shared" si="56"/>
        <v>100</v>
      </c>
    </row>
    <row r="77" spans="1:16" x14ac:dyDescent="0.2">
      <c r="A77" s="70" t="s">
        <v>65</v>
      </c>
      <c r="B77" s="63" t="s">
        <v>67</v>
      </c>
      <c r="C77" s="63">
        <v>3392</v>
      </c>
      <c r="D77" s="64" t="s">
        <v>23</v>
      </c>
      <c r="E77" s="71">
        <v>23322</v>
      </c>
      <c r="F77" s="72">
        <v>25437</v>
      </c>
      <c r="G77" s="73">
        <v>25204</v>
      </c>
      <c r="H77" s="69">
        <f t="shared" si="0"/>
        <v>99.084011479341115</v>
      </c>
      <c r="I77" s="71"/>
      <c r="J77" s="72">
        <v>576</v>
      </c>
      <c r="K77" s="73">
        <v>479</v>
      </c>
      <c r="L77" s="69">
        <f>+K77/J77*100</f>
        <v>83.159722222222214</v>
      </c>
      <c r="M77" s="22">
        <f t="shared" si="60"/>
        <v>23322</v>
      </c>
      <c r="N77" s="23">
        <f t="shared" si="60"/>
        <v>26013</v>
      </c>
      <c r="O77" s="24">
        <f t="shared" si="60"/>
        <v>25683</v>
      </c>
      <c r="P77" s="69">
        <f t="shared" si="56"/>
        <v>98.731403529004723</v>
      </c>
    </row>
    <row r="78" spans="1:16" x14ac:dyDescent="0.2">
      <c r="A78" s="70" t="s">
        <v>65</v>
      </c>
      <c r="B78" s="63" t="s">
        <v>67</v>
      </c>
      <c r="C78" s="63">
        <v>3399</v>
      </c>
      <c r="D78" s="64" t="s">
        <v>129</v>
      </c>
      <c r="E78" s="71">
        <v>8860</v>
      </c>
      <c r="F78" s="72">
        <v>10483</v>
      </c>
      <c r="G78" s="73">
        <v>8346</v>
      </c>
      <c r="H78" s="69">
        <f t="shared" si="0"/>
        <v>79.61461413717447</v>
      </c>
      <c r="I78" s="71">
        <v>55</v>
      </c>
      <c r="J78" s="72">
        <v>55</v>
      </c>
      <c r="K78" s="73"/>
      <c r="L78" s="69">
        <f>+K78/J78*100</f>
        <v>0</v>
      </c>
      <c r="M78" s="22">
        <f t="shared" si="60"/>
        <v>8915</v>
      </c>
      <c r="N78" s="23">
        <f t="shared" si="60"/>
        <v>10538</v>
      </c>
      <c r="O78" s="24">
        <f t="shared" si="60"/>
        <v>8346</v>
      </c>
      <c r="P78" s="69">
        <f t="shared" si="56"/>
        <v>79.199089011197572</v>
      </c>
    </row>
    <row r="79" spans="1:16" x14ac:dyDescent="0.2">
      <c r="A79" s="74">
        <v>3</v>
      </c>
      <c r="B79" s="75">
        <v>33</v>
      </c>
      <c r="C79" s="76"/>
      <c r="D79" s="77" t="s">
        <v>24</v>
      </c>
      <c r="E79" s="78">
        <f>SUM(E61:E78)</f>
        <v>906693</v>
      </c>
      <c r="F79" s="79">
        <f>SUM(F61:F78)</f>
        <v>980519</v>
      </c>
      <c r="G79" s="80">
        <f>SUM(G61:G78)</f>
        <v>962905</v>
      </c>
      <c r="H79" s="81">
        <f t="shared" ref="H79:H132" si="61">IF(F79&lt;=0,0,G79/F79*100)</f>
        <v>98.203604417660443</v>
      </c>
      <c r="I79" s="78">
        <f>SUM(I61:I78)</f>
        <v>149573</v>
      </c>
      <c r="J79" s="79">
        <f>SUM(J61:J78)</f>
        <v>159229</v>
      </c>
      <c r="K79" s="80">
        <f>SUM(K61:K78)</f>
        <v>131346</v>
      </c>
      <c r="L79" s="81">
        <f>IF(J79&lt;=0,0,K79/J79*100)</f>
        <v>82.488742628541274</v>
      </c>
      <c r="M79" s="78">
        <f>SUM(M61:M78)</f>
        <v>1056266</v>
      </c>
      <c r="N79" s="79">
        <f>SUM(N61:N78)</f>
        <v>1139748</v>
      </c>
      <c r="O79" s="80">
        <f>SUM(O61:O78)</f>
        <v>1094251</v>
      </c>
      <c r="P79" s="81">
        <f>+O79/N79*100</f>
        <v>96.008152679364215</v>
      </c>
    </row>
    <row r="80" spans="1:16" x14ac:dyDescent="0.2">
      <c r="A80" s="70"/>
      <c r="B80" s="112"/>
      <c r="C80" s="63"/>
      <c r="D80" s="64"/>
      <c r="E80" s="113"/>
      <c r="F80" s="114"/>
      <c r="G80" s="115"/>
      <c r="H80" s="116">
        <f t="shared" si="61"/>
        <v>0</v>
      </c>
      <c r="I80" s="113"/>
      <c r="J80" s="114"/>
      <c r="K80" s="115"/>
      <c r="L80" s="116"/>
      <c r="M80" s="117"/>
      <c r="N80" s="118"/>
      <c r="O80" s="119"/>
      <c r="P80" s="116"/>
    </row>
    <row r="81" spans="1:16" x14ac:dyDescent="0.2">
      <c r="A81" s="70" t="s">
        <v>65</v>
      </c>
      <c r="B81" s="63" t="s">
        <v>68</v>
      </c>
      <c r="C81" s="63">
        <v>3412</v>
      </c>
      <c r="D81" s="64" t="s">
        <v>117</v>
      </c>
      <c r="E81" s="71">
        <v>19740</v>
      </c>
      <c r="F81" s="72">
        <v>33539</v>
      </c>
      <c r="G81" s="73">
        <v>25472</v>
      </c>
      <c r="H81" s="69">
        <f t="shared" si="61"/>
        <v>75.947404514147706</v>
      </c>
      <c r="I81" s="71">
        <v>30520</v>
      </c>
      <c r="J81" s="72">
        <v>52413</v>
      </c>
      <c r="K81" s="73">
        <v>28887</v>
      </c>
      <c r="L81" s="69">
        <f>+K81/J81*100</f>
        <v>55.114189227863321</v>
      </c>
      <c r="M81" s="22">
        <f t="shared" ref="M81:O84" si="62">+E81+I81</f>
        <v>50260</v>
      </c>
      <c r="N81" s="23">
        <f t="shared" si="62"/>
        <v>85952</v>
      </c>
      <c r="O81" s="24">
        <f t="shared" si="62"/>
        <v>54359</v>
      </c>
      <c r="P81" s="69">
        <f>+O81/N81*100</f>
        <v>63.243438198064041</v>
      </c>
    </row>
    <row r="82" spans="1:16" x14ac:dyDescent="0.2">
      <c r="A82" s="70" t="s">
        <v>65</v>
      </c>
      <c r="B82" s="63" t="s">
        <v>68</v>
      </c>
      <c r="C82" s="63">
        <v>3419</v>
      </c>
      <c r="D82" s="64" t="s">
        <v>107</v>
      </c>
      <c r="E82" s="71">
        <v>232987</v>
      </c>
      <c r="F82" s="72">
        <v>247965</v>
      </c>
      <c r="G82" s="73">
        <v>247433</v>
      </c>
      <c r="H82" s="69">
        <f t="shared" si="61"/>
        <v>99.785453592240842</v>
      </c>
      <c r="I82" s="71">
        <v>105599</v>
      </c>
      <c r="J82" s="72">
        <v>92853</v>
      </c>
      <c r="K82" s="73">
        <v>82079</v>
      </c>
      <c r="L82" s="69">
        <f>+K82/J82*100</f>
        <v>88.396713084122212</v>
      </c>
      <c r="M82" s="22">
        <f t="shared" si="62"/>
        <v>338586</v>
      </c>
      <c r="N82" s="23">
        <f t="shared" si="62"/>
        <v>340818</v>
      </c>
      <c r="O82" s="24">
        <f t="shared" si="62"/>
        <v>329512</v>
      </c>
      <c r="P82" s="69">
        <f>+O82/N82*100</f>
        <v>96.682686947285646</v>
      </c>
    </row>
    <row r="83" spans="1:16" x14ac:dyDescent="0.2">
      <c r="A83" s="70" t="s">
        <v>65</v>
      </c>
      <c r="B83" s="63" t="s">
        <v>68</v>
      </c>
      <c r="C83" s="63">
        <v>3421</v>
      </c>
      <c r="D83" s="64" t="s">
        <v>25</v>
      </c>
      <c r="E83" s="71">
        <v>18126</v>
      </c>
      <c r="F83" s="72">
        <v>19652</v>
      </c>
      <c r="G83" s="73">
        <v>18616</v>
      </c>
      <c r="H83" s="69">
        <f t="shared" si="61"/>
        <v>94.728271931610024</v>
      </c>
      <c r="I83" s="71">
        <v>3377</v>
      </c>
      <c r="J83" s="72">
        <v>35900</v>
      </c>
      <c r="K83" s="73">
        <v>16680</v>
      </c>
      <c r="L83" s="69">
        <f>+K83/J83*100</f>
        <v>46.462395543175489</v>
      </c>
      <c r="M83" s="65">
        <f t="shared" si="62"/>
        <v>21503</v>
      </c>
      <c r="N83" s="66">
        <f t="shared" si="62"/>
        <v>55552</v>
      </c>
      <c r="O83" s="67">
        <f t="shared" si="62"/>
        <v>35296</v>
      </c>
      <c r="P83" s="69">
        <f>+O83/N83*100</f>
        <v>63.536866359447011</v>
      </c>
    </row>
    <row r="84" spans="1:16" x14ac:dyDescent="0.2">
      <c r="A84" s="70" t="s">
        <v>65</v>
      </c>
      <c r="B84" s="63" t="s">
        <v>68</v>
      </c>
      <c r="C84" s="63">
        <v>3429</v>
      </c>
      <c r="D84" s="64" t="s">
        <v>108</v>
      </c>
      <c r="E84" s="71">
        <v>1761</v>
      </c>
      <c r="F84" s="72">
        <v>2580</v>
      </c>
      <c r="G84" s="73">
        <v>2269</v>
      </c>
      <c r="H84" s="69">
        <f t="shared" si="61"/>
        <v>87.945736434108525</v>
      </c>
      <c r="I84" s="71"/>
      <c r="J84" s="72">
        <v>82</v>
      </c>
      <c r="K84" s="73">
        <v>36</v>
      </c>
      <c r="L84" s="69">
        <f>+K84/J84*100</f>
        <v>43.902439024390247</v>
      </c>
      <c r="M84" s="22">
        <f t="shared" si="62"/>
        <v>1761</v>
      </c>
      <c r="N84" s="23">
        <f t="shared" si="62"/>
        <v>2662</v>
      </c>
      <c r="O84" s="24">
        <f t="shared" si="62"/>
        <v>2305</v>
      </c>
      <c r="P84" s="69">
        <f>+O84/N84*100</f>
        <v>86.589030803906837</v>
      </c>
    </row>
    <row r="85" spans="1:16" x14ac:dyDescent="0.2">
      <c r="A85" s="74">
        <v>3</v>
      </c>
      <c r="B85" s="75">
        <v>34</v>
      </c>
      <c r="C85" s="76"/>
      <c r="D85" s="77" t="s">
        <v>26</v>
      </c>
      <c r="E85" s="78">
        <f>SUM(E81:E84)</f>
        <v>272614</v>
      </c>
      <c r="F85" s="79">
        <f>SUM(F81:F84)</f>
        <v>303736</v>
      </c>
      <c r="G85" s="80">
        <f>SUM(G81:G84)</f>
        <v>293790</v>
      </c>
      <c r="H85" s="81">
        <f t="shared" si="61"/>
        <v>96.725445781863201</v>
      </c>
      <c r="I85" s="78">
        <f>SUM(I81:I84)</f>
        <v>139496</v>
      </c>
      <c r="J85" s="79">
        <f>SUM(J81:J84)</f>
        <v>181248</v>
      </c>
      <c r="K85" s="80">
        <f>SUM(K81:K84)</f>
        <v>127682</v>
      </c>
      <c r="L85" s="81">
        <f>IF(J85&lt;=0,0,K85/J85*100)</f>
        <v>70.446018714689259</v>
      </c>
      <c r="M85" s="78">
        <f>SUM(M81:M84)</f>
        <v>412110</v>
      </c>
      <c r="N85" s="79">
        <f>SUM(N81:N84)</f>
        <v>484984</v>
      </c>
      <c r="O85" s="80">
        <f>SUM(O81:O84)</f>
        <v>421472</v>
      </c>
      <c r="P85" s="81">
        <f>+O85/N85*100</f>
        <v>86.904310245286439</v>
      </c>
    </row>
    <row r="86" spans="1:16" x14ac:dyDescent="0.2">
      <c r="A86" s="70"/>
      <c r="B86" s="112"/>
      <c r="C86" s="63"/>
      <c r="D86" s="64"/>
      <c r="E86" s="113"/>
      <c r="F86" s="114"/>
      <c r="G86" s="115"/>
      <c r="H86" s="116">
        <f t="shared" si="61"/>
        <v>0</v>
      </c>
      <c r="I86" s="113"/>
      <c r="J86" s="114"/>
      <c r="K86" s="115"/>
      <c r="L86" s="116"/>
      <c r="M86" s="117"/>
      <c r="N86" s="118"/>
      <c r="O86" s="119"/>
      <c r="P86" s="116"/>
    </row>
    <row r="87" spans="1:16" x14ac:dyDescent="0.2">
      <c r="A87" s="70" t="s">
        <v>65</v>
      </c>
      <c r="B87" s="63" t="s">
        <v>69</v>
      </c>
      <c r="C87" s="63">
        <v>3511</v>
      </c>
      <c r="D87" s="141" t="s">
        <v>27</v>
      </c>
      <c r="E87" s="71">
        <v>18977</v>
      </c>
      <c r="F87" s="72">
        <v>20186</v>
      </c>
      <c r="G87" s="73">
        <v>19200</v>
      </c>
      <c r="H87" s="69">
        <f t="shared" si="61"/>
        <v>95.115426533240864</v>
      </c>
      <c r="I87" s="71">
        <v>25750</v>
      </c>
      <c r="J87" s="72">
        <v>24850</v>
      </c>
      <c r="K87" s="73">
        <v>21885</v>
      </c>
      <c r="L87" s="69">
        <f>+K87/J87*100</f>
        <v>88.068410462776654</v>
      </c>
      <c r="M87" s="22">
        <f t="shared" ref="M87:O93" si="63">+E87+I87</f>
        <v>44727</v>
      </c>
      <c r="N87" s="23">
        <f t="shared" si="63"/>
        <v>45036</v>
      </c>
      <c r="O87" s="24">
        <f t="shared" si="63"/>
        <v>41085</v>
      </c>
      <c r="P87" s="69">
        <f t="shared" ref="P87:P94" si="64">+O87/N87*100</f>
        <v>91.227018385291771</v>
      </c>
    </row>
    <row r="88" spans="1:16" x14ac:dyDescent="0.2">
      <c r="A88" s="70" t="s">
        <v>65</v>
      </c>
      <c r="B88" s="63" t="s">
        <v>69</v>
      </c>
      <c r="C88" s="63">
        <v>3522</v>
      </c>
      <c r="D88" s="141" t="s">
        <v>155</v>
      </c>
      <c r="E88" s="71">
        <v>49639</v>
      </c>
      <c r="F88" s="72">
        <v>141983</v>
      </c>
      <c r="G88" s="73">
        <v>141983</v>
      </c>
      <c r="H88" s="69">
        <f t="shared" si="61"/>
        <v>100</v>
      </c>
      <c r="I88" s="71">
        <v>6200</v>
      </c>
      <c r="J88" s="72">
        <v>12000</v>
      </c>
      <c r="K88" s="73">
        <v>11999</v>
      </c>
      <c r="L88" s="69">
        <f>+K88/J88*100</f>
        <v>99.991666666666674</v>
      </c>
      <c r="M88" s="22">
        <f t="shared" si="63"/>
        <v>55839</v>
      </c>
      <c r="N88" s="23">
        <f t="shared" si="63"/>
        <v>153983</v>
      </c>
      <c r="O88" s="24">
        <f t="shared" si="63"/>
        <v>153982</v>
      </c>
      <c r="P88" s="68">
        <f t="shared" si="64"/>
        <v>99.999350577661176</v>
      </c>
    </row>
    <row r="89" spans="1:16" x14ac:dyDescent="0.2">
      <c r="A89" s="70" t="s">
        <v>65</v>
      </c>
      <c r="B89" s="63" t="s">
        <v>69</v>
      </c>
      <c r="C89" s="63">
        <v>3523</v>
      </c>
      <c r="D89" s="141" t="s">
        <v>28</v>
      </c>
      <c r="E89" s="71">
        <v>11942</v>
      </c>
      <c r="F89" s="72">
        <v>11942</v>
      </c>
      <c r="G89" s="73">
        <v>11942</v>
      </c>
      <c r="H89" s="69">
        <f t="shared" si="61"/>
        <v>100</v>
      </c>
      <c r="I89" s="71"/>
      <c r="J89" s="72"/>
      <c r="K89" s="73"/>
      <c r="L89" s="69"/>
      <c r="M89" s="22">
        <f t="shared" si="63"/>
        <v>11942</v>
      </c>
      <c r="N89" s="23">
        <f t="shared" si="63"/>
        <v>11942</v>
      </c>
      <c r="O89" s="24">
        <f t="shared" si="63"/>
        <v>11942</v>
      </c>
      <c r="P89" s="69">
        <f t="shared" si="64"/>
        <v>100</v>
      </c>
    </row>
    <row r="90" spans="1:16" x14ac:dyDescent="0.2">
      <c r="A90" s="70" t="s">
        <v>65</v>
      </c>
      <c r="B90" s="63" t="s">
        <v>69</v>
      </c>
      <c r="C90" s="63">
        <v>3529</v>
      </c>
      <c r="D90" s="141" t="s">
        <v>109</v>
      </c>
      <c r="E90" s="71">
        <v>42004</v>
      </c>
      <c r="F90" s="72">
        <v>42301</v>
      </c>
      <c r="G90" s="73">
        <v>42301</v>
      </c>
      <c r="H90" s="69">
        <f t="shared" si="61"/>
        <v>100</v>
      </c>
      <c r="I90" s="71"/>
      <c r="J90" s="72"/>
      <c r="K90" s="73"/>
      <c r="L90" s="69"/>
      <c r="M90" s="22">
        <f t="shared" si="63"/>
        <v>42004</v>
      </c>
      <c r="N90" s="23">
        <f t="shared" si="63"/>
        <v>42301</v>
      </c>
      <c r="O90" s="24">
        <f t="shared" si="63"/>
        <v>42301</v>
      </c>
      <c r="P90" s="69">
        <f t="shared" si="64"/>
        <v>100</v>
      </c>
    </row>
    <row r="91" spans="1:16" x14ac:dyDescent="0.2">
      <c r="A91" s="70" t="s">
        <v>65</v>
      </c>
      <c r="B91" s="63" t="s">
        <v>69</v>
      </c>
      <c r="C91" s="63">
        <v>3541</v>
      </c>
      <c r="D91" s="141" t="s">
        <v>130</v>
      </c>
      <c r="E91" s="71">
        <v>7055</v>
      </c>
      <c r="F91" s="72">
        <v>7055</v>
      </c>
      <c r="G91" s="24">
        <v>7055</v>
      </c>
      <c r="H91" s="69">
        <f t="shared" si="61"/>
        <v>100</v>
      </c>
      <c r="I91" s="71"/>
      <c r="J91" s="72"/>
      <c r="K91" s="73"/>
      <c r="L91" s="69"/>
      <c r="M91" s="22">
        <f t="shared" si="63"/>
        <v>7055</v>
      </c>
      <c r="N91" s="23">
        <f t="shared" si="63"/>
        <v>7055</v>
      </c>
      <c r="O91" s="24">
        <f t="shared" si="63"/>
        <v>7055</v>
      </c>
      <c r="P91" s="69">
        <f t="shared" si="64"/>
        <v>100</v>
      </c>
    </row>
    <row r="92" spans="1:16" x14ac:dyDescent="0.2">
      <c r="A92" s="70" t="s">
        <v>65</v>
      </c>
      <c r="B92" s="63" t="s">
        <v>69</v>
      </c>
      <c r="C92" s="63">
        <v>3543</v>
      </c>
      <c r="D92" s="141" t="s">
        <v>157</v>
      </c>
      <c r="E92" s="71">
        <v>20</v>
      </c>
      <c r="F92" s="72">
        <v>20</v>
      </c>
      <c r="G92" s="24">
        <v>20</v>
      </c>
      <c r="H92" s="69">
        <f t="shared" si="61"/>
        <v>100</v>
      </c>
      <c r="I92" s="71"/>
      <c r="J92" s="72"/>
      <c r="K92" s="73"/>
      <c r="L92" s="69"/>
      <c r="M92" s="65">
        <f t="shared" si="63"/>
        <v>20</v>
      </c>
      <c r="N92" s="66">
        <f t="shared" si="63"/>
        <v>20</v>
      </c>
      <c r="O92" s="67">
        <f t="shared" si="63"/>
        <v>20</v>
      </c>
      <c r="P92" s="68">
        <f t="shared" si="64"/>
        <v>100</v>
      </c>
    </row>
    <row r="93" spans="1:16" x14ac:dyDescent="0.2">
      <c r="A93" s="70">
        <v>3</v>
      </c>
      <c r="B93" s="63">
        <v>35</v>
      </c>
      <c r="C93" s="63">
        <v>3599</v>
      </c>
      <c r="D93" s="141" t="s">
        <v>110</v>
      </c>
      <c r="E93" s="71">
        <v>12925</v>
      </c>
      <c r="F93" s="72">
        <v>14550</v>
      </c>
      <c r="G93" s="73">
        <v>13317</v>
      </c>
      <c r="H93" s="69">
        <f t="shared" si="61"/>
        <v>91.525773195876297</v>
      </c>
      <c r="I93" s="71">
        <v>589</v>
      </c>
      <c r="J93" s="72">
        <v>208</v>
      </c>
      <c r="K93" s="73">
        <v>203</v>
      </c>
      <c r="L93" s="69">
        <f>+K93/J93*100</f>
        <v>97.59615384615384</v>
      </c>
      <c r="M93" s="22">
        <f t="shared" si="63"/>
        <v>13514</v>
      </c>
      <c r="N93" s="23">
        <f t="shared" si="63"/>
        <v>14758</v>
      </c>
      <c r="O93" s="24">
        <f t="shared" si="63"/>
        <v>13520</v>
      </c>
      <c r="P93" s="69">
        <f t="shared" si="64"/>
        <v>91.611329448434745</v>
      </c>
    </row>
    <row r="94" spans="1:16" x14ac:dyDescent="0.2">
      <c r="A94" s="74">
        <v>3</v>
      </c>
      <c r="B94" s="75">
        <v>35</v>
      </c>
      <c r="C94" s="76"/>
      <c r="D94" s="77" t="s">
        <v>29</v>
      </c>
      <c r="E94" s="78">
        <f>SUM(E87:E93)</f>
        <v>142562</v>
      </c>
      <c r="F94" s="79">
        <f>SUM(F87:F93)</f>
        <v>238037</v>
      </c>
      <c r="G94" s="80">
        <f>SUM(G87:G93)</f>
        <v>235818</v>
      </c>
      <c r="H94" s="81">
        <f t="shared" si="61"/>
        <v>99.067791981918774</v>
      </c>
      <c r="I94" s="78">
        <f>SUM(I87:I93)</f>
        <v>32539</v>
      </c>
      <c r="J94" s="79">
        <f>SUM(J87:J93)</f>
        <v>37058</v>
      </c>
      <c r="K94" s="80">
        <f>SUM(K87:K93)</f>
        <v>34087</v>
      </c>
      <c r="L94" s="81">
        <f>IF(J94&lt;=0,0,K94/J94*100)</f>
        <v>91.982837713853954</v>
      </c>
      <c r="M94" s="78">
        <f>SUM(M87:M93)</f>
        <v>175101</v>
      </c>
      <c r="N94" s="79">
        <f>SUM(N87:N93)</f>
        <v>275095</v>
      </c>
      <c r="O94" s="80">
        <f>SUM(O87:O93)</f>
        <v>269905</v>
      </c>
      <c r="P94" s="81">
        <f t="shared" si="64"/>
        <v>98.113379014522252</v>
      </c>
    </row>
    <row r="95" spans="1:16" x14ac:dyDescent="0.2">
      <c r="A95" s="20"/>
      <c r="B95" s="142"/>
      <c r="C95" s="143"/>
      <c r="D95" s="29"/>
      <c r="E95" s="117"/>
      <c r="F95" s="118"/>
      <c r="G95" s="119"/>
      <c r="H95" s="144">
        <f t="shared" si="61"/>
        <v>0</v>
      </c>
      <c r="I95" s="117"/>
      <c r="J95" s="118"/>
      <c r="K95" s="119"/>
      <c r="L95" s="144"/>
      <c r="M95" s="117"/>
      <c r="N95" s="118"/>
      <c r="O95" s="119"/>
      <c r="P95" s="144"/>
    </row>
    <row r="96" spans="1:16" x14ac:dyDescent="0.2">
      <c r="A96" s="70" t="s">
        <v>65</v>
      </c>
      <c r="B96" s="63" t="s">
        <v>70</v>
      </c>
      <c r="C96" s="63">
        <v>3612</v>
      </c>
      <c r="D96" s="64" t="s">
        <v>131</v>
      </c>
      <c r="E96" s="71">
        <v>568783</v>
      </c>
      <c r="F96" s="72">
        <v>535456</v>
      </c>
      <c r="G96" s="73">
        <v>201986</v>
      </c>
      <c r="H96" s="69">
        <f t="shared" ref="H96" si="65">IF(F96&lt;=0,0,G96/F96*100)</f>
        <v>37.722240482878142</v>
      </c>
      <c r="I96" s="71">
        <v>894121</v>
      </c>
      <c r="J96" s="72">
        <v>1267937</v>
      </c>
      <c r="K96" s="24">
        <v>570906</v>
      </c>
      <c r="L96" s="69">
        <f t="shared" ref="L96" si="66">+K96/J96*100</f>
        <v>45.026369606691816</v>
      </c>
      <c r="M96" s="22">
        <f t="shared" ref="M96:O96" si="67">+E96+I96</f>
        <v>1462904</v>
      </c>
      <c r="N96" s="23">
        <f t="shared" si="67"/>
        <v>1803393</v>
      </c>
      <c r="O96" s="24">
        <f t="shared" si="67"/>
        <v>772892</v>
      </c>
      <c r="P96" s="69">
        <f t="shared" ref="P96" si="68">+O96/N96*100</f>
        <v>42.857657759567658</v>
      </c>
    </row>
    <row r="97" spans="1:16" x14ac:dyDescent="0.2">
      <c r="A97" s="70" t="s">
        <v>65</v>
      </c>
      <c r="B97" s="63" t="s">
        <v>70</v>
      </c>
      <c r="C97" s="63">
        <v>3613</v>
      </c>
      <c r="D97" s="64" t="s">
        <v>95</v>
      </c>
      <c r="E97" s="71">
        <v>10266</v>
      </c>
      <c r="F97" s="72">
        <v>10112</v>
      </c>
      <c r="G97" s="73">
        <v>6807</v>
      </c>
      <c r="H97" s="69">
        <f t="shared" si="61"/>
        <v>67.316060126582272</v>
      </c>
      <c r="I97" s="71">
        <v>15334</v>
      </c>
      <c r="J97" s="72">
        <v>9088</v>
      </c>
      <c r="K97" s="73">
        <v>6286</v>
      </c>
      <c r="L97" s="69">
        <f t="shared" ref="L97:L104" si="69">+K97/J97*100</f>
        <v>69.168133802816897</v>
      </c>
      <c r="M97" s="22">
        <f t="shared" ref="M97:M105" si="70">+E97+I97</f>
        <v>25600</v>
      </c>
      <c r="N97" s="66">
        <f>+F97+J97</f>
        <v>19200</v>
      </c>
      <c r="O97" s="67">
        <f>+G97+K97</f>
        <v>13093</v>
      </c>
      <c r="P97" s="69">
        <f t="shared" ref="P97:P106" si="71">+O97/N97*100</f>
        <v>68.192708333333329</v>
      </c>
    </row>
    <row r="98" spans="1:16" x14ac:dyDescent="0.2">
      <c r="A98" s="70" t="s">
        <v>65</v>
      </c>
      <c r="B98" s="63" t="s">
        <v>70</v>
      </c>
      <c r="C98" s="63">
        <v>3619</v>
      </c>
      <c r="D98" s="64" t="s">
        <v>132</v>
      </c>
      <c r="E98" s="71">
        <v>40650</v>
      </c>
      <c r="F98" s="72">
        <v>34080</v>
      </c>
      <c r="G98" s="73">
        <v>8239</v>
      </c>
      <c r="H98" s="69">
        <f t="shared" si="61"/>
        <v>24.175469483568072</v>
      </c>
      <c r="I98" s="71"/>
      <c r="J98" s="72">
        <v>20715</v>
      </c>
      <c r="K98" s="73">
        <v>8879</v>
      </c>
      <c r="L98" s="69">
        <f t="shared" si="69"/>
        <v>42.862659908279028</v>
      </c>
      <c r="M98" s="22">
        <f t="shared" si="70"/>
        <v>40650</v>
      </c>
      <c r="N98" s="23">
        <f t="shared" ref="N98:N105" si="72">+F98+J98</f>
        <v>54795</v>
      </c>
      <c r="O98" s="24">
        <f t="shared" ref="O98:O105" si="73">+G98+K98</f>
        <v>17118</v>
      </c>
      <c r="P98" s="69">
        <f t="shared" si="71"/>
        <v>31.240076649329318</v>
      </c>
    </row>
    <row r="99" spans="1:16" x14ac:dyDescent="0.2">
      <c r="A99" s="70" t="s">
        <v>65</v>
      </c>
      <c r="B99" s="63" t="s">
        <v>70</v>
      </c>
      <c r="C99" s="63">
        <v>3631</v>
      </c>
      <c r="D99" s="64" t="s">
        <v>30</v>
      </c>
      <c r="E99" s="71">
        <v>161768</v>
      </c>
      <c r="F99" s="72">
        <v>183689</v>
      </c>
      <c r="G99" s="73">
        <v>170018</v>
      </c>
      <c r="H99" s="69">
        <f t="shared" si="61"/>
        <v>92.557529302244561</v>
      </c>
      <c r="I99" s="71">
        <v>170</v>
      </c>
      <c r="J99" s="72">
        <v>1418</v>
      </c>
      <c r="K99" s="73">
        <v>1145</v>
      </c>
      <c r="L99" s="69">
        <f t="shared" si="69"/>
        <v>80.747531734837793</v>
      </c>
      <c r="M99" s="65">
        <f>+E99+I99</f>
        <v>161938</v>
      </c>
      <c r="N99" s="66">
        <f t="shared" si="72"/>
        <v>185107</v>
      </c>
      <c r="O99" s="24">
        <f t="shared" si="73"/>
        <v>171163</v>
      </c>
      <c r="P99" s="69">
        <f t="shared" si="71"/>
        <v>92.467059592559977</v>
      </c>
    </row>
    <row r="100" spans="1:16" x14ac:dyDescent="0.2">
      <c r="A100" s="70" t="s">
        <v>65</v>
      </c>
      <c r="B100" s="63" t="s">
        <v>70</v>
      </c>
      <c r="C100" s="63">
        <v>3632</v>
      </c>
      <c r="D100" s="64" t="s">
        <v>31</v>
      </c>
      <c r="E100" s="71">
        <v>34776</v>
      </c>
      <c r="F100" s="72">
        <v>37481</v>
      </c>
      <c r="G100" s="73">
        <v>35415</v>
      </c>
      <c r="H100" s="69">
        <f t="shared" si="61"/>
        <v>94.487873856087077</v>
      </c>
      <c r="I100" s="71">
        <v>35125</v>
      </c>
      <c r="J100" s="72">
        <v>22260</v>
      </c>
      <c r="K100" s="73">
        <v>21582</v>
      </c>
      <c r="L100" s="69">
        <f t="shared" si="69"/>
        <v>96.954177897574127</v>
      </c>
      <c r="M100" s="22">
        <f t="shared" si="70"/>
        <v>69901</v>
      </c>
      <c r="N100" s="23">
        <f t="shared" si="72"/>
        <v>59741</v>
      </c>
      <c r="O100" s="24">
        <f t="shared" si="73"/>
        <v>56997</v>
      </c>
      <c r="P100" s="69">
        <f t="shared" si="71"/>
        <v>95.406839523945024</v>
      </c>
    </row>
    <row r="101" spans="1:16" x14ac:dyDescent="0.2">
      <c r="A101" s="70" t="s">
        <v>65</v>
      </c>
      <c r="B101" s="63" t="s">
        <v>70</v>
      </c>
      <c r="C101" s="63">
        <v>3633</v>
      </c>
      <c r="D101" s="64" t="s">
        <v>86</v>
      </c>
      <c r="E101" s="71">
        <v>18182</v>
      </c>
      <c r="F101" s="72">
        <v>23257</v>
      </c>
      <c r="G101" s="73">
        <v>22923</v>
      </c>
      <c r="H101" s="69">
        <f t="shared" si="61"/>
        <v>98.563873242464638</v>
      </c>
      <c r="I101" s="71">
        <v>30000</v>
      </c>
      <c r="J101" s="72">
        <v>21000</v>
      </c>
      <c r="K101" s="73">
        <v>20001</v>
      </c>
      <c r="L101" s="69">
        <f t="shared" si="69"/>
        <v>95.242857142857133</v>
      </c>
      <c r="M101" s="22">
        <f t="shared" si="70"/>
        <v>48182</v>
      </c>
      <c r="N101" s="23">
        <f t="shared" si="72"/>
        <v>44257</v>
      </c>
      <c r="O101" s="24">
        <f t="shared" si="73"/>
        <v>42924</v>
      </c>
      <c r="P101" s="69">
        <f t="shared" si="71"/>
        <v>96.988047088596147</v>
      </c>
    </row>
    <row r="102" spans="1:16" x14ac:dyDescent="0.2">
      <c r="A102" s="70" t="s">
        <v>65</v>
      </c>
      <c r="B102" s="63" t="s">
        <v>70</v>
      </c>
      <c r="C102" s="63">
        <v>3635</v>
      </c>
      <c r="D102" s="64" t="s">
        <v>32</v>
      </c>
      <c r="E102" s="71">
        <v>21161</v>
      </c>
      <c r="F102" s="72">
        <v>25044</v>
      </c>
      <c r="G102" s="73">
        <v>20521</v>
      </c>
      <c r="H102" s="69">
        <f t="shared" si="61"/>
        <v>81.939785976681051</v>
      </c>
      <c r="I102" s="71"/>
      <c r="J102" s="72">
        <v>1471</v>
      </c>
      <c r="K102" s="73">
        <v>1423</v>
      </c>
      <c r="L102" s="69">
        <f t="shared" si="69"/>
        <v>96.736913664174025</v>
      </c>
      <c r="M102" s="22">
        <f t="shared" si="70"/>
        <v>21161</v>
      </c>
      <c r="N102" s="23">
        <f t="shared" si="72"/>
        <v>26515</v>
      </c>
      <c r="O102" s="24">
        <f t="shared" si="73"/>
        <v>21944</v>
      </c>
      <c r="P102" s="69">
        <f t="shared" si="71"/>
        <v>82.760701489722805</v>
      </c>
    </row>
    <row r="103" spans="1:16" x14ac:dyDescent="0.2">
      <c r="A103" s="70" t="s">
        <v>65</v>
      </c>
      <c r="B103" s="63" t="s">
        <v>70</v>
      </c>
      <c r="C103" s="63">
        <v>3636</v>
      </c>
      <c r="D103" s="64" t="s">
        <v>96</v>
      </c>
      <c r="E103" s="71">
        <v>21040</v>
      </c>
      <c r="F103" s="72">
        <v>34111</v>
      </c>
      <c r="G103" s="73">
        <v>16601</v>
      </c>
      <c r="H103" s="69">
        <f t="shared" si="61"/>
        <v>48.667585236433993</v>
      </c>
      <c r="I103" s="71">
        <v>779</v>
      </c>
      <c r="J103" s="72">
        <v>1779</v>
      </c>
      <c r="K103" s="73">
        <v>644</v>
      </c>
      <c r="L103" s="69">
        <f>+K103/J103*100</f>
        <v>36.200112422709388</v>
      </c>
      <c r="M103" s="65">
        <f t="shared" si="70"/>
        <v>21819</v>
      </c>
      <c r="N103" s="66">
        <f t="shared" si="72"/>
        <v>35890</v>
      </c>
      <c r="O103" s="67">
        <f t="shared" si="73"/>
        <v>17245</v>
      </c>
      <c r="P103" s="69">
        <f t="shared" si="71"/>
        <v>48.049595987740318</v>
      </c>
    </row>
    <row r="104" spans="1:16" x14ac:dyDescent="0.2">
      <c r="A104" s="70" t="s">
        <v>65</v>
      </c>
      <c r="B104" s="63" t="s">
        <v>70</v>
      </c>
      <c r="C104" s="63">
        <v>3639</v>
      </c>
      <c r="D104" s="64" t="s">
        <v>133</v>
      </c>
      <c r="E104" s="71">
        <v>173879</v>
      </c>
      <c r="F104" s="72">
        <v>144323</v>
      </c>
      <c r="G104" s="24">
        <v>113090</v>
      </c>
      <c r="H104" s="69">
        <f t="shared" si="61"/>
        <v>78.358958724527625</v>
      </c>
      <c r="I104" s="71">
        <v>291395</v>
      </c>
      <c r="J104" s="72">
        <v>187233</v>
      </c>
      <c r="K104" s="73">
        <v>160712</v>
      </c>
      <c r="L104" s="69">
        <f t="shared" si="69"/>
        <v>85.835296128353448</v>
      </c>
      <c r="M104" s="65">
        <f t="shared" si="70"/>
        <v>465274</v>
      </c>
      <c r="N104" s="66">
        <f t="shared" si="72"/>
        <v>331556</v>
      </c>
      <c r="O104" s="67">
        <f t="shared" si="73"/>
        <v>273802</v>
      </c>
      <c r="P104" s="69">
        <f t="shared" si="71"/>
        <v>82.580921473295604</v>
      </c>
    </row>
    <row r="105" spans="1:16" x14ac:dyDescent="0.2">
      <c r="A105" s="70" t="s">
        <v>65</v>
      </c>
      <c r="B105" s="63" t="s">
        <v>70</v>
      </c>
      <c r="C105" s="63">
        <v>3699</v>
      </c>
      <c r="D105" s="64" t="s">
        <v>134</v>
      </c>
      <c r="E105" s="71">
        <v>3692</v>
      </c>
      <c r="F105" s="72">
        <v>3692</v>
      </c>
      <c r="G105" s="73">
        <v>1143</v>
      </c>
      <c r="H105" s="69">
        <f t="shared" si="61"/>
        <v>30.958829902491875</v>
      </c>
      <c r="I105" s="71"/>
      <c r="J105" s="72"/>
      <c r="K105" s="73"/>
      <c r="L105" s="69"/>
      <c r="M105" s="65">
        <f t="shared" si="70"/>
        <v>3692</v>
      </c>
      <c r="N105" s="66">
        <f t="shared" si="72"/>
        <v>3692</v>
      </c>
      <c r="O105" s="67">
        <f t="shared" si="73"/>
        <v>1143</v>
      </c>
      <c r="P105" s="69">
        <f t="shared" si="71"/>
        <v>30.958829902491875</v>
      </c>
    </row>
    <row r="106" spans="1:16" x14ac:dyDescent="0.2">
      <c r="A106" s="74">
        <v>3</v>
      </c>
      <c r="B106" s="75">
        <v>36</v>
      </c>
      <c r="C106" s="76"/>
      <c r="D106" s="77" t="s">
        <v>33</v>
      </c>
      <c r="E106" s="78">
        <f>SUM(E96:E105)</f>
        <v>1054197</v>
      </c>
      <c r="F106" s="79">
        <f>SUM(F96:F105)</f>
        <v>1031245</v>
      </c>
      <c r="G106" s="80">
        <f>SUM(G96:G105)</f>
        <v>596743</v>
      </c>
      <c r="H106" s="81">
        <f t="shared" si="61"/>
        <v>57.866268442513658</v>
      </c>
      <c r="I106" s="78">
        <f>SUM(I96:I105)</f>
        <v>1266924</v>
      </c>
      <c r="J106" s="79">
        <f>SUM(J96:J105)</f>
        <v>1532901</v>
      </c>
      <c r="K106" s="80">
        <f>SUM(K96:K105)</f>
        <v>791578</v>
      </c>
      <c r="L106" s="81">
        <f>IF(J106&lt;=0,0,K106/J106*100)</f>
        <v>51.639212186566517</v>
      </c>
      <c r="M106" s="78">
        <f>SUM(M96:M105)</f>
        <v>2321121</v>
      </c>
      <c r="N106" s="79">
        <f>SUM(N96:N105)</f>
        <v>2564146</v>
      </c>
      <c r="O106" s="80">
        <f>SUM(O96:O105)</f>
        <v>1388321</v>
      </c>
      <c r="P106" s="81">
        <f t="shared" si="71"/>
        <v>54.14360180738538</v>
      </c>
    </row>
    <row r="107" spans="1:16" x14ac:dyDescent="0.2">
      <c r="A107" s="70"/>
      <c r="B107" s="112"/>
      <c r="C107" s="63"/>
      <c r="D107" s="64"/>
      <c r="E107" s="113"/>
      <c r="F107" s="114"/>
      <c r="G107" s="115"/>
      <c r="H107" s="116">
        <f t="shared" si="61"/>
        <v>0</v>
      </c>
      <c r="I107" s="113"/>
      <c r="J107" s="114"/>
      <c r="K107" s="115"/>
      <c r="L107" s="116"/>
      <c r="M107" s="117"/>
      <c r="N107" s="118"/>
      <c r="O107" s="119"/>
      <c r="P107" s="116"/>
    </row>
    <row r="108" spans="1:16" x14ac:dyDescent="0.2">
      <c r="A108" s="70" t="s">
        <v>65</v>
      </c>
      <c r="B108" s="63" t="s">
        <v>71</v>
      </c>
      <c r="C108" s="63">
        <v>3716</v>
      </c>
      <c r="D108" s="64" t="s">
        <v>34</v>
      </c>
      <c r="E108" s="71">
        <v>3830</v>
      </c>
      <c r="F108" s="72">
        <v>3825</v>
      </c>
      <c r="G108" s="73">
        <v>2732</v>
      </c>
      <c r="H108" s="69">
        <f t="shared" si="61"/>
        <v>71.424836601307192</v>
      </c>
      <c r="I108" s="71"/>
      <c r="J108" s="72"/>
      <c r="K108" s="73"/>
      <c r="L108" s="69"/>
      <c r="M108" s="65">
        <f t="shared" ref="M108:M120" si="74">+E108+I108</f>
        <v>3830</v>
      </c>
      <c r="N108" s="66">
        <f t="shared" ref="N108:N120" si="75">+F108+J108</f>
        <v>3825</v>
      </c>
      <c r="O108" s="67">
        <f t="shared" ref="O108:O120" si="76">+G108+K108</f>
        <v>2732</v>
      </c>
      <c r="P108" s="69">
        <f t="shared" ref="P108:P115" si="77">+O108/N108*100</f>
        <v>71.424836601307192</v>
      </c>
    </row>
    <row r="109" spans="1:16" x14ac:dyDescent="0.2">
      <c r="A109" s="70" t="s">
        <v>65</v>
      </c>
      <c r="B109" s="63" t="s">
        <v>71</v>
      </c>
      <c r="C109" s="63">
        <v>3719</v>
      </c>
      <c r="D109" s="64" t="s">
        <v>207</v>
      </c>
      <c r="E109" s="71"/>
      <c r="F109" s="72">
        <v>500</v>
      </c>
      <c r="G109" s="73"/>
      <c r="H109" s="69">
        <f t="shared" ref="H109" si="78">IF(F109&lt;=0,0,G109/F109*100)</f>
        <v>0</v>
      </c>
      <c r="I109" s="71"/>
      <c r="J109" s="72"/>
      <c r="K109" s="73"/>
      <c r="L109" s="69"/>
      <c r="M109" s="65">
        <f t="shared" si="74"/>
        <v>0</v>
      </c>
      <c r="N109" s="66">
        <f t="shared" si="75"/>
        <v>500</v>
      </c>
      <c r="O109" s="67">
        <f t="shared" si="76"/>
        <v>0</v>
      </c>
      <c r="P109" s="68">
        <f>+O109/N109*100</f>
        <v>0</v>
      </c>
    </row>
    <row r="110" spans="1:16" x14ac:dyDescent="0.2">
      <c r="A110" s="70" t="s">
        <v>65</v>
      </c>
      <c r="B110" s="63" t="s">
        <v>71</v>
      </c>
      <c r="C110" s="63">
        <v>3722</v>
      </c>
      <c r="D110" s="64" t="s">
        <v>35</v>
      </c>
      <c r="E110" s="71">
        <v>204948</v>
      </c>
      <c r="F110" s="72">
        <v>199623</v>
      </c>
      <c r="G110" s="73">
        <v>184165</v>
      </c>
      <c r="H110" s="69">
        <f t="shared" si="61"/>
        <v>92.256403320258684</v>
      </c>
      <c r="I110" s="71">
        <v>240</v>
      </c>
      <c r="J110" s="72">
        <v>1333</v>
      </c>
      <c r="K110" s="73">
        <v>984</v>
      </c>
      <c r="L110" s="69">
        <f t="shared" ref="L110" si="79">+K110/J110*100</f>
        <v>73.818454613653415</v>
      </c>
      <c r="M110" s="65">
        <f t="shared" si="74"/>
        <v>205188</v>
      </c>
      <c r="N110" s="66">
        <f t="shared" si="75"/>
        <v>200956</v>
      </c>
      <c r="O110" s="67">
        <f t="shared" si="76"/>
        <v>185149</v>
      </c>
      <c r="P110" s="69">
        <f t="shared" si="77"/>
        <v>92.134099006747746</v>
      </c>
    </row>
    <row r="111" spans="1:16" x14ac:dyDescent="0.2">
      <c r="A111" s="70" t="s">
        <v>65</v>
      </c>
      <c r="B111" s="63" t="s">
        <v>71</v>
      </c>
      <c r="C111" s="63">
        <v>3723</v>
      </c>
      <c r="D111" s="64" t="s">
        <v>166</v>
      </c>
      <c r="E111" s="71"/>
      <c r="F111" s="72"/>
      <c r="G111" s="73"/>
      <c r="H111" s="69">
        <f t="shared" si="61"/>
        <v>0</v>
      </c>
      <c r="I111" s="71"/>
      <c r="J111" s="72">
        <v>330</v>
      </c>
      <c r="K111" s="73"/>
      <c r="L111" s="69"/>
      <c r="M111" s="65">
        <f t="shared" si="74"/>
        <v>0</v>
      </c>
      <c r="N111" s="66">
        <f t="shared" si="75"/>
        <v>330</v>
      </c>
      <c r="O111" s="67">
        <f t="shared" si="76"/>
        <v>0</v>
      </c>
      <c r="P111" s="68">
        <f>+O111/N111*100</f>
        <v>0</v>
      </c>
    </row>
    <row r="112" spans="1:16" x14ac:dyDescent="0.2">
      <c r="A112" s="70" t="s">
        <v>65</v>
      </c>
      <c r="B112" s="63" t="s">
        <v>71</v>
      </c>
      <c r="C112" s="63">
        <v>3725</v>
      </c>
      <c r="D112" s="64" t="s">
        <v>135</v>
      </c>
      <c r="E112" s="71">
        <v>128220</v>
      </c>
      <c r="F112" s="72">
        <v>133403</v>
      </c>
      <c r="G112" s="73">
        <v>126140</v>
      </c>
      <c r="H112" s="69">
        <f t="shared" si="61"/>
        <v>94.555594701768328</v>
      </c>
      <c r="I112" s="71">
        <v>5578</v>
      </c>
      <c r="J112" s="72">
        <v>3863</v>
      </c>
      <c r="K112" s="73">
        <v>3858</v>
      </c>
      <c r="L112" s="69">
        <f t="shared" ref="L112:L113" si="80">+K112/J112*100</f>
        <v>99.870566916903954</v>
      </c>
      <c r="M112" s="65">
        <f t="shared" si="74"/>
        <v>133798</v>
      </c>
      <c r="N112" s="66">
        <f t="shared" si="75"/>
        <v>137266</v>
      </c>
      <c r="O112" s="67">
        <f t="shared" si="76"/>
        <v>129998</v>
      </c>
      <c r="P112" s="69">
        <f t="shared" si="77"/>
        <v>94.705170981889182</v>
      </c>
    </row>
    <row r="113" spans="1:18" x14ac:dyDescent="0.2">
      <c r="A113" s="70" t="s">
        <v>65</v>
      </c>
      <c r="B113" s="63" t="s">
        <v>71</v>
      </c>
      <c r="C113" s="63">
        <v>3729</v>
      </c>
      <c r="D113" s="64" t="s">
        <v>111</v>
      </c>
      <c r="E113" s="71">
        <v>5247</v>
      </c>
      <c r="F113" s="72">
        <v>5322</v>
      </c>
      <c r="G113" s="73">
        <v>2660</v>
      </c>
      <c r="H113" s="69">
        <f t="shared" si="61"/>
        <v>49.981210071401726</v>
      </c>
      <c r="I113" s="71">
        <v>40</v>
      </c>
      <c r="J113" s="72">
        <v>90</v>
      </c>
      <c r="K113" s="73">
        <v>48</v>
      </c>
      <c r="L113" s="69">
        <f t="shared" si="80"/>
        <v>53.333333333333336</v>
      </c>
      <c r="M113" s="65">
        <f t="shared" si="74"/>
        <v>5287</v>
      </c>
      <c r="N113" s="66">
        <f t="shared" si="75"/>
        <v>5412</v>
      </c>
      <c r="O113" s="67">
        <f t="shared" si="76"/>
        <v>2708</v>
      </c>
      <c r="P113" s="69">
        <f>+O113/N113*100</f>
        <v>50.036954915003697</v>
      </c>
    </row>
    <row r="114" spans="1:18" x14ac:dyDescent="0.2">
      <c r="A114" s="70" t="s">
        <v>65</v>
      </c>
      <c r="B114" s="63" t="s">
        <v>71</v>
      </c>
      <c r="C114" s="63">
        <v>3733</v>
      </c>
      <c r="D114" s="64" t="s">
        <v>36</v>
      </c>
      <c r="E114" s="71">
        <v>642</v>
      </c>
      <c r="F114" s="72">
        <v>642</v>
      </c>
      <c r="G114" s="73">
        <v>456</v>
      </c>
      <c r="H114" s="69">
        <f t="shared" si="61"/>
        <v>71.028037383177562</v>
      </c>
      <c r="I114" s="71"/>
      <c r="J114" s="72"/>
      <c r="K114" s="73"/>
      <c r="L114" s="69"/>
      <c r="M114" s="65">
        <f t="shared" si="74"/>
        <v>642</v>
      </c>
      <c r="N114" s="66">
        <f t="shared" si="75"/>
        <v>642</v>
      </c>
      <c r="O114" s="67">
        <f t="shared" si="76"/>
        <v>456</v>
      </c>
      <c r="P114" s="68">
        <f>+O114/N114*100</f>
        <v>71.028037383177562</v>
      </c>
    </row>
    <row r="115" spans="1:18" x14ac:dyDescent="0.2">
      <c r="A115" s="70" t="s">
        <v>65</v>
      </c>
      <c r="B115" s="63" t="s">
        <v>71</v>
      </c>
      <c r="C115" s="63">
        <v>3739</v>
      </c>
      <c r="D115" s="64" t="s">
        <v>87</v>
      </c>
      <c r="E115" s="71">
        <v>1160</v>
      </c>
      <c r="F115" s="72">
        <v>1160</v>
      </c>
      <c r="G115" s="73">
        <v>274</v>
      </c>
      <c r="H115" s="69">
        <f t="shared" si="61"/>
        <v>23.620689655172413</v>
      </c>
      <c r="I115" s="71"/>
      <c r="J115" s="72"/>
      <c r="K115" s="73"/>
      <c r="L115" s="69"/>
      <c r="M115" s="65">
        <f t="shared" si="74"/>
        <v>1160</v>
      </c>
      <c r="N115" s="66">
        <f t="shared" si="75"/>
        <v>1160</v>
      </c>
      <c r="O115" s="67">
        <f t="shared" si="76"/>
        <v>274</v>
      </c>
      <c r="P115" s="69">
        <f t="shared" si="77"/>
        <v>23.620689655172413</v>
      </c>
    </row>
    <row r="116" spans="1:18" x14ac:dyDescent="0.2">
      <c r="A116" s="70" t="s">
        <v>65</v>
      </c>
      <c r="B116" s="63" t="s">
        <v>71</v>
      </c>
      <c r="C116" s="63">
        <v>3741</v>
      </c>
      <c r="D116" s="64" t="s">
        <v>37</v>
      </c>
      <c r="E116" s="71">
        <v>56249</v>
      </c>
      <c r="F116" s="72">
        <v>59547</v>
      </c>
      <c r="G116" s="73">
        <v>59240</v>
      </c>
      <c r="H116" s="69">
        <f t="shared" si="61"/>
        <v>99.484440861840227</v>
      </c>
      <c r="I116" s="71">
        <v>21680</v>
      </c>
      <c r="J116" s="72">
        <v>15210</v>
      </c>
      <c r="K116" s="73">
        <v>14717</v>
      </c>
      <c r="L116" s="69">
        <f>+K116/J116*100</f>
        <v>96.758711374095981</v>
      </c>
      <c r="M116" s="65">
        <f t="shared" si="74"/>
        <v>77929</v>
      </c>
      <c r="N116" s="66">
        <f t="shared" si="75"/>
        <v>74757</v>
      </c>
      <c r="O116" s="67">
        <f t="shared" si="76"/>
        <v>73957</v>
      </c>
      <c r="P116" s="69">
        <f t="shared" ref="P116:P123" si="81">+O116/N116*100</f>
        <v>98.929866099495698</v>
      </c>
    </row>
    <row r="117" spans="1:18" x14ac:dyDescent="0.2">
      <c r="A117" s="70" t="s">
        <v>65</v>
      </c>
      <c r="B117" s="63" t="s">
        <v>71</v>
      </c>
      <c r="C117" s="63">
        <v>3742</v>
      </c>
      <c r="D117" s="64" t="s">
        <v>38</v>
      </c>
      <c r="E117" s="71">
        <v>970</v>
      </c>
      <c r="F117" s="72">
        <v>970</v>
      </c>
      <c r="G117" s="73">
        <v>496</v>
      </c>
      <c r="H117" s="69">
        <f t="shared" si="61"/>
        <v>51.134020618556697</v>
      </c>
      <c r="I117" s="71"/>
      <c r="J117" s="72"/>
      <c r="K117" s="73"/>
      <c r="L117" s="69"/>
      <c r="M117" s="65">
        <f t="shared" si="74"/>
        <v>970</v>
      </c>
      <c r="N117" s="66">
        <f t="shared" si="75"/>
        <v>970</v>
      </c>
      <c r="O117" s="67">
        <f t="shared" si="76"/>
        <v>496</v>
      </c>
      <c r="P117" s="69">
        <f t="shared" si="81"/>
        <v>51.134020618556697</v>
      </c>
    </row>
    <row r="118" spans="1:18" x14ac:dyDescent="0.2">
      <c r="A118" s="70">
        <v>3</v>
      </c>
      <c r="B118" s="63">
        <v>37</v>
      </c>
      <c r="C118" s="63">
        <v>3744</v>
      </c>
      <c r="D118" s="64" t="s">
        <v>39</v>
      </c>
      <c r="E118" s="71">
        <v>396</v>
      </c>
      <c r="F118" s="72">
        <v>546</v>
      </c>
      <c r="G118" s="73">
        <v>103</v>
      </c>
      <c r="H118" s="69">
        <f t="shared" si="61"/>
        <v>18.864468864468865</v>
      </c>
      <c r="I118" s="71"/>
      <c r="J118" s="72">
        <v>250</v>
      </c>
      <c r="K118" s="73"/>
      <c r="L118" s="69"/>
      <c r="M118" s="65">
        <f t="shared" si="74"/>
        <v>396</v>
      </c>
      <c r="N118" s="66">
        <f t="shared" si="75"/>
        <v>796</v>
      </c>
      <c r="O118" s="67">
        <f t="shared" si="76"/>
        <v>103</v>
      </c>
      <c r="P118" s="68">
        <f>+O118/N118*100</f>
        <v>12.939698492462313</v>
      </c>
    </row>
    <row r="119" spans="1:18" x14ac:dyDescent="0.2">
      <c r="A119" s="70" t="s">
        <v>65</v>
      </c>
      <c r="B119" s="63" t="s">
        <v>71</v>
      </c>
      <c r="C119" s="63">
        <v>3745</v>
      </c>
      <c r="D119" s="64" t="s">
        <v>40</v>
      </c>
      <c r="E119" s="71">
        <v>191769</v>
      </c>
      <c r="F119" s="23">
        <v>220647</v>
      </c>
      <c r="G119" s="73">
        <v>197232</v>
      </c>
      <c r="H119" s="69">
        <f t="shared" si="61"/>
        <v>89.388027029599314</v>
      </c>
      <c r="I119" s="71">
        <v>16106</v>
      </c>
      <c r="J119" s="72">
        <v>62709</v>
      </c>
      <c r="K119" s="73">
        <v>54197</v>
      </c>
      <c r="L119" s="69">
        <f>+K119/J119*100</f>
        <v>86.426190817904924</v>
      </c>
      <c r="M119" s="65">
        <f t="shared" si="74"/>
        <v>207875</v>
      </c>
      <c r="N119" s="66">
        <f t="shared" si="75"/>
        <v>283356</v>
      </c>
      <c r="O119" s="67">
        <f t="shared" si="76"/>
        <v>251429</v>
      </c>
      <c r="P119" s="69">
        <f t="shared" si="81"/>
        <v>88.732548454947135</v>
      </c>
    </row>
    <row r="120" spans="1:18" x14ac:dyDescent="0.2">
      <c r="A120" s="70" t="s">
        <v>65</v>
      </c>
      <c r="B120" s="63" t="s">
        <v>71</v>
      </c>
      <c r="C120" s="63">
        <v>3749</v>
      </c>
      <c r="D120" s="64" t="s">
        <v>41</v>
      </c>
      <c r="E120" s="71">
        <v>366</v>
      </c>
      <c r="F120" s="72">
        <v>516</v>
      </c>
      <c r="G120" s="73">
        <v>502</v>
      </c>
      <c r="H120" s="69">
        <f t="shared" si="61"/>
        <v>97.286821705426348</v>
      </c>
      <c r="I120" s="71"/>
      <c r="J120" s="72"/>
      <c r="K120" s="73"/>
      <c r="L120" s="69"/>
      <c r="M120" s="65">
        <f t="shared" si="74"/>
        <v>366</v>
      </c>
      <c r="N120" s="66">
        <f t="shared" si="75"/>
        <v>516</v>
      </c>
      <c r="O120" s="67">
        <f t="shared" si="76"/>
        <v>502</v>
      </c>
      <c r="P120" s="69">
        <f t="shared" si="81"/>
        <v>97.286821705426348</v>
      </c>
    </row>
    <row r="121" spans="1:18" x14ac:dyDescent="0.2">
      <c r="A121" s="70" t="s">
        <v>65</v>
      </c>
      <c r="B121" s="63" t="s">
        <v>71</v>
      </c>
      <c r="C121" s="63">
        <v>3753</v>
      </c>
      <c r="D121" s="64" t="s">
        <v>173</v>
      </c>
      <c r="E121" s="71">
        <v>50</v>
      </c>
      <c r="F121" s="72">
        <v>55</v>
      </c>
      <c r="G121" s="73">
        <v>54</v>
      </c>
      <c r="H121" s="69">
        <f t="shared" si="61"/>
        <v>98.181818181818187</v>
      </c>
      <c r="I121" s="71"/>
      <c r="J121" s="72"/>
      <c r="K121" s="73"/>
      <c r="L121" s="69"/>
      <c r="M121" s="65">
        <f t="shared" ref="M121" si="82">+E121+I121</f>
        <v>50</v>
      </c>
      <c r="N121" s="66">
        <f t="shared" ref="N121" si="83">+F121+J121</f>
        <v>55</v>
      </c>
      <c r="O121" s="67">
        <f t="shared" ref="O121" si="84">+G121+K121</f>
        <v>54</v>
      </c>
      <c r="P121" s="69">
        <f t="shared" si="81"/>
        <v>98.181818181818187</v>
      </c>
    </row>
    <row r="122" spans="1:18" x14ac:dyDescent="0.2">
      <c r="A122" s="70" t="s">
        <v>65</v>
      </c>
      <c r="B122" s="63" t="s">
        <v>71</v>
      </c>
      <c r="C122" s="63">
        <v>3792</v>
      </c>
      <c r="D122" s="64" t="s">
        <v>42</v>
      </c>
      <c r="E122" s="71">
        <v>4028</v>
      </c>
      <c r="F122" s="72">
        <v>4023</v>
      </c>
      <c r="G122" s="73">
        <v>3873</v>
      </c>
      <c r="H122" s="69">
        <f>IF(F122&lt;=0,0,G122/F122*100)</f>
        <v>96.271439224459357</v>
      </c>
      <c r="I122" s="71"/>
      <c r="J122" s="72"/>
      <c r="K122" s="73"/>
      <c r="L122" s="69"/>
      <c r="M122" s="65">
        <f t="shared" ref="M122:O122" si="85">+E122+I122</f>
        <v>4028</v>
      </c>
      <c r="N122" s="66">
        <f t="shared" si="85"/>
        <v>4023</v>
      </c>
      <c r="O122" s="67">
        <f t="shared" si="85"/>
        <v>3873</v>
      </c>
      <c r="P122" s="69">
        <f>+O122/N122*100</f>
        <v>96.271439224459357</v>
      </c>
    </row>
    <row r="123" spans="1:18" x14ac:dyDescent="0.2">
      <c r="A123" s="74">
        <v>3</v>
      </c>
      <c r="B123" s="75">
        <v>37</v>
      </c>
      <c r="C123" s="76"/>
      <c r="D123" s="77" t="s">
        <v>43</v>
      </c>
      <c r="E123" s="78">
        <f>SUM(E108:E122)</f>
        <v>597875</v>
      </c>
      <c r="F123" s="79">
        <f>SUM(F108:F122)</f>
        <v>630779</v>
      </c>
      <c r="G123" s="80">
        <f>SUM(G108:G122)</f>
        <v>577927</v>
      </c>
      <c r="H123" s="81">
        <f t="shared" si="61"/>
        <v>91.621154160173361</v>
      </c>
      <c r="I123" s="78">
        <f>SUM(I108:I122)</f>
        <v>43644</v>
      </c>
      <c r="J123" s="79">
        <f>SUM(J108:J122)</f>
        <v>83785</v>
      </c>
      <c r="K123" s="80">
        <f>SUM(K108:K122)</f>
        <v>73804</v>
      </c>
      <c r="L123" s="81">
        <f>IF(J123&lt;=0,0,K123/J123*100)</f>
        <v>88.087366473712478</v>
      </c>
      <c r="M123" s="78">
        <f>SUM(M108:M122)</f>
        <v>641519</v>
      </c>
      <c r="N123" s="79">
        <f>SUM(N108:N122)</f>
        <v>714564</v>
      </c>
      <c r="O123" s="80">
        <f>SUM(O108:O122)</f>
        <v>651731</v>
      </c>
      <c r="P123" s="81">
        <f t="shared" si="81"/>
        <v>91.206805828449234</v>
      </c>
    </row>
    <row r="124" spans="1:18" x14ac:dyDescent="0.2">
      <c r="A124" s="70"/>
      <c r="B124" s="63"/>
      <c r="C124" s="63"/>
      <c r="D124" s="64"/>
      <c r="E124" s="71"/>
      <c r="F124" s="72"/>
      <c r="G124" s="73"/>
      <c r="H124" s="69"/>
      <c r="I124" s="71"/>
      <c r="J124" s="72"/>
      <c r="K124" s="73"/>
      <c r="L124" s="69"/>
      <c r="M124" s="22"/>
      <c r="N124" s="23"/>
      <c r="O124" s="24"/>
      <c r="P124" s="69"/>
    </row>
    <row r="125" spans="1:18" x14ac:dyDescent="0.2">
      <c r="A125" s="70" t="s">
        <v>65</v>
      </c>
      <c r="B125" s="63">
        <v>38</v>
      </c>
      <c r="C125" s="63">
        <v>3809</v>
      </c>
      <c r="D125" s="145" t="s">
        <v>162</v>
      </c>
      <c r="E125" s="71">
        <v>49950</v>
      </c>
      <c r="F125" s="72">
        <v>49950</v>
      </c>
      <c r="G125" s="73">
        <v>43260</v>
      </c>
      <c r="H125" s="69">
        <f>IF(F125&lt;=0,0,G125/F125*100)</f>
        <v>86.606606606606604</v>
      </c>
      <c r="I125" s="71"/>
      <c r="J125" s="72"/>
      <c r="K125" s="73"/>
      <c r="L125" s="69"/>
      <c r="M125" s="65">
        <f t="shared" ref="M125" si="86">+E125+I125</f>
        <v>49950</v>
      </c>
      <c r="N125" s="66">
        <f t="shared" ref="N125" si="87">+F125+J125</f>
        <v>49950</v>
      </c>
      <c r="O125" s="67">
        <f t="shared" ref="O125" si="88">+G125+K125</f>
        <v>43260</v>
      </c>
      <c r="P125" s="68">
        <f>+O125/N125*100</f>
        <v>86.606606606606604</v>
      </c>
    </row>
    <row r="126" spans="1:18" x14ac:dyDescent="0.2">
      <c r="A126" s="74">
        <v>3</v>
      </c>
      <c r="B126" s="75">
        <v>38</v>
      </c>
      <c r="C126" s="76"/>
      <c r="D126" s="77" t="s">
        <v>154</v>
      </c>
      <c r="E126" s="78">
        <f>SUM(E125:E125)</f>
        <v>49950</v>
      </c>
      <c r="F126" s="79">
        <f>SUM(F125:F125)</f>
        <v>49950</v>
      </c>
      <c r="G126" s="80">
        <f>SUM(G125:G125)</f>
        <v>43260</v>
      </c>
      <c r="H126" s="81">
        <f>IF(F126&lt;=0,0,G126/F126*100)</f>
        <v>86.606606606606604</v>
      </c>
      <c r="I126" s="78">
        <f>SUM(I125:I125)</f>
        <v>0</v>
      </c>
      <c r="J126" s="79">
        <f>SUM(J125:J125)</f>
        <v>0</v>
      </c>
      <c r="K126" s="80">
        <f>SUM(K125:K125)</f>
        <v>0</v>
      </c>
      <c r="L126" s="81"/>
      <c r="M126" s="79">
        <f>SUM(M125:M125)</f>
        <v>49950</v>
      </c>
      <c r="N126" s="79">
        <f>SUM(N125:N125)</f>
        <v>49950</v>
      </c>
      <c r="O126" s="80">
        <f>SUM(O125:O125)</f>
        <v>43260</v>
      </c>
      <c r="P126" s="81">
        <f>+O126/N126*100</f>
        <v>86.606606606606604</v>
      </c>
    </row>
    <row r="127" spans="1:18" x14ac:dyDescent="0.2">
      <c r="A127" s="70"/>
      <c r="B127" s="112"/>
      <c r="C127" s="63"/>
      <c r="D127" s="64"/>
      <c r="E127" s="113"/>
      <c r="F127" s="114"/>
      <c r="G127" s="115"/>
      <c r="H127" s="116">
        <f t="shared" si="61"/>
        <v>0</v>
      </c>
      <c r="I127" s="113"/>
      <c r="J127" s="114"/>
      <c r="K127" s="115"/>
      <c r="L127" s="116"/>
      <c r="M127" s="117"/>
      <c r="N127" s="118"/>
      <c r="O127" s="119"/>
      <c r="P127" s="116"/>
      <c r="R127" s="1">
        <v>100</v>
      </c>
    </row>
    <row r="128" spans="1:18" x14ac:dyDescent="0.2">
      <c r="A128" s="70" t="s">
        <v>65</v>
      </c>
      <c r="B128" s="63">
        <v>39</v>
      </c>
      <c r="C128" s="63">
        <v>3900</v>
      </c>
      <c r="D128" s="145" t="s">
        <v>200</v>
      </c>
      <c r="E128" s="71">
        <v>9039</v>
      </c>
      <c r="F128" s="72">
        <v>9551</v>
      </c>
      <c r="G128" s="73">
        <v>9519</v>
      </c>
      <c r="H128" s="69">
        <f>IF(F128&lt;=0,0,G128/F128*100)</f>
        <v>99.664956549052448</v>
      </c>
      <c r="I128" s="71"/>
      <c r="J128" s="72">
        <v>2566</v>
      </c>
      <c r="K128" s="73">
        <v>2566</v>
      </c>
      <c r="L128" s="69">
        <f>+K128/J128*100</f>
        <v>100</v>
      </c>
      <c r="M128" s="65">
        <f t="shared" ref="M128" si="89">+E128+I128</f>
        <v>9039</v>
      </c>
      <c r="N128" s="66">
        <f t="shared" ref="N128" si="90">+F128+J128</f>
        <v>12117</v>
      </c>
      <c r="O128" s="67">
        <f t="shared" ref="O128" si="91">+G128+K128</f>
        <v>12085</v>
      </c>
      <c r="P128" s="68">
        <f>+O128/N128*100</f>
        <v>99.735908228109267</v>
      </c>
      <c r="R128" s="1">
        <v>50</v>
      </c>
    </row>
    <row r="129" spans="1:16" x14ac:dyDescent="0.2">
      <c r="A129" s="74">
        <v>3</v>
      </c>
      <c r="B129" s="75">
        <v>39</v>
      </c>
      <c r="C129" s="76"/>
      <c r="D129" s="77" t="s">
        <v>161</v>
      </c>
      <c r="E129" s="78">
        <f>SUM(E128:E128)</f>
        <v>9039</v>
      </c>
      <c r="F129" s="79">
        <f>SUM(F128:F128)</f>
        <v>9551</v>
      </c>
      <c r="G129" s="80">
        <f>SUM(G128:G128)</f>
        <v>9519</v>
      </c>
      <c r="H129" s="81">
        <f>IF(F129&lt;=0,0,G129/F129*100)</f>
        <v>99.664956549052448</v>
      </c>
      <c r="I129" s="78">
        <f>SUM(I128:I128)</f>
        <v>0</v>
      </c>
      <c r="J129" s="79">
        <f>SUM(J128:J128)</f>
        <v>2566</v>
      </c>
      <c r="K129" s="80">
        <f>SUM(K128:K128)</f>
        <v>2566</v>
      </c>
      <c r="L129" s="81">
        <f>IF(J129&lt;=0,0,K129/J129*100)</f>
        <v>100</v>
      </c>
      <c r="M129" s="79">
        <f>SUM(M128:M128)</f>
        <v>9039</v>
      </c>
      <c r="N129" s="79">
        <f>SUM(N128:N128)</f>
        <v>12117</v>
      </c>
      <c r="O129" s="80">
        <f>SUM(O128:O128)</f>
        <v>12085</v>
      </c>
      <c r="P129" s="81">
        <f>+O129/N129*100</f>
        <v>99.735908228109267</v>
      </c>
    </row>
    <row r="130" spans="1:16" ht="13.5" thickBot="1" x14ac:dyDescent="0.25">
      <c r="A130" s="130"/>
      <c r="B130" s="131"/>
      <c r="C130" s="94"/>
      <c r="D130" s="132"/>
      <c r="E130" s="96"/>
      <c r="F130" s="97"/>
      <c r="G130" s="98"/>
      <c r="H130" s="99"/>
      <c r="I130" s="96"/>
      <c r="J130" s="97"/>
      <c r="K130" s="98"/>
      <c r="L130" s="99"/>
      <c r="M130" s="100"/>
      <c r="N130" s="101"/>
      <c r="O130" s="102"/>
      <c r="P130" s="99"/>
    </row>
    <row r="131" spans="1:16" ht="14.25" thickTop="1" thickBot="1" x14ac:dyDescent="0.25">
      <c r="A131" s="93">
        <v>3</v>
      </c>
      <c r="B131" s="94"/>
      <c r="C131" s="94"/>
      <c r="D131" s="95" t="s">
        <v>44</v>
      </c>
      <c r="E131" s="96">
        <f>+E123+E106+E94+E85+E79+E59+E53+E126+E129</f>
        <v>3462960</v>
      </c>
      <c r="F131" s="97">
        <f>+F123+F106+F94+F85+F79+F59+F53+F126+F129</f>
        <v>3784248</v>
      </c>
      <c r="G131" s="98">
        <f>+G123+G106+G94+G85+G79+G59+G53+G126+G129</f>
        <v>3226577</v>
      </c>
      <c r="H131" s="99">
        <f t="shared" si="61"/>
        <v>85.263360118047231</v>
      </c>
      <c r="I131" s="96">
        <f>+I123+I106+I94+I85+I79+I59+I53+I126+I129</f>
        <v>1847490</v>
      </c>
      <c r="J131" s="97">
        <f>+J123+J106+J94+J85+J79+J59+J53+J126+J129</f>
        <v>2360149</v>
      </c>
      <c r="K131" s="98">
        <f>+K123+K106+K94+K85+K79+K59+K53+K126+K129</f>
        <v>1420385</v>
      </c>
      <c r="L131" s="99">
        <f>+K131/J131*100</f>
        <v>60.182005458129971</v>
      </c>
      <c r="M131" s="96">
        <f>+M123+M106+M94+M85+M79+M59+M53+M126+M129</f>
        <v>5310450</v>
      </c>
      <c r="N131" s="97">
        <f>+N123+N106+N94+N85+N79+N59+N53+N126+N129</f>
        <v>6144397</v>
      </c>
      <c r="O131" s="98">
        <f>+O123+O106+O94+O85+O79+O59+O53+O126+O129</f>
        <v>4646962</v>
      </c>
      <c r="P131" s="99">
        <f>+O131/N131*100</f>
        <v>75.629260283800022</v>
      </c>
    </row>
    <row r="132" spans="1:16" ht="13.5" thickTop="1" x14ac:dyDescent="0.2">
      <c r="A132" s="103"/>
      <c r="B132" s="62"/>
      <c r="C132" s="62"/>
      <c r="D132" s="104"/>
      <c r="E132" s="105"/>
      <c r="F132" s="106"/>
      <c r="G132" s="107"/>
      <c r="H132" s="108">
        <f t="shared" si="61"/>
        <v>0</v>
      </c>
      <c r="I132" s="105"/>
      <c r="J132" s="106"/>
      <c r="K132" s="107"/>
      <c r="L132" s="108"/>
      <c r="M132" s="109"/>
      <c r="N132" s="110"/>
      <c r="O132" s="111"/>
      <c r="P132" s="108"/>
    </row>
    <row r="133" spans="1:16" x14ac:dyDescent="0.2">
      <c r="A133" s="70">
        <v>4</v>
      </c>
      <c r="B133" s="63">
        <v>42</v>
      </c>
      <c r="C133" s="63">
        <v>4227</v>
      </c>
      <c r="D133" s="145" t="s">
        <v>177</v>
      </c>
      <c r="E133" s="71">
        <v>5</v>
      </c>
      <c r="F133" s="72"/>
      <c r="G133" s="73"/>
      <c r="H133" s="69">
        <f>IF(F133&lt;=0,0,G133/F133*100)</f>
        <v>0</v>
      </c>
      <c r="I133" s="71"/>
      <c r="J133" s="72"/>
      <c r="K133" s="73"/>
      <c r="L133" s="69"/>
      <c r="M133" s="65">
        <f t="shared" ref="M133" si="92">+E133+I133</f>
        <v>5</v>
      </c>
      <c r="N133" s="66">
        <f t="shared" ref="N133" si="93">+F133+J133</f>
        <v>0</v>
      </c>
      <c r="O133" s="67">
        <f t="shared" ref="O133" si="94">+G133+K133</f>
        <v>0</v>
      </c>
      <c r="P133" s="68"/>
    </row>
    <row r="134" spans="1:16" x14ac:dyDescent="0.2">
      <c r="A134" s="74">
        <v>4</v>
      </c>
      <c r="B134" s="75">
        <v>42</v>
      </c>
      <c r="C134" s="76"/>
      <c r="D134" s="77" t="s">
        <v>178</v>
      </c>
      <c r="E134" s="78">
        <f>SUM(E133:E133)</f>
        <v>5</v>
      </c>
      <c r="F134" s="79">
        <f>SUM(F133:F133)</f>
        <v>0</v>
      </c>
      <c r="G134" s="80">
        <f>SUM(G133:G133)</f>
        <v>0</v>
      </c>
      <c r="H134" s="81">
        <f>IF(F134&lt;=0,0,G134/F134*100)</f>
        <v>0</v>
      </c>
      <c r="I134" s="78">
        <f>SUM(I133:I133)</f>
        <v>0</v>
      </c>
      <c r="J134" s="79">
        <f>SUM(J133:J133)</f>
        <v>0</v>
      </c>
      <c r="K134" s="80">
        <f>SUM(K133:K133)</f>
        <v>0</v>
      </c>
      <c r="L134" s="81"/>
      <c r="M134" s="79">
        <f>SUM(M133:M133)</f>
        <v>5</v>
      </c>
      <c r="N134" s="79">
        <f>SUM(N133:N133)</f>
        <v>0</v>
      </c>
      <c r="O134" s="80">
        <f>SUM(O133:O133)</f>
        <v>0</v>
      </c>
      <c r="P134" s="81"/>
    </row>
    <row r="135" spans="1:16" x14ac:dyDescent="0.2">
      <c r="A135" s="103"/>
      <c r="B135" s="62"/>
      <c r="C135" s="62"/>
      <c r="D135" s="104"/>
      <c r="E135" s="105"/>
      <c r="F135" s="106"/>
      <c r="G135" s="107"/>
      <c r="H135" s="108"/>
      <c r="I135" s="105"/>
      <c r="J135" s="106"/>
      <c r="K135" s="107"/>
      <c r="L135" s="108"/>
      <c r="M135" s="109"/>
      <c r="N135" s="110"/>
      <c r="O135" s="111"/>
      <c r="P135" s="108"/>
    </row>
    <row r="136" spans="1:16" x14ac:dyDescent="0.2">
      <c r="A136" s="70" t="s">
        <v>72</v>
      </c>
      <c r="B136" s="63" t="s">
        <v>73</v>
      </c>
      <c r="C136" s="63">
        <v>4311</v>
      </c>
      <c r="D136" s="64" t="s">
        <v>189</v>
      </c>
      <c r="E136" s="71"/>
      <c r="F136" s="72">
        <v>5</v>
      </c>
      <c r="G136" s="73">
        <v>5</v>
      </c>
      <c r="H136" s="69">
        <f t="shared" ref="H136:H212" si="95">IF(F136&lt;=0,0,G136/F136*100)</f>
        <v>100</v>
      </c>
      <c r="I136" s="71"/>
      <c r="J136" s="72"/>
      <c r="K136" s="73"/>
      <c r="L136" s="69"/>
      <c r="M136" s="65">
        <f t="shared" ref="M136" si="96">+E136+I136</f>
        <v>0</v>
      </c>
      <c r="N136" s="66">
        <f t="shared" ref="N136" si="97">+F136+J136</f>
        <v>5</v>
      </c>
      <c r="O136" s="67">
        <f t="shared" ref="O136" si="98">+G136+K136</f>
        <v>5</v>
      </c>
      <c r="P136" s="68">
        <f>+O136/N136*100</f>
        <v>100</v>
      </c>
    </row>
    <row r="137" spans="1:16" x14ac:dyDescent="0.2">
      <c r="A137" s="70" t="s">
        <v>72</v>
      </c>
      <c r="B137" s="63" t="s">
        <v>73</v>
      </c>
      <c r="C137" s="63">
        <v>4312</v>
      </c>
      <c r="D137" s="64" t="s">
        <v>171</v>
      </c>
      <c r="E137" s="71">
        <v>80</v>
      </c>
      <c r="F137" s="72">
        <v>4656</v>
      </c>
      <c r="G137" s="73">
        <v>4601</v>
      </c>
      <c r="H137" s="69">
        <f t="shared" ref="H137" si="99">IF(F137&lt;=0,0,G137/F137*100)</f>
        <v>98.81872852233677</v>
      </c>
      <c r="I137" s="71"/>
      <c r="J137" s="72"/>
      <c r="K137" s="73"/>
      <c r="L137" s="69"/>
      <c r="M137" s="65">
        <f t="shared" ref="M137:O138" si="100">+E137+I137</f>
        <v>80</v>
      </c>
      <c r="N137" s="66">
        <f t="shared" si="100"/>
        <v>4656</v>
      </c>
      <c r="O137" s="24">
        <f t="shared" si="100"/>
        <v>4601</v>
      </c>
      <c r="P137" s="69">
        <f t="shared" ref="P137" si="101">+O137/N137*100</f>
        <v>98.81872852233677</v>
      </c>
    </row>
    <row r="138" spans="1:16" x14ac:dyDescent="0.2">
      <c r="A138" s="70" t="s">
        <v>72</v>
      </c>
      <c r="B138" s="63" t="s">
        <v>73</v>
      </c>
      <c r="C138" s="63">
        <v>4319</v>
      </c>
      <c r="D138" s="64" t="s">
        <v>208</v>
      </c>
      <c r="E138" s="71"/>
      <c r="F138" s="72">
        <v>20</v>
      </c>
      <c r="G138" s="73">
        <v>16</v>
      </c>
      <c r="H138" s="69">
        <f t="shared" ref="H138" si="102">IF(F138&lt;=0,0,G138/F138*100)</f>
        <v>80</v>
      </c>
      <c r="I138" s="71"/>
      <c r="J138" s="72"/>
      <c r="K138" s="73"/>
      <c r="L138" s="69"/>
      <c r="M138" s="65">
        <f t="shared" si="100"/>
        <v>0</v>
      </c>
      <c r="N138" s="66">
        <f t="shared" si="100"/>
        <v>20</v>
      </c>
      <c r="O138" s="67">
        <f t="shared" si="100"/>
        <v>16</v>
      </c>
      <c r="P138" s="68">
        <f>+O138/N138*100</f>
        <v>80</v>
      </c>
    </row>
    <row r="139" spans="1:16" x14ac:dyDescent="0.2">
      <c r="A139" s="70" t="s">
        <v>72</v>
      </c>
      <c r="B139" s="63" t="s">
        <v>73</v>
      </c>
      <c r="C139" s="63">
        <v>4324</v>
      </c>
      <c r="D139" s="64" t="s">
        <v>146</v>
      </c>
      <c r="E139" s="71">
        <v>6896</v>
      </c>
      <c r="F139" s="72">
        <v>48648</v>
      </c>
      <c r="G139" s="73">
        <v>48558</v>
      </c>
      <c r="H139" s="69">
        <f t="shared" si="95"/>
        <v>99.814997533300442</v>
      </c>
      <c r="I139" s="71"/>
      <c r="J139" s="72"/>
      <c r="K139" s="73"/>
      <c r="L139" s="69"/>
      <c r="M139" s="65">
        <f t="shared" ref="M139:M163" si="103">+E139+I139</f>
        <v>6896</v>
      </c>
      <c r="N139" s="66">
        <f t="shared" ref="N139:N163" si="104">+F139+J139</f>
        <v>48648</v>
      </c>
      <c r="O139" s="67">
        <f t="shared" ref="O139:O163" si="105">+G139+K139</f>
        <v>48558</v>
      </c>
      <c r="P139" s="69">
        <f t="shared" ref="P139:P149" si="106">+O139/N139*100</f>
        <v>99.814997533300442</v>
      </c>
    </row>
    <row r="140" spans="1:16" x14ac:dyDescent="0.2">
      <c r="A140" s="70" t="s">
        <v>72</v>
      </c>
      <c r="B140" s="63" t="s">
        <v>73</v>
      </c>
      <c r="C140" s="63">
        <v>4329</v>
      </c>
      <c r="D140" s="64" t="s">
        <v>136</v>
      </c>
      <c r="E140" s="71">
        <v>137</v>
      </c>
      <c r="F140" s="72">
        <v>246</v>
      </c>
      <c r="G140" s="73">
        <v>232</v>
      </c>
      <c r="H140" s="69">
        <f t="shared" si="95"/>
        <v>94.308943089430898</v>
      </c>
      <c r="I140" s="71"/>
      <c r="J140" s="72"/>
      <c r="K140" s="73"/>
      <c r="L140" s="69"/>
      <c r="M140" s="65">
        <f t="shared" si="103"/>
        <v>137</v>
      </c>
      <c r="N140" s="66">
        <f t="shared" si="104"/>
        <v>246</v>
      </c>
      <c r="O140" s="67">
        <f t="shared" si="105"/>
        <v>232</v>
      </c>
      <c r="P140" s="69">
        <f t="shared" si="106"/>
        <v>94.308943089430898</v>
      </c>
    </row>
    <row r="141" spans="1:16" x14ac:dyDescent="0.2">
      <c r="A141" s="70" t="s">
        <v>72</v>
      </c>
      <c r="B141" s="63" t="s">
        <v>73</v>
      </c>
      <c r="C141" s="63">
        <v>4333</v>
      </c>
      <c r="D141" s="29" t="s">
        <v>172</v>
      </c>
      <c r="E141" s="71"/>
      <c r="F141" s="72">
        <v>15</v>
      </c>
      <c r="G141" s="73">
        <v>15</v>
      </c>
      <c r="H141" s="69">
        <f t="shared" si="95"/>
        <v>100</v>
      </c>
      <c r="I141" s="71"/>
      <c r="J141" s="72"/>
      <c r="K141" s="73"/>
      <c r="L141" s="69"/>
      <c r="M141" s="65">
        <f>+E141+I141</f>
        <v>0</v>
      </c>
      <c r="N141" s="66">
        <f>+F141+J141</f>
        <v>15</v>
      </c>
      <c r="O141" s="67">
        <f>+G141+K141</f>
        <v>15</v>
      </c>
      <c r="P141" s="68">
        <f t="shared" si="106"/>
        <v>100</v>
      </c>
    </row>
    <row r="142" spans="1:16" x14ac:dyDescent="0.2">
      <c r="A142" s="70" t="s">
        <v>72</v>
      </c>
      <c r="B142" s="63" t="s">
        <v>73</v>
      </c>
      <c r="C142" s="63">
        <v>4339</v>
      </c>
      <c r="D142" s="29" t="s">
        <v>176</v>
      </c>
      <c r="E142" s="71">
        <v>10</v>
      </c>
      <c r="F142" s="72">
        <v>151</v>
      </c>
      <c r="G142" s="73">
        <v>133</v>
      </c>
      <c r="H142" s="69">
        <f t="shared" si="95"/>
        <v>88.079470198675494</v>
      </c>
      <c r="I142" s="71"/>
      <c r="J142" s="72"/>
      <c r="K142" s="73"/>
      <c r="L142" s="69"/>
      <c r="M142" s="65">
        <f t="shared" si="103"/>
        <v>10</v>
      </c>
      <c r="N142" s="66">
        <f t="shared" si="104"/>
        <v>151</v>
      </c>
      <c r="O142" s="67">
        <f t="shared" si="105"/>
        <v>133</v>
      </c>
      <c r="P142" s="69">
        <f t="shared" si="106"/>
        <v>88.079470198675494</v>
      </c>
    </row>
    <row r="143" spans="1:16" x14ac:dyDescent="0.2">
      <c r="A143" s="70" t="s">
        <v>72</v>
      </c>
      <c r="B143" s="63" t="s">
        <v>73</v>
      </c>
      <c r="C143" s="63">
        <v>4341</v>
      </c>
      <c r="D143" s="64" t="s">
        <v>201</v>
      </c>
      <c r="E143" s="71">
        <v>5912</v>
      </c>
      <c r="F143" s="72">
        <v>12448</v>
      </c>
      <c r="G143" s="73">
        <v>7476</v>
      </c>
      <c r="H143" s="69">
        <f t="shared" si="95"/>
        <v>60.057840616966587</v>
      </c>
      <c r="I143" s="71"/>
      <c r="J143" s="72">
        <v>127</v>
      </c>
      <c r="K143" s="73"/>
      <c r="L143" s="69">
        <f>+K143/J143*100</f>
        <v>0</v>
      </c>
      <c r="M143" s="65">
        <f t="shared" si="103"/>
        <v>5912</v>
      </c>
      <c r="N143" s="66">
        <f t="shared" si="104"/>
        <v>12575</v>
      </c>
      <c r="O143" s="67">
        <f t="shared" si="105"/>
        <v>7476</v>
      </c>
      <c r="P143" s="69">
        <f t="shared" si="106"/>
        <v>59.451292246520872</v>
      </c>
    </row>
    <row r="144" spans="1:16" x14ac:dyDescent="0.2">
      <c r="A144" s="70" t="s">
        <v>72</v>
      </c>
      <c r="B144" s="63" t="s">
        <v>73</v>
      </c>
      <c r="C144" s="63">
        <v>4342</v>
      </c>
      <c r="D144" s="64" t="s">
        <v>137</v>
      </c>
      <c r="E144" s="71">
        <v>6850</v>
      </c>
      <c r="F144" s="72">
        <v>8772</v>
      </c>
      <c r="G144" s="73">
        <v>8761</v>
      </c>
      <c r="H144" s="69">
        <f t="shared" si="95"/>
        <v>99.87460100319197</v>
      </c>
      <c r="I144" s="71"/>
      <c r="J144" s="72">
        <v>285</v>
      </c>
      <c r="K144" s="73">
        <v>285</v>
      </c>
      <c r="L144" s="69"/>
      <c r="M144" s="65">
        <f t="shared" si="103"/>
        <v>6850</v>
      </c>
      <c r="N144" s="66">
        <f t="shared" si="104"/>
        <v>9057</v>
      </c>
      <c r="O144" s="67">
        <f t="shared" si="105"/>
        <v>9046</v>
      </c>
      <c r="P144" s="69">
        <f t="shared" si="106"/>
        <v>99.87854698023628</v>
      </c>
    </row>
    <row r="145" spans="1:16" x14ac:dyDescent="0.2">
      <c r="A145" s="70" t="s">
        <v>72</v>
      </c>
      <c r="B145" s="63" t="s">
        <v>73</v>
      </c>
      <c r="C145" s="63">
        <v>4344</v>
      </c>
      <c r="D145" s="29" t="s">
        <v>156</v>
      </c>
      <c r="E145" s="71">
        <v>0</v>
      </c>
      <c r="F145" s="72">
        <v>8459</v>
      </c>
      <c r="G145" s="73">
        <v>8459</v>
      </c>
      <c r="H145" s="69">
        <f t="shared" si="95"/>
        <v>100</v>
      </c>
      <c r="I145" s="71"/>
      <c r="J145" s="72"/>
      <c r="K145" s="73"/>
      <c r="L145" s="69"/>
      <c r="M145" s="65">
        <f>+E145+I145</f>
        <v>0</v>
      </c>
      <c r="N145" s="66">
        <f>+F145+J145</f>
        <v>8459</v>
      </c>
      <c r="O145" s="24">
        <f>+G145+K145</f>
        <v>8459</v>
      </c>
      <c r="P145" s="69">
        <f t="shared" si="106"/>
        <v>100</v>
      </c>
    </row>
    <row r="146" spans="1:16" x14ac:dyDescent="0.2">
      <c r="A146" s="70" t="s">
        <v>72</v>
      </c>
      <c r="B146" s="63" t="s">
        <v>73</v>
      </c>
      <c r="C146" s="63">
        <v>4349</v>
      </c>
      <c r="D146" s="64" t="s">
        <v>138</v>
      </c>
      <c r="E146" s="71">
        <v>264</v>
      </c>
      <c r="F146" s="72">
        <v>3601</v>
      </c>
      <c r="G146" s="73">
        <v>3212</v>
      </c>
      <c r="H146" s="69">
        <f t="shared" si="95"/>
        <v>89.197445154123855</v>
      </c>
      <c r="I146" s="71"/>
      <c r="J146" s="72"/>
      <c r="K146" s="73"/>
      <c r="L146" s="69"/>
      <c r="M146" s="65">
        <f t="shared" si="103"/>
        <v>264</v>
      </c>
      <c r="N146" s="66">
        <f t="shared" si="104"/>
        <v>3601</v>
      </c>
      <c r="O146" s="67">
        <f t="shared" si="105"/>
        <v>3212</v>
      </c>
      <c r="P146" s="69">
        <f t="shared" si="106"/>
        <v>89.197445154123855</v>
      </c>
    </row>
    <row r="147" spans="1:16" x14ac:dyDescent="0.2">
      <c r="A147" s="70" t="s">
        <v>72</v>
      </c>
      <c r="B147" s="63" t="s">
        <v>73</v>
      </c>
      <c r="C147" s="63">
        <v>4350</v>
      </c>
      <c r="D147" s="64" t="s">
        <v>175</v>
      </c>
      <c r="E147" s="71">
        <v>178137</v>
      </c>
      <c r="F147" s="72">
        <v>254266</v>
      </c>
      <c r="G147" s="73">
        <v>254265</v>
      </c>
      <c r="H147" s="69">
        <f t="shared" si="95"/>
        <v>99.999606711082095</v>
      </c>
      <c r="I147" s="71">
        <v>2900</v>
      </c>
      <c r="J147" s="72">
        <v>6770</v>
      </c>
      <c r="K147" s="73">
        <v>6669</v>
      </c>
      <c r="L147" s="69">
        <f>+K147/J147*100</f>
        <v>98.508124076809452</v>
      </c>
      <c r="M147" s="65">
        <f t="shared" si="103"/>
        <v>181037</v>
      </c>
      <c r="N147" s="66">
        <f t="shared" si="104"/>
        <v>261036</v>
      </c>
      <c r="O147" s="67">
        <f t="shared" si="105"/>
        <v>260934</v>
      </c>
      <c r="P147" s="69">
        <f t="shared" si="106"/>
        <v>99.96092492989473</v>
      </c>
    </row>
    <row r="148" spans="1:16" x14ac:dyDescent="0.2">
      <c r="A148" s="70" t="s">
        <v>72</v>
      </c>
      <c r="B148" s="63" t="s">
        <v>73</v>
      </c>
      <c r="C148" s="63">
        <v>4351</v>
      </c>
      <c r="D148" s="64" t="s">
        <v>139</v>
      </c>
      <c r="E148" s="71">
        <v>86640</v>
      </c>
      <c r="F148" s="72">
        <v>110882</v>
      </c>
      <c r="G148" s="73">
        <v>101664</v>
      </c>
      <c r="H148" s="69">
        <f t="shared" si="95"/>
        <v>91.686657888566231</v>
      </c>
      <c r="I148" s="71">
        <v>55100</v>
      </c>
      <c r="J148" s="72">
        <v>14903</v>
      </c>
      <c r="K148" s="73">
        <v>11138</v>
      </c>
      <c r="L148" s="69">
        <f>+K148/J148*100</f>
        <v>74.736630208682826</v>
      </c>
      <c r="M148" s="65">
        <f t="shared" si="103"/>
        <v>141740</v>
      </c>
      <c r="N148" s="66">
        <f t="shared" si="104"/>
        <v>125785</v>
      </c>
      <c r="O148" s="67">
        <f t="shared" si="105"/>
        <v>112802</v>
      </c>
      <c r="P148" s="69">
        <f t="shared" si="106"/>
        <v>89.678419525380619</v>
      </c>
    </row>
    <row r="149" spans="1:16" x14ac:dyDescent="0.2">
      <c r="A149" s="70" t="s">
        <v>72</v>
      </c>
      <c r="B149" s="63" t="s">
        <v>73</v>
      </c>
      <c r="C149" s="63">
        <v>4352</v>
      </c>
      <c r="D149" s="64" t="s">
        <v>158</v>
      </c>
      <c r="E149" s="71">
        <v>520</v>
      </c>
      <c r="F149" s="72">
        <v>45</v>
      </c>
      <c r="G149" s="73"/>
      <c r="H149" s="69">
        <f t="shared" si="95"/>
        <v>0</v>
      </c>
      <c r="I149" s="71"/>
      <c r="J149" s="72"/>
      <c r="K149" s="73"/>
      <c r="L149" s="69"/>
      <c r="M149" s="65">
        <f t="shared" si="103"/>
        <v>520</v>
      </c>
      <c r="N149" s="66">
        <f t="shared" si="104"/>
        <v>45</v>
      </c>
      <c r="O149" s="67">
        <f t="shared" si="105"/>
        <v>0</v>
      </c>
      <c r="P149" s="69">
        <f t="shared" si="106"/>
        <v>0</v>
      </c>
    </row>
    <row r="150" spans="1:16" x14ac:dyDescent="0.2">
      <c r="A150" s="70" t="s">
        <v>72</v>
      </c>
      <c r="B150" s="63" t="s">
        <v>73</v>
      </c>
      <c r="C150" s="63">
        <v>4353</v>
      </c>
      <c r="D150" s="64" t="s">
        <v>147</v>
      </c>
      <c r="E150" s="71"/>
      <c r="F150" s="72">
        <v>80</v>
      </c>
      <c r="G150" s="73">
        <v>80</v>
      </c>
      <c r="H150" s="69">
        <f t="shared" si="95"/>
        <v>100</v>
      </c>
      <c r="I150" s="71"/>
      <c r="J150" s="72"/>
      <c r="K150" s="73"/>
      <c r="L150" s="69"/>
      <c r="M150" s="65">
        <f t="shared" si="103"/>
        <v>0</v>
      </c>
      <c r="N150" s="66">
        <f t="shared" si="104"/>
        <v>80</v>
      </c>
      <c r="O150" s="67">
        <f t="shared" si="105"/>
        <v>80</v>
      </c>
      <c r="P150" s="68">
        <f>+O150/N150*100</f>
        <v>100</v>
      </c>
    </row>
    <row r="151" spans="1:16" x14ac:dyDescent="0.2">
      <c r="A151" s="70" t="s">
        <v>72</v>
      </c>
      <c r="B151" s="63" t="s">
        <v>73</v>
      </c>
      <c r="C151" s="63">
        <v>4354</v>
      </c>
      <c r="D151" s="64" t="s">
        <v>140</v>
      </c>
      <c r="E151" s="71"/>
      <c r="F151" s="72">
        <v>4843</v>
      </c>
      <c r="G151" s="73">
        <v>4843</v>
      </c>
      <c r="H151" s="69">
        <f t="shared" si="95"/>
        <v>100</v>
      </c>
      <c r="I151" s="71"/>
      <c r="J151" s="72">
        <v>900</v>
      </c>
      <c r="K151" s="73">
        <v>38</v>
      </c>
      <c r="L151" s="69"/>
      <c r="M151" s="65">
        <f t="shared" si="103"/>
        <v>0</v>
      </c>
      <c r="N151" s="66">
        <f t="shared" si="104"/>
        <v>5743</v>
      </c>
      <c r="O151" s="67">
        <f t="shared" si="105"/>
        <v>4881</v>
      </c>
      <c r="P151" s="68">
        <f>+O151/N151*100</f>
        <v>84.990423123802898</v>
      </c>
    </row>
    <row r="152" spans="1:16" x14ac:dyDescent="0.2">
      <c r="A152" s="70" t="s">
        <v>72</v>
      </c>
      <c r="B152" s="63" t="s">
        <v>73</v>
      </c>
      <c r="C152" s="63">
        <v>4355</v>
      </c>
      <c r="D152" s="64" t="s">
        <v>190</v>
      </c>
      <c r="E152" s="71"/>
      <c r="F152" s="72">
        <v>910</v>
      </c>
      <c r="G152" s="73">
        <v>910</v>
      </c>
      <c r="H152" s="69">
        <f t="shared" si="95"/>
        <v>100</v>
      </c>
      <c r="I152" s="71"/>
      <c r="J152" s="72"/>
      <c r="K152" s="73"/>
      <c r="L152" s="69"/>
      <c r="M152" s="65">
        <f t="shared" si="103"/>
        <v>0</v>
      </c>
      <c r="N152" s="66">
        <f t="shared" si="104"/>
        <v>910</v>
      </c>
      <c r="O152" s="67">
        <f t="shared" si="105"/>
        <v>910</v>
      </c>
      <c r="P152" s="68">
        <f>+O152/N152*100</f>
        <v>100</v>
      </c>
    </row>
    <row r="153" spans="1:16" x14ac:dyDescent="0.2">
      <c r="A153" s="70" t="s">
        <v>72</v>
      </c>
      <c r="B153" s="63" t="s">
        <v>73</v>
      </c>
      <c r="C153" s="63">
        <v>4356</v>
      </c>
      <c r="D153" s="64" t="s">
        <v>141</v>
      </c>
      <c r="E153" s="71">
        <v>5694</v>
      </c>
      <c r="F153" s="72">
        <v>14809</v>
      </c>
      <c r="G153" s="73">
        <v>14617</v>
      </c>
      <c r="H153" s="69">
        <f t="shared" si="95"/>
        <v>98.703491120264715</v>
      </c>
      <c r="I153" s="71"/>
      <c r="J153" s="72">
        <v>439</v>
      </c>
      <c r="K153" s="73">
        <v>437</v>
      </c>
      <c r="L153" s="69">
        <f>+K153/J153*100</f>
        <v>99.54441913439635</v>
      </c>
      <c r="M153" s="65">
        <f t="shared" si="103"/>
        <v>5694</v>
      </c>
      <c r="N153" s="66">
        <f t="shared" si="104"/>
        <v>15248</v>
      </c>
      <c r="O153" s="67">
        <f t="shared" si="105"/>
        <v>15054</v>
      </c>
      <c r="P153" s="69">
        <f t="shared" ref="P153:P164" si="107">+O153/N153*100</f>
        <v>98.727701993704102</v>
      </c>
    </row>
    <row r="154" spans="1:16" x14ac:dyDescent="0.2">
      <c r="A154" s="70" t="s">
        <v>72</v>
      </c>
      <c r="B154" s="63" t="s">
        <v>73</v>
      </c>
      <c r="C154" s="63">
        <v>4357</v>
      </c>
      <c r="D154" s="64" t="s">
        <v>202</v>
      </c>
      <c r="E154" s="71">
        <v>33031</v>
      </c>
      <c r="F154" s="72">
        <v>85020</v>
      </c>
      <c r="G154" s="73">
        <v>85020</v>
      </c>
      <c r="H154" s="69">
        <f t="shared" si="95"/>
        <v>100</v>
      </c>
      <c r="I154" s="71">
        <v>1530</v>
      </c>
      <c r="J154" s="72">
        <v>6110</v>
      </c>
      <c r="K154" s="73">
        <v>3033</v>
      </c>
      <c r="L154" s="69">
        <f>+K154/J154*100</f>
        <v>49.639934533551553</v>
      </c>
      <c r="M154" s="65">
        <f t="shared" si="103"/>
        <v>34561</v>
      </c>
      <c r="N154" s="66">
        <f t="shared" si="104"/>
        <v>91130</v>
      </c>
      <c r="O154" s="67">
        <f t="shared" si="105"/>
        <v>88053</v>
      </c>
      <c r="P154" s="69">
        <f t="shared" si="107"/>
        <v>96.623504883133975</v>
      </c>
    </row>
    <row r="155" spans="1:16" x14ac:dyDescent="0.2">
      <c r="A155" s="70" t="s">
        <v>72</v>
      </c>
      <c r="B155" s="63" t="s">
        <v>73</v>
      </c>
      <c r="C155" s="63">
        <v>4359</v>
      </c>
      <c r="D155" s="64" t="s">
        <v>142</v>
      </c>
      <c r="E155" s="71">
        <v>96800</v>
      </c>
      <c r="F155" s="72">
        <v>25509</v>
      </c>
      <c r="G155" s="73">
        <v>23157</v>
      </c>
      <c r="H155" s="69">
        <f t="shared" si="95"/>
        <v>90.779724803010694</v>
      </c>
      <c r="I155" s="71">
        <v>111</v>
      </c>
      <c r="J155" s="72">
        <v>496</v>
      </c>
      <c r="K155" s="73">
        <v>490</v>
      </c>
      <c r="L155" s="69">
        <f>+K155/J155*100</f>
        <v>98.790322580645167</v>
      </c>
      <c r="M155" s="65">
        <f t="shared" si="103"/>
        <v>96911</v>
      </c>
      <c r="N155" s="66">
        <f t="shared" si="104"/>
        <v>26005</v>
      </c>
      <c r="O155" s="67">
        <f t="shared" si="105"/>
        <v>23647</v>
      </c>
      <c r="P155" s="69">
        <f t="shared" si="107"/>
        <v>90.932512978273408</v>
      </c>
    </row>
    <row r="156" spans="1:16" x14ac:dyDescent="0.2">
      <c r="A156" s="70" t="s">
        <v>72</v>
      </c>
      <c r="B156" s="63" t="s">
        <v>73</v>
      </c>
      <c r="C156" s="63">
        <v>4371</v>
      </c>
      <c r="D156" s="64" t="s">
        <v>148</v>
      </c>
      <c r="E156" s="71"/>
      <c r="F156" s="72">
        <v>5221</v>
      </c>
      <c r="G156" s="73">
        <v>5221</v>
      </c>
      <c r="H156" s="69">
        <f t="shared" si="95"/>
        <v>100</v>
      </c>
      <c r="I156" s="71"/>
      <c r="J156" s="72"/>
      <c r="K156" s="73"/>
      <c r="L156" s="69"/>
      <c r="M156" s="65">
        <f t="shared" si="103"/>
        <v>0</v>
      </c>
      <c r="N156" s="66">
        <f t="shared" si="104"/>
        <v>5221</v>
      </c>
      <c r="O156" s="67">
        <f t="shared" si="105"/>
        <v>5221</v>
      </c>
      <c r="P156" s="68">
        <f>+O156/N156*100</f>
        <v>100</v>
      </c>
    </row>
    <row r="157" spans="1:16" x14ac:dyDescent="0.2">
      <c r="A157" s="70" t="s">
        <v>72</v>
      </c>
      <c r="B157" s="63" t="s">
        <v>73</v>
      </c>
      <c r="C157" s="63">
        <v>4372</v>
      </c>
      <c r="D157" s="64" t="s">
        <v>143</v>
      </c>
      <c r="E157" s="71"/>
      <c r="F157" s="72">
        <v>1642</v>
      </c>
      <c r="G157" s="73">
        <v>1642</v>
      </c>
      <c r="H157" s="69">
        <f t="shared" si="95"/>
        <v>100</v>
      </c>
      <c r="I157" s="71"/>
      <c r="J157" s="72"/>
      <c r="K157" s="73"/>
      <c r="L157" s="69"/>
      <c r="M157" s="65">
        <f t="shared" si="103"/>
        <v>0</v>
      </c>
      <c r="N157" s="66">
        <f t="shared" si="104"/>
        <v>1642</v>
      </c>
      <c r="O157" s="67">
        <f t="shared" si="105"/>
        <v>1642</v>
      </c>
      <c r="P157" s="68">
        <f>+O157/N157*100</f>
        <v>100</v>
      </c>
    </row>
    <row r="158" spans="1:16" x14ac:dyDescent="0.2">
      <c r="A158" s="70">
        <v>4</v>
      </c>
      <c r="B158" s="63">
        <v>43</v>
      </c>
      <c r="C158" s="63">
        <v>4373</v>
      </c>
      <c r="D158" s="64"/>
      <c r="E158" s="71"/>
      <c r="F158" s="72">
        <v>75</v>
      </c>
      <c r="G158" s="73">
        <v>75</v>
      </c>
      <c r="H158" s="69">
        <f t="shared" si="95"/>
        <v>100</v>
      </c>
      <c r="I158" s="71"/>
      <c r="J158" s="72"/>
      <c r="K158" s="73"/>
      <c r="L158" s="69"/>
      <c r="M158" s="65"/>
      <c r="N158" s="66">
        <f t="shared" si="104"/>
        <v>75</v>
      </c>
      <c r="O158" s="67">
        <f t="shared" si="105"/>
        <v>75</v>
      </c>
      <c r="P158" s="68">
        <f>+O158/N158*100</f>
        <v>100</v>
      </c>
    </row>
    <row r="159" spans="1:16" x14ac:dyDescent="0.2">
      <c r="A159" s="70" t="s">
        <v>72</v>
      </c>
      <c r="B159" s="63" t="s">
        <v>73</v>
      </c>
      <c r="C159" s="63">
        <v>4374</v>
      </c>
      <c r="D159" s="64" t="s">
        <v>183</v>
      </c>
      <c r="E159" s="71">
        <v>87236</v>
      </c>
      <c r="F159" s="72">
        <v>98452</v>
      </c>
      <c r="G159" s="73">
        <v>98398</v>
      </c>
      <c r="H159" s="69">
        <f t="shared" si="95"/>
        <v>99.945150936496972</v>
      </c>
      <c r="I159" s="71">
        <v>520</v>
      </c>
      <c r="J159" s="72">
        <v>520</v>
      </c>
      <c r="K159" s="73">
        <v>500</v>
      </c>
      <c r="L159" s="69">
        <f>+K159/J159*100</f>
        <v>96.15384615384616</v>
      </c>
      <c r="M159" s="65">
        <f t="shared" si="103"/>
        <v>87756</v>
      </c>
      <c r="N159" s="66">
        <f t="shared" si="104"/>
        <v>98972</v>
      </c>
      <c r="O159" s="67">
        <f t="shared" si="105"/>
        <v>98898</v>
      </c>
      <c r="P159" s="69">
        <f t="shared" si="107"/>
        <v>99.925231378571723</v>
      </c>
    </row>
    <row r="160" spans="1:16" x14ac:dyDescent="0.2">
      <c r="A160" s="70" t="s">
        <v>72</v>
      </c>
      <c r="B160" s="63" t="s">
        <v>73</v>
      </c>
      <c r="C160" s="63">
        <v>4375</v>
      </c>
      <c r="D160" s="64" t="s">
        <v>149</v>
      </c>
      <c r="E160" s="71">
        <v>15</v>
      </c>
      <c r="F160" s="72">
        <v>6395</v>
      </c>
      <c r="G160" s="73">
        <v>6395</v>
      </c>
      <c r="H160" s="69">
        <f t="shared" si="95"/>
        <v>100</v>
      </c>
      <c r="I160" s="71"/>
      <c r="J160" s="72"/>
      <c r="K160" s="73"/>
      <c r="L160" s="69"/>
      <c r="M160" s="65">
        <f t="shared" si="103"/>
        <v>15</v>
      </c>
      <c r="N160" s="66">
        <f t="shared" si="104"/>
        <v>6395</v>
      </c>
      <c r="O160" s="67">
        <f t="shared" si="105"/>
        <v>6395</v>
      </c>
      <c r="P160" s="69">
        <f t="shared" si="107"/>
        <v>100</v>
      </c>
    </row>
    <row r="161" spans="1:16" x14ac:dyDescent="0.2">
      <c r="A161" s="70" t="s">
        <v>72</v>
      </c>
      <c r="B161" s="63" t="s">
        <v>73</v>
      </c>
      <c r="C161" s="63">
        <v>4376</v>
      </c>
      <c r="D161" s="64" t="s">
        <v>144</v>
      </c>
      <c r="E161" s="71"/>
      <c r="F161" s="72">
        <v>2177</v>
      </c>
      <c r="G161" s="73">
        <v>2177</v>
      </c>
      <c r="H161" s="69">
        <f t="shared" si="95"/>
        <v>100</v>
      </c>
      <c r="I161" s="71"/>
      <c r="J161" s="72"/>
      <c r="K161" s="73"/>
      <c r="L161" s="69"/>
      <c r="M161" s="65">
        <f t="shared" si="103"/>
        <v>0</v>
      </c>
      <c r="N161" s="66">
        <f t="shared" si="104"/>
        <v>2177</v>
      </c>
      <c r="O161" s="67">
        <f t="shared" si="105"/>
        <v>2177</v>
      </c>
      <c r="P161" s="68">
        <f>+O161/N161*100</f>
        <v>100</v>
      </c>
    </row>
    <row r="162" spans="1:16" x14ac:dyDescent="0.2">
      <c r="A162" s="70" t="s">
        <v>72</v>
      </c>
      <c r="B162" s="63" t="s">
        <v>73</v>
      </c>
      <c r="C162" s="63">
        <v>4377</v>
      </c>
      <c r="D162" s="64" t="s">
        <v>191</v>
      </c>
      <c r="E162" s="71"/>
      <c r="F162" s="72">
        <v>1415</v>
      </c>
      <c r="G162" s="73">
        <v>1414</v>
      </c>
      <c r="H162" s="69">
        <f t="shared" si="95"/>
        <v>99.929328621908127</v>
      </c>
      <c r="I162" s="71"/>
      <c r="J162" s="72"/>
      <c r="K162" s="73"/>
      <c r="L162" s="69"/>
      <c r="M162" s="65">
        <f t="shared" si="103"/>
        <v>0</v>
      </c>
      <c r="N162" s="66">
        <f t="shared" si="104"/>
        <v>1415</v>
      </c>
      <c r="O162" s="67">
        <f t="shared" si="105"/>
        <v>1414</v>
      </c>
      <c r="P162" s="68">
        <f>+O162/N162*100</f>
        <v>99.929328621908127</v>
      </c>
    </row>
    <row r="163" spans="1:16" x14ac:dyDescent="0.2">
      <c r="A163" s="70" t="s">
        <v>72</v>
      </c>
      <c r="B163" s="63" t="s">
        <v>73</v>
      </c>
      <c r="C163" s="63">
        <v>4378</v>
      </c>
      <c r="D163" s="64" t="s">
        <v>150</v>
      </c>
      <c r="E163" s="71"/>
      <c r="F163" s="72">
        <v>6662</v>
      </c>
      <c r="G163" s="73">
        <v>6662</v>
      </c>
      <c r="H163" s="69">
        <f t="shared" si="95"/>
        <v>100</v>
      </c>
      <c r="I163" s="71"/>
      <c r="J163" s="72"/>
      <c r="K163" s="73"/>
      <c r="L163" s="69"/>
      <c r="M163" s="65">
        <f t="shared" si="103"/>
        <v>0</v>
      </c>
      <c r="N163" s="66">
        <f t="shared" si="104"/>
        <v>6662</v>
      </c>
      <c r="O163" s="67">
        <f t="shared" si="105"/>
        <v>6662</v>
      </c>
      <c r="P163" s="68">
        <f>+O163/N163*100</f>
        <v>100</v>
      </c>
    </row>
    <row r="164" spans="1:16" x14ac:dyDescent="0.2">
      <c r="A164" s="70" t="s">
        <v>72</v>
      </c>
      <c r="B164" s="63" t="s">
        <v>73</v>
      </c>
      <c r="C164" s="63">
        <v>4379</v>
      </c>
      <c r="D164" s="64" t="s">
        <v>151</v>
      </c>
      <c r="E164" s="71">
        <v>1690</v>
      </c>
      <c r="F164" s="72">
        <v>5388</v>
      </c>
      <c r="G164" s="73">
        <v>5294</v>
      </c>
      <c r="H164" s="69">
        <f t="shared" si="95"/>
        <v>98.255382331106162</v>
      </c>
      <c r="I164" s="71"/>
      <c r="J164" s="72"/>
      <c r="K164" s="73"/>
      <c r="L164" s="69"/>
      <c r="M164" s="22">
        <f t="shared" ref="M164:M165" si="108">+E164+I164</f>
        <v>1690</v>
      </c>
      <c r="N164" s="23">
        <f t="shared" ref="N164:N165" si="109">+F164+J164</f>
        <v>5388</v>
      </c>
      <c r="O164" s="24">
        <f t="shared" ref="O164:O165" si="110">+G164+K164</f>
        <v>5294</v>
      </c>
      <c r="P164" s="69">
        <f t="shared" si="107"/>
        <v>98.255382331106162</v>
      </c>
    </row>
    <row r="165" spans="1:16" x14ac:dyDescent="0.2">
      <c r="A165" s="70" t="s">
        <v>72</v>
      </c>
      <c r="B165" s="63" t="s">
        <v>73</v>
      </c>
      <c r="C165" s="63">
        <v>4399</v>
      </c>
      <c r="D165" s="64" t="s">
        <v>152</v>
      </c>
      <c r="E165" s="71">
        <v>5</v>
      </c>
      <c r="F165" s="72">
        <v>7386</v>
      </c>
      <c r="G165" s="73">
        <v>1240</v>
      </c>
      <c r="H165" s="69">
        <f t="shared" si="95"/>
        <v>16.788518819388031</v>
      </c>
      <c r="I165" s="71"/>
      <c r="J165" s="72"/>
      <c r="K165" s="73"/>
      <c r="L165" s="69"/>
      <c r="M165" s="65">
        <f t="shared" si="108"/>
        <v>5</v>
      </c>
      <c r="N165" s="66">
        <f t="shared" si="109"/>
        <v>7386</v>
      </c>
      <c r="O165" s="67">
        <f t="shared" si="110"/>
        <v>1240</v>
      </c>
      <c r="P165" s="68">
        <f>+O165/N165*100</f>
        <v>16.788518819388031</v>
      </c>
    </row>
    <row r="166" spans="1:16" x14ac:dyDescent="0.2">
      <c r="A166" s="74">
        <v>4</v>
      </c>
      <c r="B166" s="75">
        <v>43</v>
      </c>
      <c r="C166" s="76"/>
      <c r="D166" s="146" t="s">
        <v>88</v>
      </c>
      <c r="E166" s="78">
        <f>SUM(E136:E165)</f>
        <v>509917</v>
      </c>
      <c r="F166" s="79">
        <f>SUM(F136:F165)</f>
        <v>718198</v>
      </c>
      <c r="G166" s="80">
        <f>SUM(G136:G165)</f>
        <v>694542</v>
      </c>
      <c r="H166" s="81">
        <f t="shared" si="95"/>
        <v>96.706200796994708</v>
      </c>
      <c r="I166" s="78">
        <f>SUM(I136:I164)</f>
        <v>60161</v>
      </c>
      <c r="J166" s="79">
        <f>SUM(J136:J164)</f>
        <v>30550</v>
      </c>
      <c r="K166" s="80">
        <f>SUM(K136:K164)</f>
        <v>22590</v>
      </c>
      <c r="L166" s="81">
        <f>IF(J166&lt;=0,0,K166/J166*100)</f>
        <v>73.9443535188216</v>
      </c>
      <c r="M166" s="78">
        <f>SUM(M136:M165)</f>
        <v>570078</v>
      </c>
      <c r="N166" s="79">
        <f>SUM(N136:N165)</f>
        <v>748748</v>
      </c>
      <c r="O166" s="80">
        <f>SUM(O136:O165)</f>
        <v>717132</v>
      </c>
      <c r="P166" s="81">
        <f>+O166/N166*100</f>
        <v>95.777484547538023</v>
      </c>
    </row>
    <row r="167" spans="1:16" ht="13.5" thickBot="1" x14ac:dyDescent="0.25">
      <c r="A167" s="82"/>
      <c r="B167" s="83"/>
      <c r="C167" s="84"/>
      <c r="D167" s="85"/>
      <c r="E167" s="86"/>
      <c r="F167" s="87"/>
      <c r="G167" s="88"/>
      <c r="H167" s="89">
        <f t="shared" si="95"/>
        <v>0</v>
      </c>
      <c r="I167" s="86"/>
      <c r="J167" s="87"/>
      <c r="K167" s="88"/>
      <c r="L167" s="89"/>
      <c r="M167" s="90"/>
      <c r="N167" s="91"/>
      <c r="O167" s="92"/>
      <c r="P167" s="89"/>
    </row>
    <row r="168" spans="1:16" ht="14.25" thickTop="1" thickBot="1" x14ac:dyDescent="0.25">
      <c r="A168" s="93">
        <v>4</v>
      </c>
      <c r="B168" s="94"/>
      <c r="C168" s="94"/>
      <c r="D168" s="95" t="s">
        <v>45</v>
      </c>
      <c r="E168" s="96">
        <f>E134+E166</f>
        <v>509922</v>
      </c>
      <c r="F168" s="97">
        <f>F134+F166</f>
        <v>718198</v>
      </c>
      <c r="G168" s="98">
        <f>G134+G166</f>
        <v>694542</v>
      </c>
      <c r="H168" s="99">
        <f t="shared" si="95"/>
        <v>96.706200796994708</v>
      </c>
      <c r="I168" s="96">
        <f>I134+I166</f>
        <v>60161</v>
      </c>
      <c r="J168" s="97">
        <f>J134+J166</f>
        <v>30550</v>
      </c>
      <c r="K168" s="98">
        <f>K134+K166</f>
        <v>22590</v>
      </c>
      <c r="L168" s="99">
        <f>+K168/J168*100</f>
        <v>73.9443535188216</v>
      </c>
      <c r="M168" s="96">
        <f>M134+M166</f>
        <v>570083</v>
      </c>
      <c r="N168" s="97">
        <f>N134+N166</f>
        <v>748748</v>
      </c>
      <c r="O168" s="98">
        <f>O134+O166</f>
        <v>717132</v>
      </c>
      <c r="P168" s="147">
        <f>+O168/N168*100</f>
        <v>95.777484547538023</v>
      </c>
    </row>
    <row r="169" spans="1:16" ht="13.5" thickTop="1" x14ac:dyDescent="0.2">
      <c r="A169" s="148"/>
      <c r="B169" s="149"/>
      <c r="C169" s="149"/>
      <c r="D169" s="32"/>
      <c r="E169" s="33"/>
      <c r="F169" s="34"/>
      <c r="G169" s="35"/>
      <c r="H169" s="36">
        <f t="shared" si="95"/>
        <v>0</v>
      </c>
      <c r="I169" s="33"/>
      <c r="J169" s="34"/>
      <c r="K169" s="35"/>
      <c r="L169" s="36"/>
      <c r="M169" s="37"/>
      <c r="N169" s="38"/>
      <c r="O169" s="39"/>
      <c r="P169" s="40"/>
    </row>
    <row r="170" spans="1:16" x14ac:dyDescent="0.2">
      <c r="A170" s="70" t="s">
        <v>74</v>
      </c>
      <c r="B170" s="63" t="s">
        <v>75</v>
      </c>
      <c r="C170" s="63">
        <v>5212</v>
      </c>
      <c r="D170" s="64" t="s">
        <v>98</v>
      </c>
      <c r="E170" s="71">
        <v>1974</v>
      </c>
      <c r="F170" s="72">
        <v>1578</v>
      </c>
      <c r="G170" s="73">
        <v>248</v>
      </c>
      <c r="H170" s="69">
        <f t="shared" si="95"/>
        <v>15.716096324461343</v>
      </c>
      <c r="I170" s="71"/>
      <c r="J170" s="72">
        <v>777</v>
      </c>
      <c r="K170" s="73"/>
      <c r="L170" s="69"/>
      <c r="M170" s="22">
        <f t="shared" ref="M170:O174" si="111">+E170+I170</f>
        <v>1974</v>
      </c>
      <c r="N170" s="72">
        <f t="shared" si="111"/>
        <v>2355</v>
      </c>
      <c r="O170" s="72">
        <f t="shared" si="111"/>
        <v>248</v>
      </c>
      <c r="P170" s="69">
        <f t="shared" ref="P170:P175" si="112">+O170/N170*100</f>
        <v>10.530785562632698</v>
      </c>
    </row>
    <row r="171" spans="1:16" x14ac:dyDescent="0.2">
      <c r="A171" s="70">
        <v>5</v>
      </c>
      <c r="B171" s="63">
        <v>52</v>
      </c>
      <c r="C171" s="63">
        <v>5269</v>
      </c>
      <c r="D171" s="64" t="s">
        <v>203</v>
      </c>
      <c r="E171" s="71">
        <v>210</v>
      </c>
      <c r="F171" s="72">
        <v>210</v>
      </c>
      <c r="G171" s="73"/>
      <c r="H171" s="69">
        <f>IF(F171&lt;=0,0,G171/F171*100)</f>
        <v>0</v>
      </c>
      <c r="I171" s="71"/>
      <c r="J171" s="72"/>
      <c r="K171" s="73"/>
      <c r="L171" s="69"/>
      <c r="M171" s="65">
        <f t="shared" si="111"/>
        <v>210</v>
      </c>
      <c r="N171" s="66">
        <f t="shared" si="111"/>
        <v>210</v>
      </c>
      <c r="O171" s="67">
        <f t="shared" si="111"/>
        <v>0</v>
      </c>
      <c r="P171" s="68">
        <f t="shared" si="112"/>
        <v>0</v>
      </c>
    </row>
    <row r="172" spans="1:16" x14ac:dyDescent="0.2">
      <c r="A172" s="70">
        <v>5</v>
      </c>
      <c r="B172" s="63">
        <v>52</v>
      </c>
      <c r="C172" s="63">
        <v>5272</v>
      </c>
      <c r="D172" s="64" t="s">
        <v>174</v>
      </c>
      <c r="E172" s="71">
        <v>2505</v>
      </c>
      <c r="F172" s="72">
        <v>2505</v>
      </c>
      <c r="G172" s="73"/>
      <c r="H172" s="69"/>
      <c r="I172" s="71"/>
      <c r="J172" s="72"/>
      <c r="K172" s="73"/>
      <c r="L172" s="69"/>
      <c r="M172" s="65">
        <f t="shared" si="111"/>
        <v>2505</v>
      </c>
      <c r="N172" s="66">
        <f t="shared" si="111"/>
        <v>2505</v>
      </c>
      <c r="O172" s="67">
        <f t="shared" si="111"/>
        <v>0</v>
      </c>
      <c r="P172" s="68">
        <f t="shared" si="112"/>
        <v>0</v>
      </c>
    </row>
    <row r="173" spans="1:16" x14ac:dyDescent="0.2">
      <c r="A173" s="70">
        <v>5</v>
      </c>
      <c r="B173" s="63">
        <v>52</v>
      </c>
      <c r="C173" s="63">
        <v>5273</v>
      </c>
      <c r="D173" s="64" t="s">
        <v>168</v>
      </c>
      <c r="E173" s="71">
        <v>200</v>
      </c>
      <c r="F173" s="72">
        <v>200</v>
      </c>
      <c r="G173" s="73">
        <v>7</v>
      </c>
      <c r="H173" s="69">
        <f t="shared" ref="H173" si="113">IF(F173&lt;=0,0,G173/F173*100)</f>
        <v>3.5000000000000004</v>
      </c>
      <c r="I173" s="71">
        <v>200</v>
      </c>
      <c r="J173" s="72">
        <v>200</v>
      </c>
      <c r="K173" s="73">
        <v>133</v>
      </c>
      <c r="L173" s="69">
        <f>+K173/J173*100</f>
        <v>66.5</v>
      </c>
      <c r="M173" s="65">
        <f t="shared" si="111"/>
        <v>400</v>
      </c>
      <c r="N173" s="66">
        <f t="shared" si="111"/>
        <v>400</v>
      </c>
      <c r="O173" s="67">
        <f t="shared" si="111"/>
        <v>140</v>
      </c>
      <c r="P173" s="68">
        <f t="shared" si="112"/>
        <v>35</v>
      </c>
    </row>
    <row r="174" spans="1:16" x14ac:dyDescent="0.2">
      <c r="A174" s="70">
        <v>5</v>
      </c>
      <c r="B174" s="63">
        <v>52</v>
      </c>
      <c r="C174" s="63">
        <v>5279</v>
      </c>
      <c r="D174" s="64" t="s">
        <v>209</v>
      </c>
      <c r="E174" s="71">
        <v>5</v>
      </c>
      <c r="F174" s="72">
        <v>5</v>
      </c>
      <c r="G174" s="73"/>
      <c r="H174" s="69">
        <f t="shared" si="95"/>
        <v>0</v>
      </c>
      <c r="I174" s="71"/>
      <c r="J174" s="72"/>
      <c r="K174" s="73"/>
      <c r="L174" s="69"/>
      <c r="M174" s="65">
        <f t="shared" si="111"/>
        <v>5</v>
      </c>
      <c r="N174" s="66">
        <f t="shared" si="111"/>
        <v>5</v>
      </c>
      <c r="O174" s="67">
        <f t="shared" si="111"/>
        <v>0</v>
      </c>
      <c r="P174" s="68">
        <f t="shared" si="112"/>
        <v>0</v>
      </c>
    </row>
    <row r="175" spans="1:16" x14ac:dyDescent="0.2">
      <c r="A175" s="74">
        <v>5</v>
      </c>
      <c r="B175" s="75">
        <v>52</v>
      </c>
      <c r="C175" s="76"/>
      <c r="D175" s="77" t="s">
        <v>99</v>
      </c>
      <c r="E175" s="150">
        <f>SUM(E170:E174)</f>
        <v>4894</v>
      </c>
      <c r="F175" s="79">
        <f>SUM(F170:F174)</f>
        <v>4498</v>
      </c>
      <c r="G175" s="79">
        <f>SUM(G170:G174)</f>
        <v>255</v>
      </c>
      <c r="H175" s="81">
        <f t="shared" si="95"/>
        <v>5.6691863050244553</v>
      </c>
      <c r="I175" s="150">
        <f>SUM(I170:I174)</f>
        <v>200</v>
      </c>
      <c r="J175" s="79">
        <f>SUM(J170:J174)</f>
        <v>977</v>
      </c>
      <c r="K175" s="151">
        <f>SUM(K170:K174)</f>
        <v>133</v>
      </c>
      <c r="L175" s="81">
        <f>IF(J175&lt;=0,0,K175/J175*100)</f>
        <v>13.613101330603888</v>
      </c>
      <c r="M175" s="150">
        <f>SUM(M170:M174)</f>
        <v>5094</v>
      </c>
      <c r="N175" s="79">
        <f>SUM(N170:N174)</f>
        <v>5475</v>
      </c>
      <c r="O175" s="151">
        <f>SUM(O170:O174)</f>
        <v>388</v>
      </c>
      <c r="P175" s="81">
        <f t="shared" si="112"/>
        <v>7.0867579908675804</v>
      </c>
    </row>
    <row r="176" spans="1:16" x14ac:dyDescent="0.2">
      <c r="A176" s="70"/>
      <c r="B176" s="112"/>
      <c r="C176" s="63"/>
      <c r="D176" s="64"/>
      <c r="E176" s="113"/>
      <c r="F176" s="114"/>
      <c r="G176" s="115"/>
      <c r="H176" s="116">
        <f t="shared" si="95"/>
        <v>0</v>
      </c>
      <c r="I176" s="113"/>
      <c r="J176" s="114"/>
      <c r="K176" s="115"/>
      <c r="L176" s="116"/>
      <c r="M176" s="117"/>
      <c r="N176" s="118"/>
      <c r="O176" s="119"/>
      <c r="P176" s="116"/>
    </row>
    <row r="177" spans="1:16" x14ac:dyDescent="0.2">
      <c r="A177" s="70" t="s">
        <v>74</v>
      </c>
      <c r="B177" s="63" t="s">
        <v>76</v>
      </c>
      <c r="C177" s="63">
        <v>5311</v>
      </c>
      <c r="D177" s="64" t="s">
        <v>46</v>
      </c>
      <c r="E177" s="71">
        <v>379334</v>
      </c>
      <c r="F177" s="72">
        <v>385481</v>
      </c>
      <c r="G177" s="73">
        <v>363080</v>
      </c>
      <c r="H177" s="69">
        <f t="shared" si="95"/>
        <v>94.188818644758115</v>
      </c>
      <c r="I177" s="71">
        <v>25536</v>
      </c>
      <c r="J177" s="72">
        <v>31334</v>
      </c>
      <c r="K177" s="73">
        <v>29925</v>
      </c>
      <c r="L177" s="69">
        <f>+K177/J177*100</f>
        <v>95.503287164102886</v>
      </c>
      <c r="M177" s="22">
        <f t="shared" ref="M177:O179" si="114">+E177+I177</f>
        <v>404870</v>
      </c>
      <c r="N177" s="23">
        <f t="shared" si="114"/>
        <v>416815</v>
      </c>
      <c r="O177" s="24">
        <f t="shared" si="114"/>
        <v>393005</v>
      </c>
      <c r="P177" s="69">
        <f>+O177/N177*100</f>
        <v>94.287633602437538</v>
      </c>
    </row>
    <row r="178" spans="1:16" x14ac:dyDescent="0.2">
      <c r="A178" s="70" t="s">
        <v>74</v>
      </c>
      <c r="B178" s="63" t="s">
        <v>76</v>
      </c>
      <c r="C178" s="63">
        <v>5319</v>
      </c>
      <c r="D178" s="64" t="s">
        <v>153</v>
      </c>
      <c r="E178" s="71">
        <v>3610</v>
      </c>
      <c r="F178" s="72">
        <v>4904</v>
      </c>
      <c r="G178" s="73">
        <v>4630</v>
      </c>
      <c r="H178" s="69">
        <f>IF(F178&lt;=0,0,G178/F178*100)</f>
        <v>94.412724306688418</v>
      </c>
      <c r="I178" s="71"/>
      <c r="J178" s="72">
        <v>135</v>
      </c>
      <c r="K178" s="73">
        <v>135</v>
      </c>
      <c r="L178" s="69">
        <f>+K178/J178*100</f>
        <v>100</v>
      </c>
      <c r="M178" s="65">
        <f t="shared" si="114"/>
        <v>3610</v>
      </c>
      <c r="N178" s="66">
        <f t="shared" si="114"/>
        <v>5039</v>
      </c>
      <c r="O178" s="67">
        <f t="shared" si="114"/>
        <v>4765</v>
      </c>
      <c r="P178" s="69">
        <f>+O178/N178*100</f>
        <v>94.562413177217692</v>
      </c>
    </row>
    <row r="179" spans="1:16" x14ac:dyDescent="0.2">
      <c r="A179" s="70" t="s">
        <v>74</v>
      </c>
      <c r="B179" s="63" t="s">
        <v>76</v>
      </c>
      <c r="C179" s="63">
        <v>5399</v>
      </c>
      <c r="D179" s="64" t="s">
        <v>159</v>
      </c>
      <c r="E179" s="71">
        <v>15</v>
      </c>
      <c r="F179" s="72"/>
      <c r="G179" s="73"/>
      <c r="H179" s="69">
        <f t="shared" si="95"/>
        <v>0</v>
      </c>
      <c r="I179" s="71"/>
      <c r="J179" s="72">
        <v>9</v>
      </c>
      <c r="K179" s="73">
        <v>8</v>
      </c>
      <c r="L179" s="69">
        <f>+K179/J179*100</f>
        <v>88.888888888888886</v>
      </c>
      <c r="M179" s="65">
        <f t="shared" si="114"/>
        <v>15</v>
      </c>
      <c r="N179" s="66">
        <f t="shared" si="114"/>
        <v>9</v>
      </c>
      <c r="O179" s="67">
        <f t="shared" si="114"/>
        <v>8</v>
      </c>
      <c r="P179" s="68">
        <f>+O179/N179*100</f>
        <v>88.888888888888886</v>
      </c>
    </row>
    <row r="180" spans="1:16" x14ac:dyDescent="0.2">
      <c r="A180" s="74">
        <v>5</v>
      </c>
      <c r="B180" s="75">
        <v>53</v>
      </c>
      <c r="C180" s="76"/>
      <c r="D180" s="77" t="s">
        <v>47</v>
      </c>
      <c r="E180" s="78">
        <f>SUM(E177:E179)</f>
        <v>382959</v>
      </c>
      <c r="F180" s="79">
        <f>SUM(F177:F179)</f>
        <v>390385</v>
      </c>
      <c r="G180" s="80">
        <f>SUM(G177:G179)</f>
        <v>367710</v>
      </c>
      <c r="H180" s="81">
        <f t="shared" si="95"/>
        <v>94.191631338294243</v>
      </c>
      <c r="I180" s="78">
        <f>SUM(I177:I179)</f>
        <v>25536</v>
      </c>
      <c r="J180" s="79">
        <f>SUM(J177:J179)</f>
        <v>31478</v>
      </c>
      <c r="K180" s="80">
        <f>SUM(K177:K179)</f>
        <v>30068</v>
      </c>
      <c r="L180" s="81">
        <f>IF(J180&lt;=0,0,K180/J180*100)</f>
        <v>95.520681110616934</v>
      </c>
      <c r="M180" s="78">
        <f>SUM(M177:M179)</f>
        <v>408495</v>
      </c>
      <c r="N180" s="79">
        <f>SUM(N177:N179)</f>
        <v>421863</v>
      </c>
      <c r="O180" s="80">
        <f>SUM(O177:O179)</f>
        <v>397778</v>
      </c>
      <c r="P180" s="81">
        <f>+O180/N180*100</f>
        <v>94.290800567956907</v>
      </c>
    </row>
    <row r="181" spans="1:16" x14ac:dyDescent="0.2">
      <c r="A181" s="70"/>
      <c r="B181" s="112"/>
      <c r="C181" s="63"/>
      <c r="D181" s="64"/>
      <c r="E181" s="113"/>
      <c r="F181" s="114"/>
      <c r="G181" s="115"/>
      <c r="H181" s="116">
        <f t="shared" si="95"/>
        <v>0</v>
      </c>
      <c r="I181" s="113"/>
      <c r="J181" s="114"/>
      <c r="K181" s="115"/>
      <c r="L181" s="116"/>
      <c r="M181" s="117"/>
      <c r="N181" s="118"/>
      <c r="O181" s="119"/>
      <c r="P181" s="116"/>
    </row>
    <row r="182" spans="1:16" x14ac:dyDescent="0.2">
      <c r="A182" s="70" t="s">
        <v>74</v>
      </c>
      <c r="B182" s="63" t="s">
        <v>77</v>
      </c>
      <c r="C182" s="63">
        <v>5511</v>
      </c>
      <c r="D182" s="64" t="s">
        <v>169</v>
      </c>
      <c r="E182" s="71">
        <v>3300</v>
      </c>
      <c r="F182" s="72">
        <v>3600</v>
      </c>
      <c r="G182" s="73">
        <v>3600</v>
      </c>
      <c r="H182" s="69">
        <f t="shared" si="95"/>
        <v>100</v>
      </c>
      <c r="I182" s="71"/>
      <c r="J182" s="72">
        <v>6000</v>
      </c>
      <c r="K182" s="24">
        <v>6000</v>
      </c>
      <c r="L182" s="69">
        <f>+K182/J182*100</f>
        <v>100</v>
      </c>
      <c r="M182" s="65">
        <f t="shared" ref="M182:O184" si="115">+E182+I182</f>
        <v>3300</v>
      </c>
      <c r="N182" s="66">
        <f t="shared" si="115"/>
        <v>9600</v>
      </c>
      <c r="O182" s="67">
        <f t="shared" si="115"/>
        <v>9600</v>
      </c>
      <c r="P182" s="69">
        <f>+O182/N182*100</f>
        <v>100</v>
      </c>
    </row>
    <row r="183" spans="1:16" x14ac:dyDescent="0.2">
      <c r="A183" s="70" t="s">
        <v>74</v>
      </c>
      <c r="B183" s="63" t="s">
        <v>77</v>
      </c>
      <c r="C183" s="63">
        <v>5512</v>
      </c>
      <c r="D183" s="64" t="s">
        <v>48</v>
      </c>
      <c r="E183" s="71">
        <v>7678</v>
      </c>
      <c r="F183" s="72">
        <v>11633</v>
      </c>
      <c r="G183" s="73">
        <v>7948</v>
      </c>
      <c r="H183" s="69">
        <f>IF(F183&lt;=0,0,G183/F183*100)</f>
        <v>68.322874580933544</v>
      </c>
      <c r="I183" s="71">
        <v>17860</v>
      </c>
      <c r="J183" s="72">
        <v>23385</v>
      </c>
      <c r="K183" s="24">
        <v>17867</v>
      </c>
      <c r="L183" s="69">
        <f>+K183/J183*100</f>
        <v>76.403677571092572</v>
      </c>
      <c r="M183" s="65">
        <f t="shared" si="115"/>
        <v>25538</v>
      </c>
      <c r="N183" s="66">
        <f t="shared" si="115"/>
        <v>35018</v>
      </c>
      <c r="O183" s="67">
        <f t="shared" si="115"/>
        <v>25815</v>
      </c>
      <c r="P183" s="69">
        <f>+O183/N183*100</f>
        <v>73.719230110229034</v>
      </c>
    </row>
    <row r="184" spans="1:16" x14ac:dyDescent="0.2">
      <c r="A184" s="70" t="s">
        <v>74</v>
      </c>
      <c r="B184" s="63" t="s">
        <v>77</v>
      </c>
      <c r="C184" s="63">
        <v>5519</v>
      </c>
      <c r="D184" s="64" t="s">
        <v>100</v>
      </c>
      <c r="E184" s="71">
        <v>415</v>
      </c>
      <c r="F184" s="72">
        <v>433</v>
      </c>
      <c r="G184" s="73">
        <v>369</v>
      </c>
      <c r="H184" s="69">
        <f>IF(F184&lt;=0,0,G184/F184*100)</f>
        <v>85.219399538106231</v>
      </c>
      <c r="I184" s="71"/>
      <c r="J184" s="72"/>
      <c r="K184" s="73"/>
      <c r="L184" s="69"/>
      <c r="M184" s="65">
        <f t="shared" si="115"/>
        <v>415</v>
      </c>
      <c r="N184" s="66">
        <f t="shared" si="115"/>
        <v>433</v>
      </c>
      <c r="O184" s="67">
        <f t="shared" si="115"/>
        <v>369</v>
      </c>
      <c r="P184" s="68">
        <f>+O184/N184*100</f>
        <v>85.219399538106231</v>
      </c>
    </row>
    <row r="185" spans="1:16" x14ac:dyDescent="0.2">
      <c r="A185" s="74">
        <v>5</v>
      </c>
      <c r="B185" s="75">
        <v>55</v>
      </c>
      <c r="C185" s="76"/>
      <c r="D185" s="77" t="s">
        <v>56</v>
      </c>
      <c r="E185" s="150">
        <f>SUM(E182:E184)</f>
        <v>11393</v>
      </c>
      <c r="F185" s="79">
        <f>SUM(F182:F184)</f>
        <v>15666</v>
      </c>
      <c r="G185" s="151">
        <f>SUM(G182:G184)</f>
        <v>11917</v>
      </c>
      <c r="H185" s="81">
        <f t="shared" si="95"/>
        <v>76.069194433805691</v>
      </c>
      <c r="I185" s="150">
        <f>SUM(I182:I184)</f>
        <v>17860</v>
      </c>
      <c r="J185" s="79">
        <f>SUM(J182:J184)</f>
        <v>29385</v>
      </c>
      <c r="K185" s="151">
        <f>SUM(K182:K184)</f>
        <v>23867</v>
      </c>
      <c r="L185" s="81">
        <f>IF(J185&lt;=0,0,K185/J185*100)</f>
        <v>81.221711757699509</v>
      </c>
      <c r="M185" s="150">
        <f>SUM(M182:M184)</f>
        <v>29253</v>
      </c>
      <c r="N185" s="79">
        <f>SUM(N182:N184)</f>
        <v>45051</v>
      </c>
      <c r="O185" s="151">
        <f>SUM(O182:O184)</f>
        <v>35784</v>
      </c>
      <c r="P185" s="81">
        <f>+O185/N185*100</f>
        <v>79.429979356729035</v>
      </c>
    </row>
    <row r="186" spans="1:16" ht="13.5" thickBot="1" x14ac:dyDescent="0.25">
      <c r="A186" s="82"/>
      <c r="B186" s="83"/>
      <c r="C186" s="84"/>
      <c r="D186" s="85"/>
      <c r="E186" s="86"/>
      <c r="F186" s="87"/>
      <c r="G186" s="88"/>
      <c r="H186" s="89">
        <f t="shared" si="95"/>
        <v>0</v>
      </c>
      <c r="I186" s="86"/>
      <c r="J186" s="87"/>
      <c r="K186" s="88"/>
      <c r="L186" s="89"/>
      <c r="M186" s="90"/>
      <c r="N186" s="91"/>
      <c r="O186" s="92"/>
      <c r="P186" s="89"/>
    </row>
    <row r="187" spans="1:16" ht="14.25" thickTop="1" thickBot="1" x14ac:dyDescent="0.25">
      <c r="A187" s="133">
        <v>5</v>
      </c>
      <c r="B187" s="134"/>
      <c r="C187" s="134"/>
      <c r="D187" s="135" t="s">
        <v>49</v>
      </c>
      <c r="E187" s="136">
        <f>+E175+E180+E185</f>
        <v>399246</v>
      </c>
      <c r="F187" s="137">
        <f>+F175+F180+F185</f>
        <v>410549</v>
      </c>
      <c r="G187" s="138">
        <f>+G175+G180+G185</f>
        <v>379882</v>
      </c>
      <c r="H187" s="139">
        <f t="shared" si="95"/>
        <v>92.530246085120169</v>
      </c>
      <c r="I187" s="136">
        <f>+I175+I180+I185</f>
        <v>43596</v>
      </c>
      <c r="J187" s="137">
        <f>+J175+J180+J185</f>
        <v>61840</v>
      </c>
      <c r="K187" s="138">
        <f>+K175+K180+K185</f>
        <v>54068</v>
      </c>
      <c r="L187" s="139">
        <f>+K187/J187*100</f>
        <v>87.432082794307888</v>
      </c>
      <c r="M187" s="152">
        <f>+M175+M180+M185</f>
        <v>442842</v>
      </c>
      <c r="N187" s="153">
        <f>+N175+N180+N185</f>
        <v>472389</v>
      </c>
      <c r="O187" s="154">
        <f>+O175+O180+O185</f>
        <v>433950</v>
      </c>
      <c r="P187" s="155">
        <f>+O187/N187*100</f>
        <v>91.862850320392724</v>
      </c>
    </row>
    <row r="188" spans="1:16" ht="13.5" thickTop="1" x14ac:dyDescent="0.2">
      <c r="A188" s="156"/>
      <c r="B188" s="149"/>
      <c r="C188" s="149"/>
      <c r="D188" s="157"/>
      <c r="E188" s="33"/>
      <c r="F188" s="34"/>
      <c r="G188" s="35"/>
      <c r="H188" s="36">
        <f t="shared" si="95"/>
        <v>0</v>
      </c>
      <c r="I188" s="33"/>
      <c r="J188" s="34"/>
      <c r="K188" s="35"/>
      <c r="L188" s="36"/>
      <c r="M188" s="37"/>
      <c r="N188" s="38"/>
      <c r="O188" s="39"/>
      <c r="P188" s="40"/>
    </row>
    <row r="189" spans="1:16" x14ac:dyDescent="0.2">
      <c r="A189" s="70" t="s">
        <v>78</v>
      </c>
      <c r="B189" s="63" t="s">
        <v>79</v>
      </c>
      <c r="C189" s="63">
        <v>6112</v>
      </c>
      <c r="D189" s="64" t="s">
        <v>90</v>
      </c>
      <c r="E189" s="71">
        <v>113015</v>
      </c>
      <c r="F189" s="72">
        <v>115259</v>
      </c>
      <c r="G189" s="73">
        <v>109038</v>
      </c>
      <c r="H189" s="69">
        <f t="shared" si="95"/>
        <v>94.602590687061323</v>
      </c>
      <c r="I189" s="71"/>
      <c r="J189" s="72"/>
      <c r="K189" s="73"/>
      <c r="L189" s="69"/>
      <c r="M189" s="71">
        <f t="shared" ref="M189:O189" si="116">+E189+I189</f>
        <v>113015</v>
      </c>
      <c r="N189" s="72">
        <f t="shared" si="116"/>
        <v>115259</v>
      </c>
      <c r="O189" s="72">
        <f t="shared" si="116"/>
        <v>109038</v>
      </c>
      <c r="P189" s="69">
        <f>+O189/N189*100</f>
        <v>94.602590687061323</v>
      </c>
    </row>
    <row r="190" spans="1:16" x14ac:dyDescent="0.2">
      <c r="A190" s="70" t="s">
        <v>78</v>
      </c>
      <c r="B190" s="63" t="s">
        <v>79</v>
      </c>
      <c r="C190" s="63">
        <v>6115</v>
      </c>
      <c r="D190" s="64" t="s">
        <v>210</v>
      </c>
      <c r="E190" s="71">
        <v>300</v>
      </c>
      <c r="F190" s="72">
        <v>12816</v>
      </c>
      <c r="G190" s="73">
        <v>10717</v>
      </c>
      <c r="H190" s="69">
        <f t="shared" ref="H190:H191" si="117">IF(F190&lt;=0,0,G190/F190*100)</f>
        <v>83.622034956304617</v>
      </c>
      <c r="I190" s="71"/>
      <c r="J190" s="72"/>
      <c r="K190" s="73"/>
      <c r="L190" s="69"/>
      <c r="M190" s="71">
        <f t="shared" ref="M190:M193" si="118">+E190+I190</f>
        <v>300</v>
      </c>
      <c r="N190" s="72">
        <f t="shared" ref="N190:N193" si="119">+F190+J190</f>
        <v>12816</v>
      </c>
      <c r="O190" s="72">
        <f t="shared" ref="O190:O193" si="120">+G190+K190</f>
        <v>10717</v>
      </c>
      <c r="P190" s="69">
        <f>+O190/N190*100</f>
        <v>83.622034956304617</v>
      </c>
    </row>
    <row r="191" spans="1:16" x14ac:dyDescent="0.2">
      <c r="A191" s="70" t="s">
        <v>78</v>
      </c>
      <c r="B191" s="63" t="s">
        <v>79</v>
      </c>
      <c r="C191" s="63">
        <v>6119</v>
      </c>
      <c r="D191" s="64" t="s">
        <v>211</v>
      </c>
      <c r="E191" s="71">
        <v>120</v>
      </c>
      <c r="F191" s="72"/>
      <c r="G191" s="73"/>
      <c r="H191" s="69">
        <f t="shared" si="117"/>
        <v>0</v>
      </c>
      <c r="I191" s="71"/>
      <c r="J191" s="72"/>
      <c r="K191" s="73"/>
      <c r="L191" s="69"/>
      <c r="M191" s="65">
        <f t="shared" si="118"/>
        <v>120</v>
      </c>
      <c r="N191" s="66">
        <f t="shared" si="119"/>
        <v>0</v>
      </c>
      <c r="O191" s="67">
        <f t="shared" si="120"/>
        <v>0</v>
      </c>
      <c r="P191" s="68"/>
    </row>
    <row r="192" spans="1:16" x14ac:dyDescent="0.2">
      <c r="A192" s="70">
        <v>6</v>
      </c>
      <c r="B192" s="63">
        <v>61</v>
      </c>
      <c r="C192" s="63">
        <v>6171</v>
      </c>
      <c r="D192" s="64" t="s">
        <v>85</v>
      </c>
      <c r="E192" s="22">
        <v>1471573</v>
      </c>
      <c r="F192" s="23">
        <v>1538996</v>
      </c>
      <c r="G192" s="24">
        <v>1417295</v>
      </c>
      <c r="H192" s="69">
        <f>IF(F192&lt;=0,0,G192/F192*100)</f>
        <v>92.092182175912086</v>
      </c>
      <c r="I192" s="71">
        <v>145611</v>
      </c>
      <c r="J192" s="72">
        <v>157545</v>
      </c>
      <c r="K192" s="73">
        <v>94210</v>
      </c>
      <c r="L192" s="69">
        <f>+K192/J192*100</f>
        <v>59.798787647973597</v>
      </c>
      <c r="M192" s="22">
        <f t="shared" si="118"/>
        <v>1617184</v>
      </c>
      <c r="N192" s="23">
        <f t="shared" si="119"/>
        <v>1696541</v>
      </c>
      <c r="O192" s="24">
        <f t="shared" si="120"/>
        <v>1511505</v>
      </c>
      <c r="P192" s="69">
        <f>+O192/N192*100</f>
        <v>89.093337561544345</v>
      </c>
    </row>
    <row r="193" spans="1:16" x14ac:dyDescent="0.2">
      <c r="A193" s="70">
        <v>6</v>
      </c>
      <c r="B193" s="63">
        <v>61</v>
      </c>
      <c r="C193" s="63">
        <v>6173</v>
      </c>
      <c r="D193" s="64" t="s">
        <v>212</v>
      </c>
      <c r="E193" s="22"/>
      <c r="F193" s="23">
        <v>5105</v>
      </c>
      <c r="G193" s="24">
        <v>3822</v>
      </c>
      <c r="H193" s="69">
        <f>IF(F193&lt;=0,0,G193/F193*100)</f>
        <v>74.867776689520085</v>
      </c>
      <c r="I193" s="71"/>
      <c r="J193" s="72"/>
      <c r="K193" s="73"/>
      <c r="L193" s="69"/>
      <c r="M193" s="65">
        <f t="shared" si="118"/>
        <v>0</v>
      </c>
      <c r="N193" s="66">
        <f t="shared" si="119"/>
        <v>5105</v>
      </c>
      <c r="O193" s="67">
        <f t="shared" si="120"/>
        <v>3822</v>
      </c>
      <c r="P193" s="68">
        <f>+O193/N193*100</f>
        <v>74.867776689520085</v>
      </c>
    </row>
    <row r="194" spans="1:16" x14ac:dyDescent="0.2">
      <c r="A194" s="74">
        <v>6</v>
      </c>
      <c r="B194" s="75">
        <v>61</v>
      </c>
      <c r="C194" s="76"/>
      <c r="D194" s="77" t="s">
        <v>94</v>
      </c>
      <c r="E194" s="78">
        <f>SUM(E189:E193)</f>
        <v>1585008</v>
      </c>
      <c r="F194" s="79">
        <f>SUM(F189:F193)</f>
        <v>1672176</v>
      </c>
      <c r="G194" s="80">
        <f>SUM(G189:G193)</f>
        <v>1540872</v>
      </c>
      <c r="H194" s="81">
        <f t="shared" si="95"/>
        <v>92.147716508310126</v>
      </c>
      <c r="I194" s="78">
        <f>SUM(I189:I193)</f>
        <v>145611</v>
      </c>
      <c r="J194" s="79">
        <f>SUM(J189:J193)</f>
        <v>157545</v>
      </c>
      <c r="K194" s="80">
        <f>SUM(K189:K193)</f>
        <v>94210</v>
      </c>
      <c r="L194" s="81">
        <f>IF(J194&lt;=0,0,K194/J194*100)</f>
        <v>59.798787647973597</v>
      </c>
      <c r="M194" s="78">
        <f>SUM(M189:M193)</f>
        <v>1730619</v>
      </c>
      <c r="N194" s="79">
        <f>SUM(N189:N193)</f>
        <v>1829721</v>
      </c>
      <c r="O194" s="80">
        <f>SUM(O189:O193)</f>
        <v>1635082</v>
      </c>
      <c r="P194" s="81">
        <f>+O194/N194*100</f>
        <v>89.362367268015177</v>
      </c>
    </row>
    <row r="195" spans="1:16" x14ac:dyDescent="0.2">
      <c r="A195" s="70"/>
      <c r="B195" s="112"/>
      <c r="C195" s="63"/>
      <c r="D195" s="64"/>
      <c r="E195" s="113"/>
      <c r="F195" s="114"/>
      <c r="G195" s="115"/>
      <c r="H195" s="116">
        <f t="shared" si="95"/>
        <v>0</v>
      </c>
      <c r="I195" s="113"/>
      <c r="J195" s="114"/>
      <c r="K195" s="115"/>
      <c r="L195" s="116"/>
      <c r="M195" s="117"/>
      <c r="N195" s="118"/>
      <c r="O195" s="119"/>
      <c r="P195" s="116"/>
    </row>
    <row r="196" spans="1:16" x14ac:dyDescent="0.2">
      <c r="A196" s="70" t="s">
        <v>78</v>
      </c>
      <c r="B196" s="63" t="s">
        <v>80</v>
      </c>
      <c r="C196" s="63">
        <v>6211</v>
      </c>
      <c r="D196" s="64" t="s">
        <v>50</v>
      </c>
      <c r="E196" s="71">
        <v>5982</v>
      </c>
      <c r="F196" s="72">
        <v>5982</v>
      </c>
      <c r="G196" s="73">
        <v>5145</v>
      </c>
      <c r="H196" s="69">
        <f t="shared" si="95"/>
        <v>86.008024072216642</v>
      </c>
      <c r="I196" s="71">
        <v>2000</v>
      </c>
      <c r="J196" s="72">
        <v>1000</v>
      </c>
      <c r="K196" s="73">
        <v>211</v>
      </c>
      <c r="L196" s="69">
        <f>+K196/J196*100</f>
        <v>21.099999999999998</v>
      </c>
      <c r="M196" s="22">
        <f t="shared" ref="M196:O196" si="121">+E196+I196</f>
        <v>7982</v>
      </c>
      <c r="N196" s="23">
        <f t="shared" si="121"/>
        <v>6982</v>
      </c>
      <c r="O196" s="24">
        <f t="shared" si="121"/>
        <v>5356</v>
      </c>
      <c r="P196" s="69">
        <f>+O196/N196*100</f>
        <v>76.711543970209107</v>
      </c>
    </row>
    <row r="197" spans="1:16" x14ac:dyDescent="0.2">
      <c r="A197" s="70" t="s">
        <v>78</v>
      </c>
      <c r="B197" s="63" t="s">
        <v>80</v>
      </c>
      <c r="C197" s="63">
        <v>6223</v>
      </c>
      <c r="D197" s="64" t="s">
        <v>160</v>
      </c>
      <c r="E197" s="71">
        <v>10023</v>
      </c>
      <c r="F197" s="72">
        <v>10303</v>
      </c>
      <c r="G197" s="73">
        <v>8648</v>
      </c>
      <c r="H197" s="69">
        <f t="shared" ref="H197" si="122">IF(F197&lt;=0,0,G197/F197*100)</f>
        <v>83.936717460933707</v>
      </c>
      <c r="I197" s="71"/>
      <c r="J197" s="72"/>
      <c r="K197" s="73"/>
      <c r="L197" s="69"/>
      <c r="M197" s="22">
        <f t="shared" ref="M197" si="123">+E197+I197</f>
        <v>10023</v>
      </c>
      <c r="N197" s="23">
        <f t="shared" ref="N197" si="124">+F197+J197</f>
        <v>10303</v>
      </c>
      <c r="O197" s="24">
        <f t="shared" ref="O197" si="125">+G197+K197</f>
        <v>8648</v>
      </c>
      <c r="P197" s="69">
        <f>+O197/N197*100</f>
        <v>83.936717460933707</v>
      </c>
    </row>
    <row r="198" spans="1:16" x14ac:dyDescent="0.2">
      <c r="A198" s="74">
        <v>6</v>
      </c>
      <c r="B198" s="75">
        <v>62</v>
      </c>
      <c r="C198" s="76"/>
      <c r="D198" s="77" t="s">
        <v>51</v>
      </c>
      <c r="E198" s="78">
        <f>SUM(E196:E197)</f>
        <v>16005</v>
      </c>
      <c r="F198" s="79">
        <f>SUM(F196:F197)</f>
        <v>16285</v>
      </c>
      <c r="G198" s="80">
        <f>SUM(G196:G197)</f>
        <v>13793</v>
      </c>
      <c r="H198" s="81">
        <f t="shared" si="95"/>
        <v>84.697574455019947</v>
      </c>
      <c r="I198" s="78">
        <f>SUM(I196:I197)</f>
        <v>2000</v>
      </c>
      <c r="J198" s="79">
        <f>SUM(J196:J197)</f>
        <v>1000</v>
      </c>
      <c r="K198" s="80">
        <f>SUM(K196:K197)</f>
        <v>211</v>
      </c>
      <c r="L198" s="81">
        <f>IF(J198&lt;=0,0,K198/J198*100)</f>
        <v>21.099999999999998</v>
      </c>
      <c r="M198" s="78">
        <f>SUM(M196:M197)</f>
        <v>18005</v>
      </c>
      <c r="N198" s="79">
        <f>SUM(N196:N197)</f>
        <v>17285</v>
      </c>
      <c r="O198" s="80">
        <f>SUM(O196:O197)</f>
        <v>14004</v>
      </c>
      <c r="P198" s="81">
        <f>+O198/N198*100</f>
        <v>81.018223893549319</v>
      </c>
    </row>
    <row r="199" spans="1:16" x14ac:dyDescent="0.2">
      <c r="A199" s="70"/>
      <c r="B199" s="112"/>
      <c r="C199" s="63"/>
      <c r="D199" s="64"/>
      <c r="E199" s="113"/>
      <c r="F199" s="114"/>
      <c r="G199" s="115"/>
      <c r="H199" s="116">
        <f t="shared" si="95"/>
        <v>0</v>
      </c>
      <c r="I199" s="113"/>
      <c r="J199" s="114"/>
      <c r="K199" s="115"/>
      <c r="L199" s="116"/>
      <c r="M199" s="117"/>
      <c r="N199" s="118"/>
      <c r="O199" s="119"/>
      <c r="P199" s="116"/>
    </row>
    <row r="200" spans="1:16" x14ac:dyDescent="0.2">
      <c r="A200" s="70" t="s">
        <v>78</v>
      </c>
      <c r="B200" s="63" t="s">
        <v>81</v>
      </c>
      <c r="C200" s="63">
        <v>6310</v>
      </c>
      <c r="D200" s="64" t="s">
        <v>52</v>
      </c>
      <c r="E200" s="71">
        <v>146683</v>
      </c>
      <c r="F200" s="72">
        <v>147017</v>
      </c>
      <c r="G200" s="73">
        <v>60561</v>
      </c>
      <c r="H200" s="69">
        <f t="shared" si="95"/>
        <v>41.193195344756049</v>
      </c>
      <c r="I200" s="71">
        <v>233000</v>
      </c>
      <c r="J200" s="72">
        <v>266000</v>
      </c>
      <c r="K200" s="73">
        <v>264862</v>
      </c>
      <c r="L200" s="69">
        <f t="shared" ref="L200" si="126">+K200/J200*100</f>
        <v>99.572180451127821</v>
      </c>
      <c r="M200" s="22">
        <f t="shared" ref="M200:O203" si="127">+E200+I200</f>
        <v>379683</v>
      </c>
      <c r="N200" s="66">
        <f t="shared" si="127"/>
        <v>413017</v>
      </c>
      <c r="O200" s="67">
        <f t="shared" si="127"/>
        <v>325423</v>
      </c>
      <c r="P200" s="69">
        <f>+O200/N200*100</f>
        <v>78.791672013500659</v>
      </c>
    </row>
    <row r="201" spans="1:16" x14ac:dyDescent="0.2">
      <c r="A201" s="70" t="s">
        <v>78</v>
      </c>
      <c r="B201" s="63" t="s">
        <v>81</v>
      </c>
      <c r="C201" s="63">
        <v>6320</v>
      </c>
      <c r="D201" s="64" t="s">
        <v>116</v>
      </c>
      <c r="E201" s="71">
        <v>1457</v>
      </c>
      <c r="F201" s="72">
        <v>1470</v>
      </c>
      <c r="G201" s="73">
        <v>1326</v>
      </c>
      <c r="H201" s="69">
        <f t="shared" si="95"/>
        <v>90.204081632653072</v>
      </c>
      <c r="I201" s="71"/>
      <c r="J201" s="72"/>
      <c r="K201" s="73"/>
      <c r="L201" s="69"/>
      <c r="M201" s="65">
        <f t="shared" si="127"/>
        <v>1457</v>
      </c>
      <c r="N201" s="66">
        <f t="shared" si="127"/>
        <v>1470</v>
      </c>
      <c r="O201" s="67">
        <f t="shared" si="127"/>
        <v>1326</v>
      </c>
      <c r="P201" s="68">
        <f>+O201/N201*100</f>
        <v>90.204081632653072</v>
      </c>
    </row>
    <row r="202" spans="1:16" x14ac:dyDescent="0.2">
      <c r="A202" s="70" t="s">
        <v>78</v>
      </c>
      <c r="B202" s="63" t="s">
        <v>81</v>
      </c>
      <c r="C202" s="63">
        <v>6330</v>
      </c>
      <c r="D202" s="64" t="s">
        <v>185</v>
      </c>
      <c r="E202" s="71">
        <f>1181941-1148334</f>
        <v>33607</v>
      </c>
      <c r="F202" s="72">
        <f>1793124-1714300-43830-491</f>
        <v>34503</v>
      </c>
      <c r="G202" s="73">
        <f>16122+21716</f>
        <v>37838</v>
      </c>
      <c r="H202" s="69">
        <f t="shared" si="95"/>
        <v>109.66582616004405</v>
      </c>
      <c r="I202" s="71"/>
      <c r="J202" s="72"/>
      <c r="K202" s="73"/>
      <c r="L202" s="69"/>
      <c r="M202" s="22">
        <f t="shared" ref="M202" si="128">+E202+I202</f>
        <v>33607</v>
      </c>
      <c r="N202" s="23">
        <f t="shared" ref="N202" si="129">+F202+J202</f>
        <v>34503</v>
      </c>
      <c r="O202" s="24">
        <f t="shared" ref="O202" si="130">+G202+K202</f>
        <v>37838</v>
      </c>
      <c r="P202" s="69">
        <f>+O202/N202*100</f>
        <v>109.66582616004405</v>
      </c>
    </row>
    <row r="203" spans="1:16" x14ac:dyDescent="0.2">
      <c r="A203" s="70" t="s">
        <v>78</v>
      </c>
      <c r="B203" s="63" t="s">
        <v>81</v>
      </c>
      <c r="C203" s="63">
        <v>6399</v>
      </c>
      <c r="D203" s="64" t="s">
        <v>112</v>
      </c>
      <c r="E203" s="71">
        <v>364413</v>
      </c>
      <c r="F203" s="72">
        <v>154160</v>
      </c>
      <c r="G203" s="73">
        <v>156592</v>
      </c>
      <c r="H203" s="69">
        <f t="shared" si="95"/>
        <v>101.57758173326414</v>
      </c>
      <c r="I203" s="71"/>
      <c r="J203" s="72">
        <v>33</v>
      </c>
      <c r="K203" s="73">
        <v>33</v>
      </c>
      <c r="L203" s="69">
        <f>+K203/J203*100</f>
        <v>100</v>
      </c>
      <c r="M203" s="65">
        <f t="shared" si="127"/>
        <v>364413</v>
      </c>
      <c r="N203" s="66">
        <f t="shared" si="127"/>
        <v>154193</v>
      </c>
      <c r="O203" s="67">
        <f t="shared" si="127"/>
        <v>156625</v>
      </c>
      <c r="P203" s="69">
        <f>+O203/N203*100</f>
        <v>101.57724410316939</v>
      </c>
    </row>
    <row r="204" spans="1:16" x14ac:dyDescent="0.2">
      <c r="A204" s="74">
        <v>6</v>
      </c>
      <c r="B204" s="75">
        <v>63</v>
      </c>
      <c r="C204" s="76"/>
      <c r="D204" s="77" t="s">
        <v>53</v>
      </c>
      <c r="E204" s="78">
        <f>SUM(E200:E203)</f>
        <v>546160</v>
      </c>
      <c r="F204" s="79">
        <f>SUM(F200:F203)</f>
        <v>337150</v>
      </c>
      <c r="G204" s="80">
        <f>SUM(G200:G203)</f>
        <v>256317</v>
      </c>
      <c r="H204" s="81">
        <f t="shared" si="95"/>
        <v>76.024618122497401</v>
      </c>
      <c r="I204" s="78">
        <f>SUM(I200:I203)</f>
        <v>233000</v>
      </c>
      <c r="J204" s="79">
        <f>SUM(J200:J203)</f>
        <v>266033</v>
      </c>
      <c r="K204" s="80">
        <f>SUM(K200:K203)</f>
        <v>264895</v>
      </c>
      <c r="L204" s="81">
        <f>IF(J204&lt;=0,0,K204/J204*100)</f>
        <v>99.572233519901658</v>
      </c>
      <c r="M204" s="78">
        <f>SUM(M200:M203)</f>
        <v>779160</v>
      </c>
      <c r="N204" s="79">
        <f>SUM(N200:N203)</f>
        <v>603183</v>
      </c>
      <c r="O204" s="80">
        <f>SUM(O200:O203)</f>
        <v>521212</v>
      </c>
      <c r="P204" s="81">
        <f>+O204/N204*100</f>
        <v>86.410260236114084</v>
      </c>
    </row>
    <row r="205" spans="1:16" x14ac:dyDescent="0.2">
      <c r="A205" s="70"/>
      <c r="B205" s="112"/>
      <c r="C205" s="63"/>
      <c r="D205" s="64"/>
      <c r="E205" s="113"/>
      <c r="F205" s="114"/>
      <c r="G205" s="115"/>
      <c r="H205" s="116">
        <f t="shared" si="95"/>
        <v>0</v>
      </c>
      <c r="I205" s="113"/>
      <c r="J205" s="114"/>
      <c r="K205" s="115"/>
      <c r="L205" s="116"/>
      <c r="M205" s="117"/>
      <c r="N205" s="118"/>
      <c r="O205" s="119"/>
      <c r="P205" s="116"/>
    </row>
    <row r="206" spans="1:16" x14ac:dyDescent="0.2">
      <c r="A206" s="70">
        <v>6</v>
      </c>
      <c r="B206" s="63">
        <v>64</v>
      </c>
      <c r="C206" s="63">
        <v>6402</v>
      </c>
      <c r="D206" s="64" t="s">
        <v>91</v>
      </c>
      <c r="E206" s="22"/>
      <c r="F206" s="23">
        <v>2494</v>
      </c>
      <c r="G206" s="24">
        <v>2492</v>
      </c>
      <c r="H206" s="69">
        <f t="shared" si="95"/>
        <v>99.919807538091419</v>
      </c>
      <c r="I206" s="113"/>
      <c r="J206" s="72"/>
      <c r="K206" s="73"/>
      <c r="L206" s="69"/>
      <c r="M206" s="65">
        <f t="shared" ref="M206:M207" si="131">+E206+I206</f>
        <v>0</v>
      </c>
      <c r="N206" s="66">
        <f t="shared" ref="N206:N207" si="132">+F206+J206</f>
        <v>2494</v>
      </c>
      <c r="O206" s="67">
        <f t="shared" ref="O206:O207" si="133">+G206+K206</f>
        <v>2492</v>
      </c>
      <c r="P206" s="68">
        <f>+O206/N206*100</f>
        <v>99.919807538091419</v>
      </c>
    </row>
    <row r="207" spans="1:16" x14ac:dyDescent="0.2">
      <c r="A207" s="70" t="s">
        <v>78</v>
      </c>
      <c r="B207" s="63" t="s">
        <v>82</v>
      </c>
      <c r="C207" s="63">
        <v>6409</v>
      </c>
      <c r="D207" s="64" t="s">
        <v>113</v>
      </c>
      <c r="E207" s="22">
        <v>53236</v>
      </c>
      <c r="F207" s="23">
        <v>173423</v>
      </c>
      <c r="G207" s="24">
        <v>3266</v>
      </c>
      <c r="H207" s="69">
        <f t="shared" si="95"/>
        <v>1.8832565461328659</v>
      </c>
      <c r="I207" s="22">
        <v>20</v>
      </c>
      <c r="J207" s="23">
        <v>3810</v>
      </c>
      <c r="K207" s="24">
        <f>71757-19080-47777-4900</f>
        <v>0</v>
      </c>
      <c r="L207" s="69">
        <f>+K207/J207*100</f>
        <v>0</v>
      </c>
      <c r="M207" s="65">
        <f t="shared" si="131"/>
        <v>53256</v>
      </c>
      <c r="N207" s="66">
        <f t="shared" si="132"/>
        <v>177233</v>
      </c>
      <c r="O207" s="67">
        <f t="shared" si="133"/>
        <v>3266</v>
      </c>
      <c r="P207" s="68">
        <f>+O207/N207*100</f>
        <v>1.842771944276743</v>
      </c>
    </row>
    <row r="208" spans="1:16" x14ac:dyDescent="0.2">
      <c r="A208" s="74">
        <v>6</v>
      </c>
      <c r="B208" s="75">
        <v>64</v>
      </c>
      <c r="C208" s="76"/>
      <c r="D208" s="77" t="s">
        <v>54</v>
      </c>
      <c r="E208" s="78">
        <f>SUM(E206:E207)</f>
        <v>53236</v>
      </c>
      <c r="F208" s="79">
        <f>SUM(F206:F207)</f>
        <v>175917</v>
      </c>
      <c r="G208" s="80">
        <f>SUM(G206:G207)</f>
        <v>5758</v>
      </c>
      <c r="H208" s="81">
        <f t="shared" si="95"/>
        <v>3.2731344895604177</v>
      </c>
      <c r="I208" s="78">
        <f>SUM(I206:I207)</f>
        <v>20</v>
      </c>
      <c r="J208" s="79">
        <f>SUM(J206:J207)</f>
        <v>3810</v>
      </c>
      <c r="K208" s="80">
        <f>SUM(K206:K207)</f>
        <v>0</v>
      </c>
      <c r="L208" s="81">
        <f>IF(J208&lt;=0,0,K208/J208*100)</f>
        <v>0</v>
      </c>
      <c r="M208" s="78">
        <f>SUM(M206:M207)</f>
        <v>53256</v>
      </c>
      <c r="N208" s="79">
        <f>SUM(N206:N207)</f>
        <v>179727</v>
      </c>
      <c r="O208" s="80">
        <f>SUM(O206:O207)</f>
        <v>5758</v>
      </c>
      <c r="P208" s="81">
        <f>+O208/N208*100</f>
        <v>3.2037479065471519</v>
      </c>
    </row>
    <row r="209" spans="1:16" ht="13.5" thickBot="1" x14ac:dyDescent="0.25">
      <c r="A209" s="82"/>
      <c r="B209" s="83"/>
      <c r="C209" s="84"/>
      <c r="D209" s="85"/>
      <c r="E209" s="86"/>
      <c r="F209" s="87"/>
      <c r="G209" s="88"/>
      <c r="H209" s="89">
        <f t="shared" si="95"/>
        <v>0</v>
      </c>
      <c r="I209" s="86"/>
      <c r="J209" s="87"/>
      <c r="K209" s="88"/>
      <c r="L209" s="89"/>
      <c r="M209" s="90"/>
      <c r="N209" s="91"/>
      <c r="O209" s="92"/>
      <c r="P209" s="89"/>
    </row>
    <row r="210" spans="1:16" ht="14.25" thickTop="1" thickBot="1" x14ac:dyDescent="0.25">
      <c r="A210" s="93">
        <v>6</v>
      </c>
      <c r="B210" s="94"/>
      <c r="C210" s="94"/>
      <c r="D210" s="95" t="s">
        <v>55</v>
      </c>
      <c r="E210" s="96">
        <f>+E194+E198+E204+E208</f>
        <v>2200409</v>
      </c>
      <c r="F210" s="97">
        <f>+F194+F198+F204+F208</f>
        <v>2201528</v>
      </c>
      <c r="G210" s="98">
        <f>+G194+G198+G204+G208</f>
        <v>1816740</v>
      </c>
      <c r="H210" s="99">
        <f t="shared" si="95"/>
        <v>82.521775784818544</v>
      </c>
      <c r="I210" s="96">
        <f>+I194+I198+I204+I208</f>
        <v>380631</v>
      </c>
      <c r="J210" s="97">
        <f>+J194+J198+J204+J208</f>
        <v>428388</v>
      </c>
      <c r="K210" s="98">
        <f>+K194+K198+K204+K208</f>
        <v>359316</v>
      </c>
      <c r="L210" s="99">
        <f>+K210/J210*100</f>
        <v>83.876299055995958</v>
      </c>
      <c r="M210" s="100">
        <f>+M194+M198+M204+M208</f>
        <v>2581040</v>
      </c>
      <c r="N210" s="101">
        <f>+N194+N198+N204+N208</f>
        <v>2629916</v>
      </c>
      <c r="O210" s="102">
        <f>+O194+O198+O204+O208</f>
        <v>2176056</v>
      </c>
      <c r="P210" s="147">
        <f>+O210/N210*100</f>
        <v>82.742414586625586</v>
      </c>
    </row>
    <row r="211" spans="1:16" ht="18.75" customHeight="1" thickTop="1" thickBot="1" x14ac:dyDescent="0.25">
      <c r="A211" s="148"/>
      <c r="B211" s="149"/>
      <c r="C211" s="149"/>
      <c r="D211" s="32"/>
      <c r="E211" s="33"/>
      <c r="F211" s="34"/>
      <c r="G211" s="35"/>
      <c r="H211" s="36">
        <f t="shared" si="95"/>
        <v>0</v>
      </c>
      <c r="I211" s="37"/>
      <c r="J211" s="38"/>
      <c r="K211" s="39"/>
      <c r="L211" s="40"/>
      <c r="M211" s="37"/>
      <c r="N211" s="38"/>
      <c r="O211" s="39"/>
      <c r="P211" s="40"/>
    </row>
    <row r="212" spans="1:16" ht="13.5" thickBot="1" x14ac:dyDescent="0.25">
      <c r="A212" s="158"/>
      <c r="B212" s="159"/>
      <c r="C212" s="159"/>
      <c r="D212" s="160" t="s">
        <v>184</v>
      </c>
      <c r="E212" s="161">
        <f>E12+E40+E131+E168+E187+E210</f>
        <v>9446085</v>
      </c>
      <c r="F212" s="162">
        <f>F12+F40+F131+F168+F187+F210</f>
        <v>10073308</v>
      </c>
      <c r="G212" s="163">
        <f>G12+G40+G131+G168+G187+G210</f>
        <v>8628507</v>
      </c>
      <c r="H212" s="164">
        <f t="shared" si="95"/>
        <v>85.657134677109042</v>
      </c>
      <c r="I212" s="165">
        <f>I12+I40+I131+I168+I187+I210</f>
        <v>3551595</v>
      </c>
      <c r="J212" s="162">
        <f>J12+J40+J131+J168+J187+J210</f>
        <v>3939124</v>
      </c>
      <c r="K212" s="166">
        <f>K12+K40+K131+K168+K187+K210</f>
        <v>2738601</v>
      </c>
      <c r="L212" s="164">
        <f>+K212/J212*100</f>
        <v>69.523097013447654</v>
      </c>
      <c r="M212" s="165">
        <f>M12+M40+M131+M168+M187+M210</f>
        <v>12997680</v>
      </c>
      <c r="N212" s="162">
        <f>N12+N40+N131+N168+N187+N210</f>
        <v>14012432</v>
      </c>
      <c r="O212" s="166">
        <f>O12+O40+O131+O168+O187+O210</f>
        <v>11367108</v>
      </c>
      <c r="P212" s="164">
        <f>+O212/N212*100</f>
        <v>81.121592597202252</v>
      </c>
    </row>
    <row r="213" spans="1:16" x14ac:dyDescent="0.2">
      <c r="E213" s="4"/>
      <c r="F213" s="4"/>
      <c r="G213" s="4"/>
      <c r="H213" s="5"/>
      <c r="I213" s="4"/>
      <c r="J213" s="5"/>
      <c r="K213" s="4"/>
      <c r="L213" s="5"/>
      <c r="M213" s="4"/>
      <c r="N213" s="4"/>
      <c r="O213" s="4"/>
      <c r="P213" s="6"/>
    </row>
    <row r="214" spans="1:16" x14ac:dyDescent="0.2">
      <c r="F214" s="3"/>
      <c r="G214" s="3"/>
      <c r="I214" s="3"/>
      <c r="J214" s="3"/>
      <c r="K214" s="3"/>
      <c r="M214" s="3"/>
      <c r="N214" s="3"/>
      <c r="O214" s="3"/>
    </row>
    <row r="215" spans="1:16" x14ac:dyDescent="0.2">
      <c r="F215" s="3"/>
      <c r="G215" s="3"/>
      <c r="J215" s="3"/>
      <c r="K215" s="3"/>
      <c r="M215" s="3"/>
      <c r="N215" s="3"/>
      <c r="O215" s="3"/>
    </row>
    <row r="216" spans="1:16" x14ac:dyDescent="0.2">
      <c r="F216" s="3"/>
      <c r="G216" s="3"/>
      <c r="J216" s="3"/>
      <c r="M216" s="3"/>
      <c r="N216" s="3"/>
      <c r="O216" s="3"/>
    </row>
    <row r="217" spans="1:16" x14ac:dyDescent="0.2">
      <c r="I217" s="3"/>
      <c r="J217" s="3"/>
      <c r="M217" s="3"/>
      <c r="N217" s="3"/>
      <c r="O217" s="3"/>
    </row>
    <row r="218" spans="1:16" x14ac:dyDescent="0.2">
      <c r="M218" s="3"/>
      <c r="N218" s="3"/>
      <c r="O218" s="3"/>
    </row>
    <row r="219" spans="1:16" x14ac:dyDescent="0.2">
      <c r="F219" s="3"/>
      <c r="M219" s="3"/>
      <c r="N219" s="3"/>
      <c r="O219" s="3"/>
    </row>
    <row r="220" spans="1:16" x14ac:dyDescent="0.2">
      <c r="I220" s="3"/>
      <c r="K220" s="3"/>
      <c r="M220" s="3"/>
      <c r="N220" s="3"/>
      <c r="O220" s="3"/>
    </row>
    <row r="221" spans="1:16" x14ac:dyDescent="0.2">
      <c r="M221" s="3"/>
      <c r="N221" s="3"/>
      <c r="O221" s="3"/>
    </row>
    <row r="222" spans="1:16" x14ac:dyDescent="0.2">
      <c r="F222" s="3"/>
      <c r="M222" s="3"/>
      <c r="N222" s="3"/>
      <c r="O222" s="3"/>
    </row>
    <row r="223" spans="1:16" x14ac:dyDescent="0.2">
      <c r="M223" s="3"/>
      <c r="N223" s="3"/>
      <c r="O223" s="3"/>
    </row>
    <row r="224" spans="1:16" x14ac:dyDescent="0.2">
      <c r="J224" s="3"/>
      <c r="M224" s="3"/>
      <c r="N224" s="3"/>
      <c r="O224" s="3"/>
    </row>
    <row r="225" spans="11:15" x14ac:dyDescent="0.2">
      <c r="K225" s="3"/>
      <c r="M225" s="3"/>
      <c r="N225" s="3"/>
      <c r="O225" s="3"/>
    </row>
    <row r="226" spans="11:15" x14ac:dyDescent="0.2">
      <c r="M226" s="3"/>
      <c r="N226" s="3"/>
      <c r="O226" s="3"/>
    </row>
    <row r="227" spans="11:15" x14ac:dyDescent="0.2">
      <c r="M227" s="3"/>
      <c r="N227" s="3"/>
      <c r="O227" s="3"/>
    </row>
    <row r="228" spans="11:15" x14ac:dyDescent="0.2">
      <c r="M228" s="3"/>
      <c r="N228" s="3"/>
      <c r="O228" s="3"/>
    </row>
    <row r="229" spans="11:15" x14ac:dyDescent="0.2">
      <c r="M229" s="3"/>
      <c r="N229" s="3"/>
      <c r="O229" s="3"/>
    </row>
    <row r="230" spans="11:15" x14ac:dyDescent="0.2">
      <c r="M230" s="3"/>
      <c r="N230" s="3"/>
      <c r="O230" s="3"/>
    </row>
    <row r="231" spans="11:15" x14ac:dyDescent="0.2">
      <c r="M231" s="3"/>
      <c r="N231" s="3"/>
      <c r="O231" s="3"/>
    </row>
    <row r="232" spans="11:15" x14ac:dyDescent="0.2">
      <c r="M232" s="3"/>
      <c r="N232" s="3"/>
      <c r="O232" s="3"/>
    </row>
    <row r="233" spans="11:15" x14ac:dyDescent="0.2">
      <c r="M233" s="3"/>
      <c r="N233" s="3"/>
      <c r="O233" s="3"/>
    </row>
    <row r="234" spans="11:15" x14ac:dyDescent="0.2">
      <c r="M234" s="3"/>
      <c r="N234" s="3"/>
      <c r="O234" s="3"/>
    </row>
    <row r="235" spans="11:15" x14ac:dyDescent="0.2">
      <c r="M235" s="3"/>
      <c r="N235" s="3"/>
      <c r="O235" s="3"/>
    </row>
    <row r="236" spans="11:15" x14ac:dyDescent="0.2">
      <c r="M236" s="3"/>
      <c r="N236" s="3"/>
      <c r="O236" s="3"/>
    </row>
    <row r="237" spans="11:15" x14ac:dyDescent="0.2">
      <c r="M237" s="3"/>
      <c r="N237" s="3"/>
      <c r="O237" s="3"/>
    </row>
    <row r="238" spans="11:15" x14ac:dyDescent="0.2">
      <c r="M238" s="3"/>
      <c r="N238" s="3"/>
      <c r="O238" s="3"/>
    </row>
    <row r="239" spans="11:15" x14ac:dyDescent="0.2">
      <c r="M239" s="3"/>
      <c r="N239" s="3"/>
      <c r="O239" s="3"/>
    </row>
    <row r="240" spans="11:15" x14ac:dyDescent="0.2">
      <c r="M240" s="3"/>
      <c r="N240" s="3"/>
      <c r="O240" s="3"/>
    </row>
    <row r="241" spans="13:15" x14ac:dyDescent="0.2">
      <c r="M241" s="3"/>
      <c r="N241" s="3"/>
      <c r="O241" s="3"/>
    </row>
    <row r="242" spans="13:15" x14ac:dyDescent="0.2">
      <c r="M242" s="3"/>
      <c r="N242" s="3"/>
      <c r="O242" s="3"/>
    </row>
    <row r="243" spans="13:15" x14ac:dyDescent="0.2">
      <c r="M243" s="3"/>
      <c r="N243" s="3"/>
      <c r="O243" s="3"/>
    </row>
    <row r="244" spans="13:15" x14ac:dyDescent="0.2">
      <c r="M244" s="3"/>
      <c r="N244" s="3"/>
      <c r="O244" s="3"/>
    </row>
    <row r="245" spans="13:15" x14ac:dyDescent="0.2">
      <c r="M245" s="3"/>
      <c r="N245" s="3"/>
      <c r="O245" s="3"/>
    </row>
    <row r="246" spans="13:15" x14ac:dyDescent="0.2">
      <c r="M246" s="3"/>
      <c r="N246" s="3"/>
      <c r="O246" s="3"/>
    </row>
    <row r="247" spans="13:15" x14ac:dyDescent="0.2">
      <c r="M247" s="3"/>
      <c r="N247" s="3"/>
      <c r="O247" s="3"/>
    </row>
    <row r="248" spans="13:15" x14ac:dyDescent="0.2">
      <c r="M248" s="3"/>
      <c r="N248" s="3"/>
      <c r="O248" s="3"/>
    </row>
    <row r="249" spans="13:15" x14ac:dyDescent="0.2">
      <c r="M249" s="3"/>
      <c r="N249" s="3"/>
      <c r="O249" s="3"/>
    </row>
    <row r="250" spans="13:15" x14ac:dyDescent="0.2">
      <c r="M250" s="3"/>
      <c r="N250" s="3"/>
      <c r="O250" s="3"/>
    </row>
    <row r="251" spans="13:15" x14ac:dyDescent="0.2">
      <c r="M251" s="3"/>
      <c r="N251" s="3"/>
      <c r="O251" s="3"/>
    </row>
    <row r="252" spans="13:15" x14ac:dyDescent="0.2">
      <c r="M252" s="3"/>
      <c r="N252" s="3"/>
      <c r="O252" s="3"/>
    </row>
    <row r="253" spans="13:15" x14ac:dyDescent="0.2">
      <c r="M253" s="3"/>
      <c r="N253" s="3"/>
      <c r="O253" s="3"/>
    </row>
    <row r="254" spans="13:15" x14ac:dyDescent="0.2">
      <c r="M254" s="3"/>
      <c r="N254" s="3"/>
      <c r="O254" s="3"/>
    </row>
    <row r="255" spans="13:15" x14ac:dyDescent="0.2">
      <c r="M255" s="3"/>
      <c r="N255" s="3"/>
      <c r="O255" s="3"/>
    </row>
    <row r="256" spans="13:15" x14ac:dyDescent="0.2">
      <c r="M256" s="3"/>
      <c r="N256" s="3"/>
      <c r="O256" s="3"/>
    </row>
    <row r="257" spans="13:15" x14ac:dyDescent="0.2">
      <c r="M257" s="3"/>
      <c r="N257" s="3"/>
      <c r="O257" s="3"/>
    </row>
    <row r="258" spans="13:15" x14ac:dyDescent="0.2">
      <c r="M258" s="3"/>
      <c r="N258" s="3"/>
      <c r="O258" s="3"/>
    </row>
    <row r="259" spans="13:15" x14ac:dyDescent="0.2">
      <c r="M259" s="3"/>
      <c r="N259" s="3"/>
      <c r="O259" s="3"/>
    </row>
    <row r="260" spans="13:15" x14ac:dyDescent="0.2">
      <c r="M260" s="3"/>
      <c r="N260" s="3"/>
      <c r="O260" s="3"/>
    </row>
    <row r="261" spans="13:15" x14ac:dyDescent="0.2">
      <c r="M261" s="3"/>
      <c r="N261" s="3"/>
      <c r="O261" s="3"/>
    </row>
    <row r="262" spans="13:15" x14ac:dyDescent="0.2">
      <c r="M262" s="3"/>
      <c r="N262" s="3"/>
      <c r="O262" s="3"/>
    </row>
    <row r="263" spans="13:15" x14ac:dyDescent="0.2">
      <c r="M263" s="3"/>
      <c r="N263" s="3"/>
      <c r="O263" s="3"/>
    </row>
    <row r="264" spans="13:15" x14ac:dyDescent="0.2">
      <c r="M264" s="3"/>
      <c r="N264" s="3"/>
      <c r="O264" s="3"/>
    </row>
    <row r="265" spans="13:15" x14ac:dyDescent="0.2">
      <c r="M265" s="3"/>
      <c r="N265" s="3"/>
      <c r="O265" s="3"/>
    </row>
    <row r="266" spans="13:15" x14ac:dyDescent="0.2">
      <c r="M266" s="3"/>
      <c r="N266" s="3"/>
      <c r="O266" s="3"/>
    </row>
    <row r="267" spans="13:15" x14ac:dyDescent="0.2">
      <c r="M267" s="3"/>
      <c r="N267" s="3"/>
      <c r="O267" s="3"/>
    </row>
    <row r="268" spans="13:15" x14ac:dyDescent="0.2">
      <c r="M268" s="3"/>
      <c r="N268" s="3"/>
      <c r="O268" s="3"/>
    </row>
    <row r="269" spans="13:15" x14ac:dyDescent="0.2">
      <c r="M269" s="3"/>
      <c r="N269" s="3"/>
      <c r="O269" s="3"/>
    </row>
    <row r="270" spans="13:15" x14ac:dyDescent="0.2">
      <c r="M270" s="3"/>
      <c r="N270" s="3"/>
      <c r="O270" s="3"/>
    </row>
    <row r="271" spans="13:15" x14ac:dyDescent="0.2">
      <c r="M271" s="3"/>
      <c r="N271" s="3"/>
      <c r="O271" s="3"/>
    </row>
    <row r="272" spans="13:15" x14ac:dyDescent="0.2">
      <c r="M272" s="3"/>
      <c r="N272" s="3"/>
      <c r="O272" s="3"/>
    </row>
    <row r="273" spans="13:15" x14ac:dyDescent="0.2">
      <c r="M273" s="3"/>
      <c r="N273" s="3"/>
      <c r="O273" s="3"/>
    </row>
    <row r="274" spans="13:15" x14ac:dyDescent="0.2">
      <c r="M274" s="3"/>
      <c r="N274" s="3"/>
      <c r="O274" s="3"/>
    </row>
    <row r="275" spans="13:15" x14ac:dyDescent="0.2">
      <c r="M275" s="3"/>
      <c r="N275" s="3"/>
      <c r="O275" s="3"/>
    </row>
    <row r="276" spans="13:15" x14ac:dyDescent="0.2">
      <c r="M276" s="3"/>
      <c r="N276" s="3"/>
      <c r="O276" s="3"/>
    </row>
    <row r="277" spans="13:15" x14ac:dyDescent="0.2">
      <c r="M277" s="3"/>
      <c r="N277" s="3"/>
      <c r="O277" s="3"/>
    </row>
    <row r="278" spans="13:15" x14ac:dyDescent="0.2">
      <c r="M278" s="3"/>
      <c r="N278" s="3"/>
      <c r="O278" s="3"/>
    </row>
    <row r="279" spans="13:15" x14ac:dyDescent="0.2">
      <c r="M279" s="3"/>
      <c r="N279" s="3"/>
      <c r="O279" s="3"/>
    </row>
    <row r="280" spans="13:15" x14ac:dyDescent="0.2">
      <c r="M280" s="3"/>
      <c r="N280" s="3"/>
      <c r="O280" s="3"/>
    </row>
    <row r="281" spans="13:15" x14ac:dyDescent="0.2">
      <c r="M281" s="3"/>
      <c r="N281" s="3"/>
      <c r="O281" s="3"/>
    </row>
    <row r="282" spans="13:15" x14ac:dyDescent="0.2">
      <c r="M282" s="3"/>
      <c r="N282" s="3"/>
      <c r="O282" s="3"/>
    </row>
    <row r="283" spans="13:15" x14ac:dyDescent="0.2">
      <c r="M283" s="3"/>
      <c r="N283" s="3"/>
      <c r="O283" s="3"/>
    </row>
    <row r="284" spans="13:15" x14ac:dyDescent="0.2">
      <c r="M284" s="3"/>
      <c r="N284" s="3"/>
      <c r="O284" s="3"/>
    </row>
    <row r="285" spans="13:15" x14ac:dyDescent="0.2">
      <c r="M285" s="3"/>
      <c r="N285" s="3"/>
      <c r="O285" s="3"/>
    </row>
    <row r="286" spans="13:15" x14ac:dyDescent="0.2">
      <c r="M286" s="3"/>
      <c r="N286" s="3"/>
      <c r="O286" s="3"/>
    </row>
    <row r="287" spans="13:15" x14ac:dyDescent="0.2">
      <c r="M287" s="3"/>
      <c r="N287" s="3"/>
      <c r="O287" s="3"/>
    </row>
    <row r="288" spans="13:15" x14ac:dyDescent="0.2">
      <c r="M288" s="3"/>
      <c r="N288" s="3"/>
      <c r="O288" s="3"/>
    </row>
    <row r="289" spans="13:15" x14ac:dyDescent="0.2">
      <c r="M289" s="3"/>
      <c r="N289" s="3"/>
      <c r="O289" s="3"/>
    </row>
    <row r="290" spans="13:15" x14ac:dyDescent="0.2">
      <c r="M290" s="3"/>
      <c r="N290" s="3"/>
      <c r="O290" s="3"/>
    </row>
    <row r="291" spans="13:15" x14ac:dyDescent="0.2">
      <c r="M291" s="3"/>
      <c r="N291" s="3"/>
      <c r="O291" s="3"/>
    </row>
    <row r="292" spans="13:15" x14ac:dyDescent="0.2">
      <c r="M292" s="3"/>
      <c r="N292" s="3"/>
      <c r="O292" s="3"/>
    </row>
    <row r="293" spans="13:15" x14ac:dyDescent="0.2">
      <c r="M293" s="3"/>
      <c r="N293" s="3"/>
      <c r="O293" s="3"/>
    </row>
    <row r="294" spans="13:15" x14ac:dyDescent="0.2">
      <c r="M294" s="3"/>
      <c r="N294" s="3"/>
      <c r="O294" s="3"/>
    </row>
    <row r="295" spans="13:15" x14ac:dyDescent="0.2">
      <c r="M295" s="3"/>
      <c r="N295" s="3"/>
      <c r="O295" s="3"/>
    </row>
    <row r="296" spans="13:15" x14ac:dyDescent="0.2">
      <c r="M296" s="3"/>
      <c r="N296" s="3"/>
      <c r="O296" s="3"/>
    </row>
    <row r="297" spans="13:15" x14ac:dyDescent="0.2">
      <c r="M297" s="3"/>
      <c r="N297" s="3"/>
      <c r="O297" s="3"/>
    </row>
    <row r="298" spans="13:15" x14ac:dyDescent="0.2">
      <c r="M298" s="3"/>
      <c r="N298" s="3"/>
      <c r="O298" s="3"/>
    </row>
    <row r="299" spans="13:15" x14ac:dyDescent="0.2">
      <c r="M299" s="3"/>
      <c r="N299" s="3"/>
      <c r="O299" s="3"/>
    </row>
    <row r="300" spans="13:15" x14ac:dyDescent="0.2">
      <c r="M300" s="3"/>
      <c r="N300" s="3"/>
      <c r="O300" s="3"/>
    </row>
    <row r="301" spans="13:15" x14ac:dyDescent="0.2">
      <c r="M301" s="3"/>
      <c r="N301" s="3"/>
      <c r="O301" s="3"/>
    </row>
    <row r="302" spans="13:15" x14ac:dyDescent="0.2">
      <c r="M302" s="3"/>
      <c r="N302" s="3"/>
      <c r="O302" s="3"/>
    </row>
    <row r="303" spans="13:15" x14ac:dyDescent="0.2">
      <c r="M303" s="3"/>
      <c r="N303" s="3"/>
      <c r="O303" s="3"/>
    </row>
    <row r="304" spans="13:15" x14ac:dyDescent="0.2">
      <c r="M304" s="3"/>
      <c r="N304" s="3"/>
      <c r="O304" s="3"/>
    </row>
    <row r="305" spans="13:15" x14ac:dyDescent="0.2">
      <c r="M305" s="3"/>
      <c r="N305" s="3"/>
      <c r="O305" s="3"/>
    </row>
    <row r="306" spans="13:15" x14ac:dyDescent="0.2">
      <c r="M306" s="3"/>
      <c r="N306" s="3"/>
      <c r="O306" s="3"/>
    </row>
    <row r="307" spans="13:15" x14ac:dyDescent="0.2">
      <c r="M307" s="3"/>
      <c r="N307" s="3"/>
      <c r="O307" s="3"/>
    </row>
    <row r="308" spans="13:15" x14ac:dyDescent="0.2">
      <c r="M308" s="3"/>
      <c r="N308" s="3"/>
      <c r="O308" s="3"/>
    </row>
    <row r="309" spans="13:15" x14ac:dyDescent="0.2">
      <c r="M309" s="3"/>
      <c r="N309" s="3"/>
      <c r="O309" s="3"/>
    </row>
    <row r="310" spans="13:15" x14ac:dyDescent="0.2">
      <c r="M310" s="3"/>
      <c r="N310" s="3"/>
      <c r="O310" s="3"/>
    </row>
    <row r="311" spans="13:15" x14ac:dyDescent="0.2">
      <c r="M311" s="3"/>
      <c r="N311" s="3"/>
      <c r="O311" s="3"/>
    </row>
    <row r="312" spans="13:15" x14ac:dyDescent="0.2">
      <c r="M312" s="3"/>
      <c r="N312" s="3"/>
      <c r="O312" s="3"/>
    </row>
    <row r="313" spans="13:15" x14ac:dyDescent="0.2">
      <c r="M313" s="3"/>
      <c r="N313" s="3"/>
      <c r="O313" s="3"/>
    </row>
    <row r="314" spans="13:15" x14ac:dyDescent="0.2">
      <c r="M314" s="3"/>
      <c r="N314" s="3"/>
      <c r="O314" s="3"/>
    </row>
    <row r="315" spans="13:15" x14ac:dyDescent="0.2">
      <c r="M315" s="3"/>
      <c r="N315" s="3"/>
      <c r="O315" s="3"/>
    </row>
    <row r="316" spans="13:15" x14ac:dyDescent="0.2">
      <c r="M316" s="3"/>
      <c r="N316" s="3"/>
      <c r="O316" s="3"/>
    </row>
    <row r="317" spans="13:15" x14ac:dyDescent="0.2">
      <c r="M317" s="3"/>
      <c r="N317" s="3"/>
      <c r="O317" s="3"/>
    </row>
    <row r="318" spans="13:15" x14ac:dyDescent="0.2">
      <c r="M318" s="3"/>
      <c r="N318" s="3"/>
      <c r="O318" s="3"/>
    </row>
    <row r="319" spans="13:15" x14ac:dyDescent="0.2">
      <c r="M319" s="3"/>
      <c r="N319" s="3"/>
      <c r="O319" s="3"/>
    </row>
    <row r="320" spans="13:15" x14ac:dyDescent="0.2">
      <c r="M320" s="3"/>
      <c r="N320" s="3"/>
      <c r="O320" s="3"/>
    </row>
    <row r="321" spans="13:15" x14ac:dyDescent="0.2">
      <c r="M321" s="3"/>
      <c r="N321" s="3"/>
      <c r="O321" s="3"/>
    </row>
    <row r="322" spans="13:15" x14ac:dyDescent="0.2">
      <c r="M322" s="3"/>
      <c r="N322" s="3"/>
      <c r="O322" s="3"/>
    </row>
    <row r="323" spans="13:15" x14ac:dyDescent="0.2">
      <c r="M323" s="3"/>
      <c r="N323" s="3"/>
      <c r="O323" s="3"/>
    </row>
    <row r="324" spans="13:15" x14ac:dyDescent="0.2">
      <c r="M324" s="3"/>
      <c r="N324" s="3"/>
      <c r="O324" s="3"/>
    </row>
    <row r="325" spans="13:15" x14ac:dyDescent="0.2">
      <c r="M325" s="3"/>
      <c r="N325" s="3"/>
      <c r="O325" s="3"/>
    </row>
    <row r="326" spans="13:15" x14ac:dyDescent="0.2">
      <c r="M326" s="3"/>
      <c r="N326" s="3"/>
      <c r="O326" s="3"/>
    </row>
    <row r="327" spans="13:15" x14ac:dyDescent="0.2">
      <c r="M327" s="3"/>
      <c r="N327" s="3"/>
      <c r="O327" s="3"/>
    </row>
    <row r="328" spans="13:15" x14ac:dyDescent="0.2">
      <c r="M328" s="3"/>
      <c r="N328" s="3"/>
      <c r="O328" s="3"/>
    </row>
    <row r="329" spans="13:15" x14ac:dyDescent="0.2">
      <c r="M329" s="3"/>
      <c r="N329" s="3"/>
      <c r="O329" s="3"/>
    </row>
    <row r="330" spans="13:15" x14ac:dyDescent="0.2">
      <c r="M330" s="3"/>
      <c r="N330" s="3"/>
      <c r="O330" s="3"/>
    </row>
    <row r="331" spans="13:15" x14ac:dyDescent="0.2">
      <c r="M331" s="3"/>
      <c r="N331" s="3"/>
      <c r="O331" s="3"/>
    </row>
    <row r="332" spans="13:15" x14ac:dyDescent="0.2">
      <c r="M332" s="3"/>
      <c r="N332" s="3"/>
      <c r="O332" s="3"/>
    </row>
    <row r="333" spans="13:15" x14ac:dyDescent="0.2">
      <c r="M333" s="3"/>
      <c r="N333" s="3"/>
      <c r="O333" s="3"/>
    </row>
    <row r="334" spans="13:15" x14ac:dyDescent="0.2">
      <c r="M334" s="3"/>
      <c r="N334" s="3"/>
      <c r="O334" s="3"/>
    </row>
    <row r="335" spans="13:15" x14ac:dyDescent="0.2">
      <c r="M335" s="3"/>
      <c r="N335" s="3"/>
      <c r="O335" s="3"/>
    </row>
    <row r="336" spans="13:15" x14ac:dyDescent="0.2">
      <c r="M336" s="3"/>
      <c r="N336" s="3"/>
      <c r="O336" s="3"/>
    </row>
    <row r="337" spans="13:15" x14ac:dyDescent="0.2">
      <c r="M337" s="3"/>
      <c r="N337" s="3"/>
      <c r="O337" s="3"/>
    </row>
    <row r="338" spans="13:15" x14ac:dyDescent="0.2">
      <c r="M338" s="3"/>
      <c r="N338" s="3"/>
      <c r="O338" s="3"/>
    </row>
    <row r="339" spans="13:15" x14ac:dyDescent="0.2">
      <c r="M339" s="3"/>
      <c r="N339" s="3"/>
      <c r="O339" s="3"/>
    </row>
    <row r="340" spans="13:15" x14ac:dyDescent="0.2">
      <c r="M340" s="3"/>
      <c r="N340" s="3"/>
      <c r="O340" s="3"/>
    </row>
    <row r="341" spans="13:15" x14ac:dyDescent="0.2">
      <c r="M341" s="3"/>
      <c r="N341" s="3"/>
      <c r="O341" s="3"/>
    </row>
    <row r="342" spans="13:15" x14ac:dyDescent="0.2">
      <c r="M342" s="3"/>
      <c r="N342" s="3"/>
      <c r="O342" s="3"/>
    </row>
    <row r="343" spans="13:15" x14ac:dyDescent="0.2">
      <c r="M343" s="3"/>
      <c r="N343" s="3"/>
      <c r="O343" s="3"/>
    </row>
    <row r="344" spans="13:15" x14ac:dyDescent="0.2">
      <c r="M344" s="3"/>
      <c r="N344" s="3"/>
      <c r="O344" s="3"/>
    </row>
    <row r="345" spans="13:15" x14ac:dyDescent="0.2">
      <c r="M345" s="3"/>
      <c r="N345" s="3"/>
      <c r="O345" s="3"/>
    </row>
    <row r="346" spans="13:15" x14ac:dyDescent="0.2">
      <c r="M346" s="3"/>
      <c r="N346" s="3"/>
      <c r="O346" s="3"/>
    </row>
    <row r="347" spans="13:15" x14ac:dyDescent="0.2">
      <c r="M347" s="3"/>
      <c r="N347" s="3"/>
      <c r="O347" s="3"/>
    </row>
    <row r="348" spans="13:15" x14ac:dyDescent="0.2">
      <c r="M348" s="3"/>
      <c r="N348" s="3"/>
      <c r="O348" s="3"/>
    </row>
    <row r="349" spans="13:15" x14ac:dyDescent="0.2">
      <c r="M349" s="3"/>
      <c r="N349" s="3"/>
      <c r="O349" s="3"/>
    </row>
    <row r="350" spans="13:15" x14ac:dyDescent="0.2">
      <c r="M350" s="3"/>
      <c r="N350" s="3"/>
      <c r="O350" s="3"/>
    </row>
    <row r="351" spans="13:15" x14ac:dyDescent="0.2">
      <c r="M351" s="3"/>
      <c r="N351" s="3"/>
      <c r="O351" s="3"/>
    </row>
    <row r="352" spans="13:15" x14ac:dyDescent="0.2">
      <c r="M352" s="3"/>
      <c r="N352" s="3"/>
      <c r="O352" s="3"/>
    </row>
    <row r="353" spans="13:15" x14ac:dyDescent="0.2">
      <c r="M353" s="3"/>
      <c r="N353" s="3"/>
      <c r="O353" s="3"/>
    </row>
    <row r="354" spans="13:15" x14ac:dyDescent="0.2">
      <c r="M354" s="3"/>
      <c r="N354" s="3"/>
      <c r="O354" s="3"/>
    </row>
  </sheetData>
  <mergeCells count="4">
    <mergeCell ref="A1:A2"/>
    <mergeCell ref="B1:B2"/>
    <mergeCell ref="C1:C2"/>
    <mergeCell ref="D1:D2"/>
  </mergeCells>
  <phoneticPr fontId="0" type="noConversion"/>
  <printOptions horizontalCentered="1"/>
  <pageMargins left="0.47244094488188981" right="0.51181102362204722" top="1.0236220472440944" bottom="0.39370078740157483" header="0.43307086614173229" footer="0.27559055118110237"/>
  <pageSetup paperSize="9" scale="78" fitToHeight="4" orientation="landscape" r:id="rId1"/>
  <headerFooter alignWithMargins="0">
    <oddHeader>&amp;C&amp;"Calibri Light,Obyčejné"&amp;16&amp;UČerpání rozpočtu běžných a kapitálových výdajů statutárního města Brna k 31. 12. 2016 (v tis. Kč)&amp;"Calibri Light,Tučné"
&amp;"Calibri Light,Obyčejné"&amp;14&amp;Urekapitulace dle skupin a oddílů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D4E3435A3B64688955AA93779053B" ma:contentTypeVersion="2" ma:contentTypeDescription="Vytvoří nový dokument" ma:contentTypeScope="" ma:versionID="f05caed5b13ec7dc0f6cd33179c2088d">
  <xsd:schema xmlns:xsd="http://www.w3.org/2001/XMLSchema" xmlns:xs="http://www.w3.org/2001/XMLSchema" xmlns:p="http://schemas.microsoft.com/office/2006/metadata/properties" xmlns:ns2="fc3156d0-6477-4e59-85db-677a3ac3ddef" xmlns:ns3="626c80ca-c64a-4e2b-8fdc-4ca129da90da" targetNamespace="http://schemas.microsoft.com/office/2006/metadata/properties" ma:root="true" ma:fieldsID="2efad211980f0112257437626d6fcd5f" ns2:_="" ns3:_="">
    <xsd:import namespace="fc3156d0-6477-4e59-85db-677a3ac3ddef"/>
    <xsd:import namespace="626c80ca-c64a-4e2b-8fdc-4ca129da9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Pln_x011b_n_x00ed__x0020_rozpo_x010d_tu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c80ca-c64a-4e2b-8fdc-4ca129da90da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" ma:list="{4661d655-69a6-47d3-b52d-dd184a6614f4}" ma:internalName="Rok" ma:showField="Pln_x011b_n_x00ed__x002d_roky">
      <xsd:simpleType>
        <xsd:restriction base="dms:Lookup"/>
      </xsd:simpleType>
    </xsd:element>
    <xsd:element name="Pln_x011b_n_x00ed__x0020_rozpo_x010d_tu" ma:index="12" ma:displayName="Plnění rozpočtu" ma:list="{4661d655-69a6-47d3-b52d-dd184a6614f4}" ma:internalName="Pln_x011b_n_x00ed__x0020_rozpo_x010d_tu" ma:showField="Pln_x011b_n_x00ed__x002d_Q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_x011b_n_x00ed__x0020_rozpo_x010d_tu xmlns="626c80ca-c64a-4e2b-8fdc-4ca129da90da">4</Pln_x011b_n_x00ed__x0020_rozpo_x010d_tu>
    <Rok xmlns="626c80ca-c64a-4e2b-8fdc-4ca129da90da">18</Rok>
    <_dlc_DocId xmlns="fc3156d0-6477-4e59-85db-677a3ac3ddef">K6F56YJ4D42X-540-922</_dlc_DocId>
    <_dlc_DocIdUrl xmlns="fc3156d0-6477-4e59-85db-677a3ac3ddef">
      <Url>http://sharepoint.brno.cz/ORF/rozpocet/_layouts/15/DocIdRedir.aspx?ID=K6F56YJ4D42X-540-922</Url>
      <Description>K6F56YJ4D42X-540-922</Description>
    </_dlc_DocIdUrl>
  </documentManagement>
</p:properties>
</file>

<file path=customXml/itemProps1.xml><?xml version="1.0" encoding="utf-8"?>
<ds:datastoreItem xmlns:ds="http://schemas.openxmlformats.org/officeDocument/2006/customXml" ds:itemID="{2D34D828-63D8-4BB7-A49D-0406241104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79061B-50E3-4C1C-AB8E-0F2564AB17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626c80ca-c64a-4e2b-8fdc-4ca129da9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9716EE-2083-425B-A09A-1E01BEBE0B8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D5B9E4F-5076-4951-AF75-DF4AEB4228FC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fc3156d0-6477-4e59-85db-677a3ac3ddef"/>
    <ds:schemaRef ds:uri="http://purl.org/dc/elements/1.1/"/>
    <ds:schemaRef ds:uri="http://www.w3.org/XML/1998/namespace"/>
    <ds:schemaRef ds:uri="626c80ca-c64a-4e2b-8fdc-4ca129da90da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celkem</vt:lpstr>
      <vt:lpstr>BV a KV mB</vt:lpstr>
      <vt:lpstr>'BV a KV mB'!Názvy_tisku</vt:lpstr>
      <vt:lpstr>'rekapitulace celkem'!Názvy_tisku</vt:lpstr>
      <vt:lpstr>'BV a KV mB'!Oblast_tisku</vt:lpstr>
      <vt:lpstr>'rekapitulace celkem'!Oblast_tisku</vt:lpstr>
    </vt:vector>
  </TitlesOfParts>
  <Company>MMB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MMB</dc:creator>
  <cp:lastModifiedBy>Jiri Trnecka</cp:lastModifiedBy>
  <cp:lastPrinted>2017-04-10T06:56:03Z</cp:lastPrinted>
  <dcterms:created xsi:type="dcterms:W3CDTF">2000-07-31T08:33:51Z</dcterms:created>
  <dcterms:modified xsi:type="dcterms:W3CDTF">2017-06-19T09:25:49Z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0x010100C27D4E3435A3B64688955AA93779053B</vt:lpwstr>
  </property>
  <property fmtid="{D5CDD505-2E9C-101B-9397-08002B2CF9AE}" pid="3" name="_dlc_DocIdItemGuid">
    <vt:lpwstr>bddb621e-f9e7-47c4-8302-7d1f3176e901</vt:lpwstr>
  </property>
</Properties>
</file>