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uhrnný rozpočet 2015\INTERNET\"/>
    </mc:Choice>
  </mc:AlternateContent>
  <bookViews>
    <workbookView xWindow="-240" yWindow="90" windowWidth="14595" windowHeight="12810" tabRatio="744"/>
  </bookViews>
  <sheets>
    <sheet name="Bilance" sheetId="31" r:id="rId1"/>
    <sheet name="Transfery" sheetId="29" r:id="rId2"/>
    <sheet name="Příjmy" sheetId="25" r:id="rId3"/>
    <sheet name="Daňové a Transfery" sheetId="24" r:id="rId4"/>
    <sheet name="N a K" sheetId="26" r:id="rId5"/>
    <sheet name="Výdaje" sheetId="27" r:id="rId6"/>
    <sheet name="B a K" sheetId="28" r:id="rId7"/>
  </sheets>
  <definedNames>
    <definedName name="_xlnm._FilterDatabase" localSheetId="6">#REF!</definedName>
    <definedName name="_xlnm._FilterDatabase" localSheetId="2" hidden="1">Příjmy!#REF!</definedName>
    <definedName name="_xlnm._FilterDatabase" localSheetId="5" hidden="1">Výdaje!#REF!</definedName>
    <definedName name="_xlnm._FilterDatabase">#REF!</definedName>
    <definedName name="fghsdfassččč" localSheetId="6">#REF!</definedName>
    <definedName name="fghtfhft" localSheetId="6">#REF!</definedName>
    <definedName name="gfhfghfghghj" localSheetId="6" hidden="1">'B a K'!$A$2:$E$6</definedName>
    <definedName name="ghjsrfsefjh" localSheetId="6">'B a K'!$A$4:$E$24</definedName>
    <definedName name="hhfhfghh" localSheetId="6">#REF!</definedName>
    <definedName name="jkljhl565" localSheetId="6">#REF!</definedName>
    <definedName name="_xlnm.Print_Titles" localSheetId="6">'B a K'!$1:$2</definedName>
    <definedName name="_xlnm.Print_Titles" localSheetId="3">'Daňové a Transfery'!$6:$7</definedName>
    <definedName name="_xlnm.Print_Titles" localSheetId="4">'N a K'!$1:$6</definedName>
    <definedName name="_xlnm.Print_Area" localSheetId="6">'B a K'!$A$1:$M$183</definedName>
    <definedName name="_xlnm.Print_Area" localSheetId="3">'Daňové a Transfery'!$A$1:$G$64</definedName>
    <definedName name="_xlnm.Print_Area" localSheetId="4">'N a K'!$A$1:$M$116</definedName>
    <definedName name="_xlnm.Print_Area" localSheetId="2">Příjmy!$A$1:$K$36</definedName>
    <definedName name="_xlnm.Print_Area" localSheetId="1">Transfery!$A$1:$D$56</definedName>
    <definedName name="_xlnm.Print_Area" localSheetId="5">Výdaje!$A$1:$K$31</definedName>
  </definedNames>
  <calcPr calcId="152511"/>
</workbook>
</file>

<file path=xl/calcChain.xml><?xml version="1.0" encoding="utf-8"?>
<calcChain xmlns="http://schemas.openxmlformats.org/spreadsheetml/2006/main">
  <c r="I17" i="28" l="1"/>
  <c r="M29" i="27" l="1"/>
  <c r="D50" i="29"/>
  <c r="C50" i="29"/>
  <c r="C55" i="29"/>
  <c r="D18" i="29"/>
  <c r="K161" i="28" l="1"/>
  <c r="K127" i="28"/>
  <c r="K128" i="28"/>
  <c r="K129" i="28"/>
  <c r="K130" i="28"/>
  <c r="K131" i="28"/>
  <c r="K132" i="28"/>
  <c r="K133" i="28"/>
  <c r="K134" i="28"/>
  <c r="K135" i="28"/>
  <c r="K136" i="28"/>
  <c r="K55" i="28"/>
  <c r="K56" i="28"/>
  <c r="K57" i="28"/>
  <c r="K58" i="28"/>
  <c r="K59" i="28"/>
  <c r="K60" i="28"/>
  <c r="K61" i="28"/>
  <c r="K62" i="28"/>
  <c r="K63" i="28"/>
  <c r="M171" i="28"/>
  <c r="K171" i="28"/>
  <c r="G160" i="28"/>
  <c r="G161" i="28"/>
  <c r="E60" i="28"/>
  <c r="E161" i="28"/>
  <c r="E171" i="28"/>
  <c r="F177" i="28"/>
  <c r="G177" i="28"/>
  <c r="H177" i="28"/>
  <c r="I177" i="28"/>
  <c r="J177" i="28"/>
  <c r="L177" i="28"/>
  <c r="M177" i="28"/>
  <c r="E177" i="28"/>
  <c r="M175" i="28"/>
  <c r="L175" i="28"/>
  <c r="K175" i="28"/>
  <c r="K177" i="28" s="1"/>
  <c r="E175" i="28"/>
  <c r="B175" i="28"/>
  <c r="A175" i="28"/>
  <c r="M60" i="28"/>
  <c r="A60" i="28"/>
  <c r="B60" i="28"/>
  <c r="E41" i="28"/>
  <c r="M41" i="28"/>
  <c r="K41" i="28" s="1"/>
  <c r="K71" i="26"/>
  <c r="C49" i="29" l="1"/>
  <c r="C14" i="29"/>
  <c r="C54" i="29"/>
  <c r="C20" i="29" s="1"/>
  <c r="D21" i="29"/>
  <c r="D53" i="29"/>
  <c r="D55" i="29" s="1"/>
  <c r="C36" i="29"/>
  <c r="C19" i="29" s="1"/>
  <c r="C31" i="29"/>
  <c r="F59" i="31"/>
  <c r="F46" i="31"/>
  <c r="F69" i="31"/>
  <c r="F47" i="31"/>
  <c r="F45" i="31"/>
  <c r="F44" i="31"/>
  <c r="F62" i="31" l="1"/>
  <c r="L120" i="28" l="1"/>
  <c r="L121" i="28"/>
  <c r="L122" i="28"/>
  <c r="L123" i="28"/>
  <c r="L124" i="28"/>
  <c r="L125" i="28"/>
  <c r="L126" i="28"/>
  <c r="L127" i="28"/>
  <c r="L128" i="28"/>
  <c r="L129" i="28"/>
  <c r="L130" i="28"/>
  <c r="L131" i="28"/>
  <c r="L132" i="28"/>
  <c r="L133" i="28"/>
  <c r="L134" i="28"/>
  <c r="L13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108" i="28"/>
  <c r="L109" i="28"/>
  <c r="L84" i="28"/>
  <c r="L85" i="28"/>
  <c r="L86" i="28"/>
  <c r="L87" i="28"/>
  <c r="L88" i="28"/>
  <c r="L89" i="28"/>
  <c r="L79" i="28"/>
  <c r="L51" i="28"/>
  <c r="L52" i="28"/>
  <c r="L53" i="28"/>
  <c r="L54" i="28"/>
  <c r="L55" i="28"/>
  <c r="L56" i="28"/>
  <c r="L57" i="28"/>
  <c r="L58" i="28"/>
  <c r="L59" i="28"/>
  <c r="L61" i="28"/>
  <c r="L62" i="28"/>
  <c r="L63" i="28"/>
  <c r="L64" i="28"/>
  <c r="L65" i="28"/>
  <c r="L36" i="28"/>
  <c r="L37" i="28"/>
  <c r="L38" i="28"/>
  <c r="L39" i="28"/>
  <c r="L17" i="28"/>
  <c r="L18" i="28"/>
  <c r="L19" i="28"/>
  <c r="L20" i="28"/>
  <c r="L5" i="28"/>
  <c r="L6" i="28"/>
  <c r="L7" i="28"/>
  <c r="L67" i="26"/>
  <c r="L68" i="26"/>
  <c r="L69" i="26"/>
  <c r="L70" i="26"/>
  <c r="L71" i="26"/>
  <c r="L72" i="26"/>
  <c r="L73" i="26"/>
  <c r="L12" i="28" l="1"/>
  <c r="L47" i="28"/>
  <c r="L46" i="28"/>
  <c r="L137" i="28"/>
  <c r="L144" i="28"/>
  <c r="L150" i="28"/>
  <c r="L170" i="28"/>
  <c r="L165" i="28"/>
  <c r="L155" i="28"/>
  <c r="L171" i="28"/>
  <c r="E176" i="28"/>
  <c r="B171" i="28"/>
  <c r="A171" i="28"/>
  <c r="E135" i="28"/>
  <c r="A135" i="28"/>
  <c r="B135" i="28"/>
  <c r="E129" i="28"/>
  <c r="B129" i="28"/>
  <c r="A129" i="28"/>
  <c r="E55" i="28"/>
  <c r="A55" i="28"/>
  <c r="B55" i="28"/>
  <c r="E71" i="26"/>
  <c r="J102" i="26"/>
  <c r="M21" i="26"/>
  <c r="L21" i="26"/>
  <c r="E21" i="26"/>
  <c r="E8" i="26"/>
  <c r="E54" i="24"/>
  <c r="G34" i="24"/>
  <c r="F34" i="24"/>
  <c r="E62" i="31"/>
  <c r="K21" i="26" l="1"/>
  <c r="E53" i="31"/>
  <c r="E50" i="31"/>
  <c r="E59" i="31" s="1"/>
  <c r="M122" i="28"/>
  <c r="K122" i="28" s="1"/>
  <c r="M103" i="28"/>
  <c r="K103" i="28" s="1"/>
  <c r="M107" i="28"/>
  <c r="M28" i="28"/>
  <c r="L28" i="28"/>
  <c r="M30" i="28"/>
  <c r="L30" i="28"/>
  <c r="M29" i="28"/>
  <c r="L29" i="28"/>
  <c r="E107" i="28"/>
  <c r="E108" i="28"/>
  <c r="E122" i="28"/>
  <c r="A122" i="28"/>
  <c r="B122" i="28"/>
  <c r="M108" i="28"/>
  <c r="H108" i="28"/>
  <c r="B108" i="28"/>
  <c r="A108" i="28"/>
  <c r="A107" i="28"/>
  <c r="B107" i="28"/>
  <c r="H13" i="28"/>
  <c r="H18" i="28"/>
  <c r="H28" i="28"/>
  <c r="H30" i="28"/>
  <c r="M77" i="26"/>
  <c r="L77" i="26"/>
  <c r="E77" i="26"/>
  <c r="D34" i="31"/>
  <c r="L149" i="28"/>
  <c r="L136" i="28"/>
  <c r="L75" i="28"/>
  <c r="L76" i="28"/>
  <c r="L77" i="28"/>
  <c r="L78" i="28"/>
  <c r="L80" i="28"/>
  <c r="L40" i="28"/>
  <c r="L26" i="28"/>
  <c r="L27" i="28"/>
  <c r="M133" i="28"/>
  <c r="H133" i="28"/>
  <c r="E133" i="28"/>
  <c r="B133" i="28"/>
  <c r="A133" i="28"/>
  <c r="M126" i="28"/>
  <c r="H126" i="28"/>
  <c r="E126" i="28"/>
  <c r="B126" i="28"/>
  <c r="A126" i="28"/>
  <c r="B30" i="28"/>
  <c r="M86" i="26"/>
  <c r="K86" i="26" s="1"/>
  <c r="L86" i="26"/>
  <c r="E86" i="26"/>
  <c r="K108" i="28" l="1"/>
  <c r="K30" i="28"/>
  <c r="K28" i="28"/>
  <c r="K107" i="28"/>
  <c r="K77" i="26"/>
  <c r="K29" i="28"/>
  <c r="K126" i="28"/>
  <c r="E33" i="24" l="1"/>
  <c r="H19" i="27"/>
  <c r="G19" i="27"/>
  <c r="J23" i="28"/>
  <c r="I23" i="28"/>
  <c r="H154" i="28"/>
  <c r="H153" i="28"/>
  <c r="H150" i="28"/>
  <c r="H149" i="28"/>
  <c r="H148" i="28"/>
  <c r="H145" i="28"/>
  <c r="H144" i="28"/>
  <c r="H143" i="28"/>
  <c r="H142" i="28"/>
  <c r="H137" i="28"/>
  <c r="H136" i="28"/>
  <c r="H134" i="28"/>
  <c r="H132" i="28"/>
  <c r="H131" i="28"/>
  <c r="H130" i="28"/>
  <c r="H128" i="28"/>
  <c r="H127" i="28"/>
  <c r="H109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2" i="28"/>
  <c r="H91" i="28"/>
  <c r="H90" i="28"/>
  <c r="H89" i="28"/>
  <c r="H88" i="28"/>
  <c r="H87" i="28"/>
  <c r="H86" i="28"/>
  <c r="H85" i="28"/>
  <c r="H84" i="28"/>
  <c r="H83" i="28"/>
  <c r="H80" i="28"/>
  <c r="H79" i="28"/>
  <c r="H78" i="28"/>
  <c r="H77" i="28"/>
  <c r="H76" i="28"/>
  <c r="H75" i="28"/>
  <c r="H74" i="28"/>
  <c r="H71" i="28"/>
  <c r="H70" i="28"/>
  <c r="H69" i="28"/>
  <c r="H68" i="28"/>
  <c r="H65" i="28"/>
  <c r="H64" i="28"/>
  <c r="H63" i="28"/>
  <c r="H62" i="28"/>
  <c r="H61" i="28"/>
  <c r="H59" i="28"/>
  <c r="H58" i="28"/>
  <c r="H57" i="28"/>
  <c r="H56" i="28"/>
  <c r="H54" i="28"/>
  <c r="H53" i="28"/>
  <c r="H52" i="28"/>
  <c r="H51" i="28"/>
  <c r="H50" i="28"/>
  <c r="H43" i="28"/>
  <c r="H42" i="28"/>
  <c r="H40" i="28"/>
  <c r="H39" i="28"/>
  <c r="H38" i="28"/>
  <c r="H37" i="28"/>
  <c r="H36" i="28"/>
  <c r="H35" i="28"/>
  <c r="H29" i="28"/>
  <c r="H27" i="28"/>
  <c r="H26" i="28"/>
  <c r="H25" i="28"/>
  <c r="H17" i="28"/>
  <c r="H19" i="28"/>
  <c r="H20" i="28"/>
  <c r="H21" i="28"/>
  <c r="E27" i="28"/>
  <c r="E28" i="28"/>
  <c r="E36" i="28"/>
  <c r="E47" i="28"/>
  <c r="E128" i="28"/>
  <c r="L176" i="28"/>
  <c r="M176" i="28"/>
  <c r="M172" i="28"/>
  <c r="L172" i="28"/>
  <c r="M170" i="28"/>
  <c r="M169" i="28"/>
  <c r="L169" i="28"/>
  <c r="M166" i="28"/>
  <c r="L166" i="28"/>
  <c r="M165" i="28"/>
  <c r="M164" i="28"/>
  <c r="L164" i="28"/>
  <c r="M161" i="28"/>
  <c r="L161" i="28"/>
  <c r="M160" i="28"/>
  <c r="L160" i="28"/>
  <c r="M155" i="28"/>
  <c r="M154" i="28"/>
  <c r="L154" i="28"/>
  <c r="M153" i="28"/>
  <c r="L153" i="28"/>
  <c r="M150" i="28"/>
  <c r="M149" i="28"/>
  <c r="M148" i="28"/>
  <c r="L148" i="28"/>
  <c r="M145" i="28"/>
  <c r="L145" i="28"/>
  <c r="M144" i="28"/>
  <c r="M143" i="28"/>
  <c r="L143" i="28"/>
  <c r="M142" i="28"/>
  <c r="L142" i="28"/>
  <c r="M137" i="28"/>
  <c r="M136" i="28"/>
  <c r="M134" i="28"/>
  <c r="M132" i="28"/>
  <c r="M131" i="28"/>
  <c r="M130" i="28"/>
  <c r="M128" i="28"/>
  <c r="M127" i="28"/>
  <c r="M125" i="28"/>
  <c r="M124" i="28"/>
  <c r="M123" i="28"/>
  <c r="M121" i="28"/>
  <c r="M120" i="28"/>
  <c r="M115" i="28"/>
  <c r="L115" i="28"/>
  <c r="M112" i="28"/>
  <c r="L112" i="28"/>
  <c r="M109" i="28"/>
  <c r="M106" i="28"/>
  <c r="M105" i="28"/>
  <c r="M104" i="28"/>
  <c r="M102" i="28"/>
  <c r="M101" i="28"/>
  <c r="M100" i="28"/>
  <c r="M99" i="28"/>
  <c r="M98" i="28"/>
  <c r="M97" i="28"/>
  <c r="M96" i="28"/>
  <c r="M95" i="28"/>
  <c r="L95" i="28"/>
  <c r="M92" i="28"/>
  <c r="L92" i="28"/>
  <c r="M91" i="28"/>
  <c r="L91" i="28"/>
  <c r="M90" i="28"/>
  <c r="L90" i="28"/>
  <c r="M89" i="28"/>
  <c r="M88" i="28"/>
  <c r="M87" i="28"/>
  <c r="M86" i="28"/>
  <c r="M85" i="28"/>
  <c r="M84" i="28"/>
  <c r="M83" i="28"/>
  <c r="L83" i="28"/>
  <c r="M80" i="28"/>
  <c r="M79" i="28"/>
  <c r="M78" i="28"/>
  <c r="M77" i="28"/>
  <c r="M76" i="28"/>
  <c r="M75" i="28"/>
  <c r="M74" i="28"/>
  <c r="L74" i="28"/>
  <c r="M71" i="28"/>
  <c r="L71" i="28"/>
  <c r="M70" i="28"/>
  <c r="L70" i="28"/>
  <c r="M69" i="28"/>
  <c r="L69" i="28"/>
  <c r="M68" i="28"/>
  <c r="L68" i="28"/>
  <c r="M65" i="28"/>
  <c r="K65" i="28" s="1"/>
  <c r="M64" i="28"/>
  <c r="M63" i="28"/>
  <c r="M62" i="28"/>
  <c r="M61" i="28"/>
  <c r="M59" i="28"/>
  <c r="M58" i="28"/>
  <c r="M57" i="28"/>
  <c r="M56" i="28"/>
  <c r="M54" i="28"/>
  <c r="M53" i="28"/>
  <c r="M52" i="28"/>
  <c r="M51" i="28"/>
  <c r="M50" i="28"/>
  <c r="L50" i="28"/>
  <c r="M46" i="28"/>
  <c r="K176" i="28" l="1"/>
  <c r="K68" i="28"/>
  <c r="K92" i="28"/>
  <c r="K112" i="28"/>
  <c r="K115" i="28"/>
  <c r="K121" i="28"/>
  <c r="K124" i="28"/>
  <c r="K83" i="28"/>
  <c r="K87" i="28"/>
  <c r="K88" i="28"/>
  <c r="K89" i="28"/>
  <c r="K90" i="28"/>
  <c r="K91" i="28"/>
  <c r="K125" i="28"/>
  <c r="K51" i="28"/>
  <c r="K53" i="28"/>
  <c r="K74" i="28"/>
  <c r="K76" i="28"/>
  <c r="K80" i="28"/>
  <c r="K100" i="28"/>
  <c r="K109" i="28"/>
  <c r="K137" i="28"/>
  <c r="K143" i="28"/>
  <c r="K145" i="28"/>
  <c r="K155" i="28"/>
  <c r="K164" i="28"/>
  <c r="K166" i="28"/>
  <c r="K54" i="28"/>
  <c r="K77" i="28"/>
  <c r="K98" i="28"/>
  <c r="K99" i="28"/>
  <c r="K101" i="28"/>
  <c r="K104" i="28"/>
  <c r="K142" i="28"/>
  <c r="K144" i="28"/>
  <c r="K150" i="28"/>
  <c r="K165" i="28"/>
  <c r="K172" i="28"/>
  <c r="K46" i="28"/>
  <c r="K50" i="28"/>
  <c r="K71" i="28"/>
  <c r="K85" i="28"/>
  <c r="K86" i="28"/>
  <c r="K96" i="28"/>
  <c r="K97" i="28"/>
  <c r="K153" i="28"/>
  <c r="K154" i="28"/>
  <c r="K52" i="28"/>
  <c r="K64" i="28"/>
  <c r="K69" i="28"/>
  <c r="K70" i="28"/>
  <c r="K75" i="28"/>
  <c r="K78" i="28"/>
  <c r="K79" i="28"/>
  <c r="K84" i="28"/>
  <c r="K95" i="28"/>
  <c r="K102" i="28"/>
  <c r="K105" i="28"/>
  <c r="K106" i="28"/>
  <c r="K120" i="28"/>
  <c r="K123" i="28"/>
  <c r="K148" i="28"/>
  <c r="K149" i="28"/>
  <c r="K160" i="28"/>
  <c r="K169" i="28"/>
  <c r="K170" i="28"/>
  <c r="M47" i="28"/>
  <c r="M43" i="28"/>
  <c r="L43" i="28"/>
  <c r="M42" i="28"/>
  <c r="L42" i="28"/>
  <c r="M40" i="28"/>
  <c r="M39" i="28"/>
  <c r="M38" i="28"/>
  <c r="M37" i="28"/>
  <c r="M36" i="28"/>
  <c r="M35" i="28"/>
  <c r="L35" i="28"/>
  <c r="M27" i="28"/>
  <c r="M26" i="28"/>
  <c r="M25" i="28"/>
  <c r="L25" i="28"/>
  <c r="M22" i="28"/>
  <c r="L22" i="28"/>
  <c r="M21" i="28"/>
  <c r="L21" i="28"/>
  <c r="M20" i="28"/>
  <c r="M19" i="28"/>
  <c r="M18" i="28"/>
  <c r="M17" i="28"/>
  <c r="M16" i="28"/>
  <c r="L16" i="28"/>
  <c r="M13" i="28"/>
  <c r="L13" i="28"/>
  <c r="M12" i="28"/>
  <c r="M7" i="28"/>
  <c r="M6" i="28"/>
  <c r="M5" i="28"/>
  <c r="E136" i="28"/>
  <c r="B136" i="28"/>
  <c r="A136" i="28"/>
  <c r="A47" i="28"/>
  <c r="L99" i="26"/>
  <c r="L91" i="26"/>
  <c r="L90" i="26"/>
  <c r="L88" i="26"/>
  <c r="L87" i="26"/>
  <c r="L59" i="26"/>
  <c r="L57" i="26"/>
  <c r="L54" i="26"/>
  <c r="L53" i="26"/>
  <c r="L52" i="26"/>
  <c r="L46" i="26"/>
  <c r="L41" i="26"/>
  <c r="L40" i="26"/>
  <c r="L38" i="26"/>
  <c r="L28" i="26"/>
  <c r="L25" i="26"/>
  <c r="L24" i="26"/>
  <c r="L22" i="26"/>
  <c r="L20" i="26"/>
  <c r="L13" i="26"/>
  <c r="L11" i="26"/>
  <c r="M107" i="26"/>
  <c r="M85" i="26"/>
  <c r="M89" i="26"/>
  <c r="M76" i="26"/>
  <c r="M79" i="26"/>
  <c r="M68" i="26"/>
  <c r="M58" i="26"/>
  <c r="M49" i="26"/>
  <c r="M47" i="26"/>
  <c r="M48" i="26"/>
  <c r="M45" i="26"/>
  <c r="M44" i="26"/>
  <c r="M12" i="26"/>
  <c r="M15" i="26"/>
  <c r="M14" i="26"/>
  <c r="M24" i="26"/>
  <c r="M23" i="26"/>
  <c r="M33" i="26"/>
  <c r="M30" i="26"/>
  <c r="M40" i="26"/>
  <c r="E24" i="26"/>
  <c r="E40" i="26"/>
  <c r="E70" i="26"/>
  <c r="M70" i="26"/>
  <c r="M39" i="26"/>
  <c r="L39" i="26"/>
  <c r="E39" i="26"/>
  <c r="G14" i="24"/>
  <c r="G13" i="24"/>
  <c r="F37" i="24"/>
  <c r="F17" i="24"/>
  <c r="F14" i="24"/>
  <c r="F10" i="24"/>
  <c r="F11" i="24"/>
  <c r="F12" i="24"/>
  <c r="F9" i="24"/>
  <c r="D45" i="31"/>
  <c r="D46" i="31"/>
  <c r="D47" i="31"/>
  <c r="D48" i="31"/>
  <c r="D49" i="31"/>
  <c r="D50" i="31"/>
  <c r="K70" i="26" l="1"/>
  <c r="K40" i="26"/>
  <c r="K13" i="28"/>
  <c r="K22" i="28"/>
  <c r="K26" i="28"/>
  <c r="K27" i="28"/>
  <c r="K43" i="28"/>
  <c r="K24" i="26"/>
  <c r="K5" i="28"/>
  <c r="K12" i="28"/>
  <c r="K37" i="28"/>
  <c r="K42" i="28"/>
  <c r="K25" i="28"/>
  <c r="K39" i="26"/>
  <c r="K7" i="28"/>
  <c r="K38" i="28"/>
  <c r="K40" i="28"/>
  <c r="K35" i="28"/>
  <c r="K39" i="28"/>
  <c r="K19" i="28"/>
  <c r="K20" i="28"/>
  <c r="K21" i="28"/>
  <c r="K47" i="28"/>
  <c r="K6" i="28"/>
  <c r="K16" i="28"/>
  <c r="K17" i="28"/>
  <c r="K18" i="28"/>
  <c r="K36" i="28"/>
  <c r="F63" i="31"/>
  <c r="M116" i="28" l="1"/>
  <c r="K20" i="27" s="1"/>
  <c r="G116" i="28"/>
  <c r="E20" i="27" s="1"/>
  <c r="E115" i="28"/>
  <c r="E116" i="28" s="1"/>
  <c r="C20" i="27" s="1"/>
  <c r="K116" i="28"/>
  <c r="I20" i="27" s="1"/>
  <c r="L20" i="27" s="1"/>
  <c r="J116" i="28"/>
  <c r="H20" i="27" s="1"/>
  <c r="I116" i="28"/>
  <c r="G20" i="27" s="1"/>
  <c r="H115" i="28"/>
  <c r="H116" i="28" s="1"/>
  <c r="F20" i="27" s="1"/>
  <c r="F116" i="28"/>
  <c r="D20" i="27" s="1"/>
  <c r="B115" i="28"/>
  <c r="A115" i="28"/>
  <c r="L48" i="28"/>
  <c r="E46" i="28"/>
  <c r="F48" i="28"/>
  <c r="G48" i="28"/>
  <c r="M91" i="26"/>
  <c r="K91" i="26" s="1"/>
  <c r="E91" i="26"/>
  <c r="E32" i="24"/>
  <c r="L23" i="26"/>
  <c r="K23" i="26" s="1"/>
  <c r="L8" i="26"/>
  <c r="M63" i="26"/>
  <c r="M46" i="26"/>
  <c r="K46" i="26" s="1"/>
  <c r="M25" i="26"/>
  <c r="K25" i="26" s="1"/>
  <c r="L80" i="26"/>
  <c r="L63" i="26"/>
  <c r="K63" i="26" s="1"/>
  <c r="F26" i="26"/>
  <c r="D18" i="25" s="1"/>
  <c r="E144" i="28"/>
  <c r="E18" i="28"/>
  <c r="B144" i="28"/>
  <c r="A144" i="28"/>
  <c r="E23" i="26"/>
  <c r="L110" i="26"/>
  <c r="L111" i="26" s="1"/>
  <c r="J32" i="25" s="1"/>
  <c r="F111" i="26"/>
  <c r="D32" i="25" s="1"/>
  <c r="G111" i="26"/>
  <c r="E32" i="25" s="1"/>
  <c r="E110" i="26"/>
  <c r="E111" i="26" s="1"/>
  <c r="C32" i="25" s="1"/>
  <c r="L58" i="26"/>
  <c r="K58" i="26" s="1"/>
  <c r="E58" i="26"/>
  <c r="E23" i="24"/>
  <c r="F58" i="24"/>
  <c r="F60" i="24" s="1"/>
  <c r="G58" i="24"/>
  <c r="G60" i="24" s="1"/>
  <c r="E51" i="24"/>
  <c r="E52" i="24"/>
  <c r="E53" i="24"/>
  <c r="D31" i="31"/>
  <c r="D32" i="31"/>
  <c r="D33" i="31"/>
  <c r="F38" i="31"/>
  <c r="E160" i="28"/>
  <c r="E162" i="28" s="1"/>
  <c r="C25" i="27" s="1"/>
  <c r="E165" i="28"/>
  <c r="E170" i="28"/>
  <c r="E143" i="28"/>
  <c r="E154" i="28"/>
  <c r="B154" i="28"/>
  <c r="A154" i="28"/>
  <c r="B143" i="28"/>
  <c r="A143" i="28"/>
  <c r="M62" i="26"/>
  <c r="L62" i="26"/>
  <c r="F64" i="26"/>
  <c r="D24" i="25" s="1"/>
  <c r="G64" i="26"/>
  <c r="E24" i="25" s="1"/>
  <c r="H64" i="26"/>
  <c r="I64" i="26"/>
  <c r="J64" i="26"/>
  <c r="E62" i="26"/>
  <c r="E63" i="26"/>
  <c r="H87" i="26"/>
  <c r="H92" i="26" s="1"/>
  <c r="J74" i="26"/>
  <c r="H25" i="25" s="1"/>
  <c r="J92" i="26"/>
  <c r="J94" i="26" s="1"/>
  <c r="M93" i="28"/>
  <c r="K17" i="27" s="1"/>
  <c r="M44" i="28"/>
  <c r="E26" i="28"/>
  <c r="E29" i="28"/>
  <c r="H22" i="28"/>
  <c r="H166" i="28"/>
  <c r="H164" i="28"/>
  <c r="A128" i="28"/>
  <c r="B128" i="28"/>
  <c r="M81" i="28"/>
  <c r="K16" i="27" s="1"/>
  <c r="E79" i="28"/>
  <c r="E97" i="28"/>
  <c r="A97" i="28"/>
  <c r="B97" i="28"/>
  <c r="A98" i="28"/>
  <c r="B98" i="28"/>
  <c r="A79" i="28"/>
  <c r="B79" i="28"/>
  <c r="H5" i="28"/>
  <c r="H6" i="28"/>
  <c r="H7" i="28"/>
  <c r="J8" i="28"/>
  <c r="H9" i="27" s="1"/>
  <c r="I8" i="28"/>
  <c r="G9" i="27" s="1"/>
  <c r="H4" i="28"/>
  <c r="E6" i="28"/>
  <c r="E7" i="28"/>
  <c r="L4" i="28"/>
  <c r="M4" i="28"/>
  <c r="M8" i="28" s="1"/>
  <c r="E4" i="28"/>
  <c r="E5" i="28"/>
  <c r="F8" i="28"/>
  <c r="F10" i="28" s="1"/>
  <c r="G8" i="28"/>
  <c r="E9" i="27" s="1"/>
  <c r="A7" i="28"/>
  <c r="B7" i="28"/>
  <c r="M38" i="26"/>
  <c r="K38" i="26" s="1"/>
  <c r="M41" i="26"/>
  <c r="L42" i="26"/>
  <c r="J21" i="25" s="1"/>
  <c r="E38" i="26"/>
  <c r="E41" i="26"/>
  <c r="F42" i="26"/>
  <c r="D21" i="25" s="1"/>
  <c r="G42" i="26"/>
  <c r="M8" i="26"/>
  <c r="M9" i="26" s="1"/>
  <c r="K16" i="25" s="1"/>
  <c r="G55" i="26"/>
  <c r="E22" i="25" s="1"/>
  <c r="G60" i="26"/>
  <c r="E23" i="25" s="1"/>
  <c r="G74" i="26"/>
  <c r="E25" i="25" s="1"/>
  <c r="G81" i="26"/>
  <c r="F55" i="26"/>
  <c r="D22" i="25" s="1"/>
  <c r="F60" i="26"/>
  <c r="D23" i="25" s="1"/>
  <c r="F74" i="26"/>
  <c r="D25" i="25" s="1"/>
  <c r="F81" i="26"/>
  <c r="E44" i="26"/>
  <c r="E45" i="26"/>
  <c r="E46" i="26"/>
  <c r="E47" i="26"/>
  <c r="E48" i="26"/>
  <c r="E49" i="26"/>
  <c r="E50" i="26"/>
  <c r="E51" i="26"/>
  <c r="E52" i="26"/>
  <c r="E53" i="26"/>
  <c r="E54" i="26"/>
  <c r="E57" i="26"/>
  <c r="E59" i="26"/>
  <c r="E66" i="26"/>
  <c r="E67" i="26"/>
  <c r="E68" i="26"/>
  <c r="E69" i="26"/>
  <c r="E72" i="26"/>
  <c r="E73" i="26"/>
  <c r="E76" i="26"/>
  <c r="E78" i="26"/>
  <c r="E79" i="26"/>
  <c r="E80" i="26"/>
  <c r="M78" i="26"/>
  <c r="M80" i="26"/>
  <c r="M66" i="26"/>
  <c r="M67" i="26"/>
  <c r="K67" i="26" s="1"/>
  <c r="M69" i="26"/>
  <c r="M72" i="26"/>
  <c r="M73" i="26"/>
  <c r="K73" i="26" s="1"/>
  <c r="M57" i="26"/>
  <c r="M59" i="26"/>
  <c r="M50" i="26"/>
  <c r="M51" i="26"/>
  <c r="M52" i="26"/>
  <c r="K52" i="26" s="1"/>
  <c r="M53" i="26"/>
  <c r="K53" i="26" s="1"/>
  <c r="M54" i="26"/>
  <c r="K54" i="26" s="1"/>
  <c r="L66" i="26"/>
  <c r="K68" i="26"/>
  <c r="L76" i="26"/>
  <c r="L78" i="26"/>
  <c r="L79" i="26"/>
  <c r="K79" i="26" s="1"/>
  <c r="L44" i="26"/>
  <c r="K44" i="26" s="1"/>
  <c r="L45" i="26"/>
  <c r="K45" i="26" s="1"/>
  <c r="L47" i="26"/>
  <c r="L48" i="26"/>
  <c r="K48" i="26" s="1"/>
  <c r="L49" i="26"/>
  <c r="K49" i="26" s="1"/>
  <c r="L50" i="26"/>
  <c r="L51" i="26"/>
  <c r="L30" i="26"/>
  <c r="K30" i="26" s="1"/>
  <c r="M32" i="26"/>
  <c r="M13" i="26"/>
  <c r="K13" i="26" s="1"/>
  <c r="M90" i="26"/>
  <c r="K90" i="26" s="1"/>
  <c r="E90" i="26"/>
  <c r="D28" i="31"/>
  <c r="F29" i="31"/>
  <c r="E29" i="31"/>
  <c r="D27" i="31"/>
  <c r="E30" i="26"/>
  <c r="M28" i="26"/>
  <c r="K28" i="26" s="1"/>
  <c r="M29" i="26"/>
  <c r="L29" i="26"/>
  <c r="G31" i="26"/>
  <c r="E19" i="25" s="1"/>
  <c r="F31" i="26"/>
  <c r="D19" i="25" s="1"/>
  <c r="E28" i="26"/>
  <c r="E29" i="26"/>
  <c r="H66" i="26"/>
  <c r="H72" i="26"/>
  <c r="H104" i="26"/>
  <c r="D71" i="31"/>
  <c r="I19" i="27"/>
  <c r="L19" i="27" s="1"/>
  <c r="A75" i="28"/>
  <c r="B75" i="28"/>
  <c r="A150" i="28"/>
  <c r="B150" i="28"/>
  <c r="H124" i="28"/>
  <c r="H125" i="28"/>
  <c r="E132" i="28"/>
  <c r="E134" i="28"/>
  <c r="E137" i="28"/>
  <c r="E149" i="28"/>
  <c r="E150" i="28"/>
  <c r="L151" i="28"/>
  <c r="J23" i="27" s="1"/>
  <c r="J151" i="28"/>
  <c r="H23" i="27" s="1"/>
  <c r="I151" i="28"/>
  <c r="G23" i="27" s="1"/>
  <c r="F151" i="28"/>
  <c r="D23" i="27" s="1"/>
  <c r="E148" i="28"/>
  <c r="L146" i="28"/>
  <c r="J22" i="27" s="1"/>
  <c r="J146" i="28"/>
  <c r="H22" i="27" s="1"/>
  <c r="I146" i="28"/>
  <c r="G22" i="27" s="1"/>
  <c r="F146" i="28"/>
  <c r="E142" i="28"/>
  <c r="E145" i="28"/>
  <c r="E96" i="28"/>
  <c r="E98" i="28"/>
  <c r="E99" i="28"/>
  <c r="E100" i="28"/>
  <c r="E101" i="28"/>
  <c r="E102" i="28"/>
  <c r="E103" i="28"/>
  <c r="E104" i="28"/>
  <c r="E105" i="28"/>
  <c r="E106" i="28"/>
  <c r="E75" i="28"/>
  <c r="E76" i="28"/>
  <c r="E77" i="28"/>
  <c r="E52" i="28"/>
  <c r="E53" i="28"/>
  <c r="E54" i="28"/>
  <c r="E56" i="28"/>
  <c r="E57" i="28"/>
  <c r="E58" i="28"/>
  <c r="E59" i="28"/>
  <c r="E61" i="28"/>
  <c r="E62" i="28"/>
  <c r="E63" i="28"/>
  <c r="E37" i="28"/>
  <c r="E38" i="28"/>
  <c r="E39" i="28"/>
  <c r="E40" i="28"/>
  <c r="E42" i="28"/>
  <c r="E19" i="28"/>
  <c r="E20" i="28"/>
  <c r="E21" i="28"/>
  <c r="E22" i="28"/>
  <c r="G146" i="28"/>
  <c r="E22" i="27" s="1"/>
  <c r="G151" i="28"/>
  <c r="E23" i="27" s="1"/>
  <c r="G138" i="28"/>
  <c r="G140" i="28" s="1"/>
  <c r="J162" i="28"/>
  <c r="H25" i="27" s="1"/>
  <c r="J167" i="28"/>
  <c r="H26" i="27" s="1"/>
  <c r="H28" i="27"/>
  <c r="D48" i="29"/>
  <c r="L14" i="26"/>
  <c r="K14" i="26" s="1"/>
  <c r="B21" i="28"/>
  <c r="A21" i="28"/>
  <c r="A134" i="28"/>
  <c r="B134" i="28"/>
  <c r="F72" i="31"/>
  <c r="F80" i="31" s="1"/>
  <c r="E72" i="31"/>
  <c r="E80" i="31" s="1"/>
  <c r="D69" i="31"/>
  <c r="D70" i="31"/>
  <c r="K19" i="27"/>
  <c r="J19" i="27"/>
  <c r="H112" i="28"/>
  <c r="F19" i="27" s="1"/>
  <c r="E19" i="27"/>
  <c r="D19" i="27"/>
  <c r="E112" i="28"/>
  <c r="E13" i="28"/>
  <c r="E12" i="28"/>
  <c r="A120" i="28"/>
  <c r="B120" i="28"/>
  <c r="E120" i="28"/>
  <c r="M72" i="28"/>
  <c r="K15" i="27" s="1"/>
  <c r="M113" i="28"/>
  <c r="L110" i="28"/>
  <c r="J18" i="27" s="1"/>
  <c r="L93" i="28"/>
  <c r="J17" i="27" s="1"/>
  <c r="L81" i="28"/>
  <c r="J16" i="27" s="1"/>
  <c r="L72" i="28"/>
  <c r="J15" i="27" s="1"/>
  <c r="L66" i="28"/>
  <c r="J14" i="27" s="1"/>
  <c r="L44" i="28"/>
  <c r="L113" i="28"/>
  <c r="K113" i="28"/>
  <c r="J44" i="28"/>
  <c r="H13" i="27" s="1"/>
  <c r="J66" i="28"/>
  <c r="H14" i="27" s="1"/>
  <c r="J72" i="28"/>
  <c r="H15" i="27" s="1"/>
  <c r="J81" i="28"/>
  <c r="H16" i="27" s="1"/>
  <c r="J93" i="28"/>
  <c r="H17" i="27" s="1"/>
  <c r="J110" i="28"/>
  <c r="H18" i="27" s="1"/>
  <c r="J113" i="28"/>
  <c r="I110" i="28"/>
  <c r="G18" i="27" s="1"/>
  <c r="I93" i="28"/>
  <c r="G17" i="27" s="1"/>
  <c r="I81" i="28"/>
  <c r="G16" i="27" s="1"/>
  <c r="I72" i="28"/>
  <c r="G15" i="27" s="1"/>
  <c r="I66" i="28"/>
  <c r="G14" i="27" s="1"/>
  <c r="I44" i="28"/>
  <c r="G13" i="27" s="1"/>
  <c r="I113" i="28"/>
  <c r="H44" i="28"/>
  <c r="F13" i="27" s="1"/>
  <c r="H66" i="28"/>
  <c r="F14" i="27" s="1"/>
  <c r="G44" i="28"/>
  <c r="G66" i="28"/>
  <c r="E14" i="27" s="1"/>
  <c r="G72" i="28"/>
  <c r="E15" i="27" s="1"/>
  <c r="G81" i="28"/>
  <c r="E16" i="27" s="1"/>
  <c r="G93" i="28"/>
  <c r="E17" i="27" s="1"/>
  <c r="G110" i="28"/>
  <c r="E18" i="27" s="1"/>
  <c r="G113" i="28"/>
  <c r="F110" i="28"/>
  <c r="D18" i="27" s="1"/>
  <c r="F93" i="28"/>
  <c r="D17" i="27" s="1"/>
  <c r="F81" i="28"/>
  <c r="D16" i="27" s="1"/>
  <c r="F72" i="28"/>
  <c r="D15" i="27" s="1"/>
  <c r="F66" i="28"/>
  <c r="D14" i="27" s="1"/>
  <c r="F44" i="28"/>
  <c r="F113" i="28"/>
  <c r="E35" i="28"/>
  <c r="E43" i="28"/>
  <c r="E50" i="28"/>
  <c r="E51" i="28"/>
  <c r="E64" i="28"/>
  <c r="E65" i="28"/>
  <c r="E68" i="28"/>
  <c r="E70" i="28"/>
  <c r="E71" i="28"/>
  <c r="E69" i="28"/>
  <c r="E74" i="28"/>
  <c r="E78" i="28"/>
  <c r="E80" i="28"/>
  <c r="E83" i="28"/>
  <c r="E84" i="28"/>
  <c r="E86" i="28"/>
  <c r="E87" i="28"/>
  <c r="E89" i="28"/>
  <c r="E91" i="28"/>
  <c r="E92" i="28"/>
  <c r="E85" i="28"/>
  <c r="E88" i="28"/>
  <c r="E90" i="28"/>
  <c r="E95" i="28"/>
  <c r="E109" i="28"/>
  <c r="B112" i="28"/>
  <c r="A112" i="28"/>
  <c r="F15" i="24"/>
  <c r="F18" i="24"/>
  <c r="F35" i="24"/>
  <c r="F38" i="24"/>
  <c r="E38" i="24" s="1"/>
  <c r="G15" i="24"/>
  <c r="G35" i="24"/>
  <c r="E9" i="26"/>
  <c r="C16" i="25" s="1"/>
  <c r="E11" i="26"/>
  <c r="E12" i="26"/>
  <c r="E13" i="26"/>
  <c r="E14" i="26"/>
  <c r="E15" i="26"/>
  <c r="E20" i="26"/>
  <c r="E22" i="26"/>
  <c r="E25" i="26"/>
  <c r="E33" i="26"/>
  <c r="E85" i="26"/>
  <c r="E87" i="26"/>
  <c r="E88" i="26"/>
  <c r="E89" i="26"/>
  <c r="E96" i="26"/>
  <c r="E97" i="26" s="1"/>
  <c r="E99" i="26"/>
  <c r="E100" i="26" s="1"/>
  <c r="C29" i="25" s="1"/>
  <c r="E104" i="26"/>
  <c r="E105" i="26" s="1"/>
  <c r="E107" i="26"/>
  <c r="E108" i="26" s="1"/>
  <c r="C31" i="25" s="1"/>
  <c r="I105" i="26"/>
  <c r="J105" i="26"/>
  <c r="I97" i="26"/>
  <c r="I102" i="26" s="1"/>
  <c r="I92" i="26"/>
  <c r="I94" i="26" s="1"/>
  <c r="I74" i="26"/>
  <c r="J55" i="26"/>
  <c r="G9" i="26"/>
  <c r="E16" i="25" s="1"/>
  <c r="G16" i="26"/>
  <c r="G18" i="26" s="1"/>
  <c r="G26" i="26"/>
  <c r="E18" i="25" s="1"/>
  <c r="G34" i="26"/>
  <c r="G92" i="26"/>
  <c r="G97" i="26"/>
  <c r="G100" i="26"/>
  <c r="E29" i="25" s="1"/>
  <c r="G105" i="26"/>
  <c r="E26" i="25"/>
  <c r="M20" i="26"/>
  <c r="K20" i="26" s="1"/>
  <c r="M22" i="26"/>
  <c r="K22" i="26" s="1"/>
  <c r="L96" i="26"/>
  <c r="L97" i="26" s="1"/>
  <c r="M96" i="26"/>
  <c r="M97" i="26" s="1"/>
  <c r="M99" i="26"/>
  <c r="M100" i="26" s="1"/>
  <c r="L104" i="26"/>
  <c r="L105" i="26" s="1"/>
  <c r="J30" i="25" s="1"/>
  <c r="M104" i="26"/>
  <c r="M105" i="26" s="1"/>
  <c r="K30" i="25" s="1"/>
  <c r="L107" i="26"/>
  <c r="K107" i="26" s="1"/>
  <c r="K108" i="26" s="1"/>
  <c r="I31" i="25" s="1"/>
  <c r="M110" i="26"/>
  <c r="M111" i="26" s="1"/>
  <c r="K32" i="25" s="1"/>
  <c r="M34" i="26"/>
  <c r="M87" i="26"/>
  <c r="K87" i="26" s="1"/>
  <c r="M88" i="26"/>
  <c r="K88" i="26" s="1"/>
  <c r="F9" i="26"/>
  <c r="D16" i="25" s="1"/>
  <c r="F16" i="26"/>
  <c r="D17" i="25" s="1"/>
  <c r="F34" i="26"/>
  <c r="D20" i="25" s="1"/>
  <c r="D26" i="25"/>
  <c r="F92" i="26"/>
  <c r="D27" i="25" s="1"/>
  <c r="F97" i="26"/>
  <c r="F105" i="26"/>
  <c r="D30" i="25" s="1"/>
  <c r="F108" i="26"/>
  <c r="D31" i="25" s="1"/>
  <c r="L85" i="26"/>
  <c r="K85" i="26" s="1"/>
  <c r="L89" i="26"/>
  <c r="K89" i="26" s="1"/>
  <c r="L12" i="26"/>
  <c r="K12" i="26" s="1"/>
  <c r="L15" i="26"/>
  <c r="K15" i="26" s="1"/>
  <c r="M11" i="26"/>
  <c r="K11" i="26" s="1"/>
  <c r="L33" i="26"/>
  <c r="E30" i="24"/>
  <c r="E31" i="24"/>
  <c r="E22" i="24"/>
  <c r="E14" i="24"/>
  <c r="E34" i="24"/>
  <c r="E37" i="24"/>
  <c r="E29" i="24"/>
  <c r="E28" i="24"/>
  <c r="E27" i="24"/>
  <c r="E26" i="24"/>
  <c r="E25" i="24"/>
  <c r="E24" i="24"/>
  <c r="E21" i="24"/>
  <c r="E20" i="24"/>
  <c r="E17" i="24"/>
  <c r="E13" i="24"/>
  <c r="E12" i="24"/>
  <c r="E11" i="24"/>
  <c r="E10" i="24"/>
  <c r="E9" i="24"/>
  <c r="H50" i="26"/>
  <c r="L100" i="26"/>
  <c r="F100" i="26"/>
  <c r="H67" i="26"/>
  <c r="H96" i="26"/>
  <c r="E38" i="31"/>
  <c r="D44" i="31"/>
  <c r="D59" i="31"/>
  <c r="D51" i="31"/>
  <c r="D52" i="31"/>
  <c r="D53" i="31"/>
  <c r="D57" i="31"/>
  <c r="D58" i="31"/>
  <c r="F60" i="31"/>
  <c r="E60" i="31"/>
  <c r="D21" i="31"/>
  <c r="D17" i="31"/>
  <c r="F19" i="31"/>
  <c r="D6" i="31"/>
  <c r="D7" i="31"/>
  <c r="D8" i="31"/>
  <c r="D9" i="31"/>
  <c r="D10" i="31"/>
  <c r="D11" i="31"/>
  <c r="D13" i="31"/>
  <c r="D14" i="31"/>
  <c r="D15" i="31"/>
  <c r="D16" i="31"/>
  <c r="D18" i="31"/>
  <c r="E12" i="31"/>
  <c r="E19" i="31" s="1"/>
  <c r="D20" i="31"/>
  <c r="D22" i="31"/>
  <c r="D23" i="31"/>
  <c r="D24" i="31"/>
  <c r="D25" i="31"/>
  <c r="D61" i="31"/>
  <c r="D62" i="31"/>
  <c r="F26" i="31"/>
  <c r="E63" i="31"/>
  <c r="E26" i="31"/>
  <c r="C12" i="29"/>
  <c r="C48" i="29"/>
  <c r="C35" i="29"/>
  <c r="C37" i="29" s="1"/>
  <c r="F27" i="27"/>
  <c r="G27" i="27"/>
  <c r="H27" i="27"/>
  <c r="F156" i="28"/>
  <c r="D24" i="27" s="1"/>
  <c r="F14" i="28"/>
  <c r="D10" i="27" s="1"/>
  <c r="F23" i="28"/>
  <c r="D11" i="27" s="1"/>
  <c r="F31" i="28"/>
  <c r="D12" i="27" s="1"/>
  <c r="F138" i="28"/>
  <c r="F162" i="28"/>
  <c r="D25" i="27" s="1"/>
  <c r="F167" i="28"/>
  <c r="D26" i="27" s="1"/>
  <c r="L173" i="28"/>
  <c r="J27" i="27" s="1"/>
  <c r="F173" i="28"/>
  <c r="D27" i="27" s="1"/>
  <c r="D28" i="27"/>
  <c r="I14" i="28"/>
  <c r="G10" i="27" s="1"/>
  <c r="G11" i="27"/>
  <c r="I31" i="28"/>
  <c r="G12" i="27" s="1"/>
  <c r="I138" i="28"/>
  <c r="I162" i="28"/>
  <c r="G25" i="27" s="1"/>
  <c r="L162" i="28"/>
  <c r="J25" i="27" s="1"/>
  <c r="L167" i="28"/>
  <c r="J26" i="27" s="1"/>
  <c r="I167" i="28"/>
  <c r="G26" i="27" s="1"/>
  <c r="G28" i="27"/>
  <c r="J28" i="27"/>
  <c r="I156" i="28"/>
  <c r="G24" i="27" s="1"/>
  <c r="L156" i="28"/>
  <c r="J24" i="27" s="1"/>
  <c r="L138" i="28"/>
  <c r="L31" i="28"/>
  <c r="J12" i="27" s="1"/>
  <c r="L23" i="28"/>
  <c r="J11" i="27" s="1"/>
  <c r="L14" i="28"/>
  <c r="J10" i="27" s="1"/>
  <c r="H16" i="28"/>
  <c r="H11" i="27"/>
  <c r="H31" i="28"/>
  <c r="J31" i="28"/>
  <c r="H12" i="27" s="1"/>
  <c r="H121" i="28"/>
  <c r="H123" i="28"/>
  <c r="J138" i="28"/>
  <c r="H155" i="28"/>
  <c r="J156" i="28"/>
  <c r="H24" i="27" s="1"/>
  <c r="H161" i="28"/>
  <c r="H162" i="28" s="1"/>
  <c r="F25" i="27" s="1"/>
  <c r="H176" i="28"/>
  <c r="J14" i="28"/>
  <c r="H10" i="27" s="1"/>
  <c r="M14" i="28"/>
  <c r="K10" i="27" s="1"/>
  <c r="G14" i="28"/>
  <c r="E10" i="27" s="1"/>
  <c r="G23" i="28"/>
  <c r="E11" i="27" s="1"/>
  <c r="E16" i="28"/>
  <c r="E17" i="28"/>
  <c r="M23" i="28"/>
  <c r="K11" i="27" s="1"/>
  <c r="G31" i="28"/>
  <c r="E12" i="27" s="1"/>
  <c r="M31" i="28"/>
  <c r="K12" i="27" s="1"/>
  <c r="G156" i="28"/>
  <c r="E24" i="27" s="1"/>
  <c r="M156" i="28"/>
  <c r="K24" i="27" s="1"/>
  <c r="E153" i="28"/>
  <c r="E155" i="28"/>
  <c r="G162" i="28"/>
  <c r="E25" i="27" s="1"/>
  <c r="M162" i="28"/>
  <c r="K25" i="27" s="1"/>
  <c r="G167" i="28"/>
  <c r="E26" i="27" s="1"/>
  <c r="M173" i="28"/>
  <c r="K27" i="27" s="1"/>
  <c r="E169" i="28"/>
  <c r="E172" i="28"/>
  <c r="G173" i="28"/>
  <c r="E27" i="27" s="1"/>
  <c r="E28" i="27"/>
  <c r="K28" i="27"/>
  <c r="M167" i="28"/>
  <c r="K26" i="27" s="1"/>
  <c r="M138" i="28"/>
  <c r="H12" i="28"/>
  <c r="E164" i="28"/>
  <c r="E166" i="28"/>
  <c r="E121" i="28"/>
  <c r="E123" i="28"/>
  <c r="E124" i="28"/>
  <c r="E125" i="28"/>
  <c r="E127" i="28"/>
  <c r="E130" i="28"/>
  <c r="E131" i="28"/>
  <c r="E25" i="28"/>
  <c r="C28" i="27"/>
  <c r="A165" i="28"/>
  <c r="B165" i="28"/>
  <c r="B149" i="28"/>
  <c r="A149" i="28"/>
  <c r="A12" i="28"/>
  <c r="B12" i="28"/>
  <c r="A13" i="28"/>
  <c r="B13" i="28"/>
  <c r="A137" i="28"/>
  <c r="B137" i="28"/>
  <c r="A130" i="28"/>
  <c r="B130" i="28"/>
  <c r="A132" i="28"/>
  <c r="B132" i="28"/>
  <c r="A131" i="28"/>
  <c r="B131" i="28"/>
  <c r="A127" i="28"/>
  <c r="B127" i="28"/>
  <c r="A96" i="28"/>
  <c r="B96" i="28"/>
  <c r="A61" i="28"/>
  <c r="B61" i="28"/>
  <c r="A19" i="28"/>
  <c r="B19" i="28"/>
  <c r="A20" i="28"/>
  <c r="B20" i="28"/>
  <c r="B52" i="28"/>
  <c r="A52" i="28"/>
  <c r="A170" i="28"/>
  <c r="B170" i="28"/>
  <c r="B5" i="28"/>
  <c r="A5" i="28"/>
  <c r="B84" i="28"/>
  <c r="A84" i="28"/>
  <c r="A90" i="28"/>
  <c r="B90" i="28"/>
  <c r="A46" i="28"/>
  <c r="B145" i="28"/>
  <c r="A145" i="28"/>
  <c r="B153" i="28"/>
  <c r="B155" i="28"/>
  <c r="A153" i="28"/>
  <c r="A155" i="28"/>
  <c r="B121" i="28"/>
  <c r="B123" i="28"/>
  <c r="B124" i="28"/>
  <c r="A121" i="28"/>
  <c r="A123" i="28"/>
  <c r="A124" i="28"/>
  <c r="B106" i="28"/>
  <c r="A106" i="28"/>
  <c r="B76" i="28"/>
  <c r="B77" i="28"/>
  <c r="B78" i="28"/>
  <c r="A76" i="28"/>
  <c r="A77" i="28"/>
  <c r="A78" i="28"/>
  <c r="B71" i="28"/>
  <c r="A71" i="28"/>
  <c r="B59" i="28"/>
  <c r="B62" i="28"/>
  <c r="B63" i="28"/>
  <c r="B64" i="28"/>
  <c r="B65" i="28"/>
  <c r="A59" i="28"/>
  <c r="A62" i="28"/>
  <c r="A63" i="28"/>
  <c r="A64" i="28"/>
  <c r="A65" i="28"/>
  <c r="A91" i="28"/>
  <c r="B91" i="28"/>
  <c r="A25" i="28"/>
  <c r="B25" i="28"/>
  <c r="A6" i="28"/>
  <c r="B6" i="28"/>
  <c r="A16" i="28"/>
  <c r="B16" i="28"/>
  <c r="A26" i="28"/>
  <c r="B26" i="28"/>
  <c r="A29" i="28"/>
  <c r="B29" i="28"/>
  <c r="A37" i="28"/>
  <c r="B37" i="28"/>
  <c r="A43" i="28"/>
  <c r="B43" i="28"/>
  <c r="A50" i="28"/>
  <c r="B50" i="28"/>
  <c r="A51" i="28"/>
  <c r="B51" i="28"/>
  <c r="A53" i="28"/>
  <c r="B53" i="28"/>
  <c r="A54" i="28"/>
  <c r="B54" i="28"/>
  <c r="A56" i="28"/>
  <c r="B56" i="28"/>
  <c r="A57" i="28"/>
  <c r="B57" i="28"/>
  <c r="A58" i="28"/>
  <c r="B58" i="28"/>
  <c r="A69" i="28"/>
  <c r="B69" i="28"/>
  <c r="A70" i="28"/>
  <c r="B70" i="28"/>
  <c r="A74" i="28"/>
  <c r="B74" i="28"/>
  <c r="A80" i="28"/>
  <c r="B80" i="28"/>
  <c r="A83" i="28"/>
  <c r="B83" i="28"/>
  <c r="A85" i="28"/>
  <c r="B85" i="28"/>
  <c r="A86" i="28"/>
  <c r="B86" i="28"/>
  <c r="A87" i="28"/>
  <c r="B87" i="28"/>
  <c r="A88" i="28"/>
  <c r="B88" i="28"/>
  <c r="A89" i="28"/>
  <c r="B89" i="28"/>
  <c r="A92" i="28"/>
  <c r="B92" i="28"/>
  <c r="A95" i="28"/>
  <c r="B95" i="28"/>
  <c r="A99" i="28"/>
  <c r="B99" i="28"/>
  <c r="A100" i="28"/>
  <c r="B100" i="28"/>
  <c r="A101" i="28"/>
  <c r="B101" i="28"/>
  <c r="A102" i="28"/>
  <c r="B102" i="28"/>
  <c r="A103" i="28"/>
  <c r="B103" i="28"/>
  <c r="A104" i="28"/>
  <c r="B104" i="28"/>
  <c r="A105" i="28"/>
  <c r="B105" i="28"/>
  <c r="A109" i="28"/>
  <c r="B109" i="28"/>
  <c r="A125" i="28"/>
  <c r="B125" i="28"/>
  <c r="A142" i="28"/>
  <c r="B142" i="28"/>
  <c r="A148" i="28"/>
  <c r="B148" i="28"/>
  <c r="A160" i="28"/>
  <c r="B160" i="28"/>
  <c r="A161" i="28"/>
  <c r="B161" i="28"/>
  <c r="A164" i="28"/>
  <c r="B164" i="28"/>
  <c r="A166" i="28"/>
  <c r="B166" i="28"/>
  <c r="A169" i="28"/>
  <c r="B169" i="28"/>
  <c r="A172" i="28"/>
  <c r="B172" i="28"/>
  <c r="A176" i="28"/>
  <c r="B176" i="28"/>
  <c r="A4" i="28"/>
  <c r="B4" i="28"/>
  <c r="E13" i="27" l="1"/>
  <c r="D9" i="27"/>
  <c r="E14" i="28"/>
  <c r="C10" i="27" s="1"/>
  <c r="J33" i="28"/>
  <c r="L9" i="26"/>
  <c r="J16" i="25" s="1"/>
  <c r="K8" i="26"/>
  <c r="C28" i="25"/>
  <c r="E102" i="26"/>
  <c r="K28" i="25"/>
  <c r="M102" i="26"/>
  <c r="E28" i="25"/>
  <c r="G102" i="26"/>
  <c r="D28" i="25"/>
  <c r="F102" i="26"/>
  <c r="J28" i="25"/>
  <c r="L102" i="26"/>
  <c r="C13" i="29"/>
  <c r="C15" i="29" s="1"/>
  <c r="C56" i="29"/>
  <c r="D13" i="29"/>
  <c r="D15" i="29" s="1"/>
  <c r="D22" i="29" s="1"/>
  <c r="C18" i="29"/>
  <c r="C21" i="29" s="1"/>
  <c r="D13" i="27"/>
  <c r="H167" i="28"/>
  <c r="F26" i="27" s="1"/>
  <c r="I158" i="28"/>
  <c r="G33" i="28"/>
  <c r="F158" i="28"/>
  <c r="I10" i="28"/>
  <c r="E31" i="28"/>
  <c r="C12" i="27" s="1"/>
  <c r="H74" i="26"/>
  <c r="F25" i="25" s="1"/>
  <c r="K78" i="26"/>
  <c r="K80" i="26"/>
  <c r="G113" i="26"/>
  <c r="K50" i="26"/>
  <c r="K51" i="26"/>
  <c r="L60" i="26"/>
  <c r="J23" i="25" s="1"/>
  <c r="J83" i="26"/>
  <c r="L158" i="28"/>
  <c r="L33" i="28"/>
  <c r="C32" i="29"/>
  <c r="M179" i="28"/>
  <c r="J158" i="28"/>
  <c r="G10" i="28"/>
  <c r="L179" i="28"/>
  <c r="G158" i="28"/>
  <c r="F33" i="28"/>
  <c r="E21" i="27"/>
  <c r="D22" i="27"/>
  <c r="H97" i="26"/>
  <c r="F28" i="25" s="1"/>
  <c r="L108" i="26"/>
  <c r="J31" i="25" s="1"/>
  <c r="L64" i="26"/>
  <c r="J24" i="25" s="1"/>
  <c r="F179" i="28"/>
  <c r="I179" i="28"/>
  <c r="J13" i="27"/>
  <c r="M64" i="26"/>
  <c r="K24" i="25" s="1"/>
  <c r="M113" i="26"/>
  <c r="K69" i="26"/>
  <c r="E34" i="26"/>
  <c r="C20" i="25" s="1"/>
  <c r="D8" i="25"/>
  <c r="F30" i="31"/>
  <c r="F39" i="31" s="1"/>
  <c r="F77" i="31" s="1"/>
  <c r="E173" i="28"/>
  <c r="C27" i="27" s="1"/>
  <c r="F18" i="26"/>
  <c r="L55" i="26"/>
  <c r="J22" i="25" s="1"/>
  <c r="E64" i="31"/>
  <c r="E78" i="31" s="1"/>
  <c r="D26" i="31"/>
  <c r="G179" i="28"/>
  <c r="I33" i="28"/>
  <c r="D63" i="31"/>
  <c r="G28" i="25"/>
  <c r="M26" i="26"/>
  <c r="K18" i="25" s="1"/>
  <c r="K47" i="26"/>
  <c r="K72" i="26"/>
  <c r="E64" i="26"/>
  <c r="C24" i="25" s="1"/>
  <c r="K62" i="26"/>
  <c r="K64" i="26" s="1"/>
  <c r="I24" i="25" s="1"/>
  <c r="K9" i="26"/>
  <c r="E8" i="25"/>
  <c r="K9" i="27"/>
  <c r="M10" i="28"/>
  <c r="H23" i="28"/>
  <c r="F11" i="27" s="1"/>
  <c r="M33" i="28"/>
  <c r="H21" i="27"/>
  <c r="H29" i="27" s="1"/>
  <c r="J140" i="28"/>
  <c r="D21" i="27"/>
  <c r="F140" i="28"/>
  <c r="K21" i="27"/>
  <c r="M140" i="28"/>
  <c r="J21" i="27"/>
  <c r="L140" i="28"/>
  <c r="G21" i="27"/>
  <c r="G29" i="27" s="1"/>
  <c r="I140" i="28"/>
  <c r="H156" i="28"/>
  <c r="F24" i="27" s="1"/>
  <c r="E110" i="28"/>
  <c r="C18" i="27" s="1"/>
  <c r="E66" i="28"/>
  <c r="C14" i="27" s="1"/>
  <c r="E48" i="28"/>
  <c r="E72" i="28"/>
  <c r="C15" i="27" s="1"/>
  <c r="E167" i="28"/>
  <c r="C26" i="27" s="1"/>
  <c r="H14" i="28"/>
  <c r="F10" i="27" s="1"/>
  <c r="E156" i="28"/>
  <c r="C24" i="27" s="1"/>
  <c r="E151" i="28"/>
  <c r="C23" i="27" s="1"/>
  <c r="E8" i="28"/>
  <c r="K4" i="28"/>
  <c r="K8" i="28" s="1"/>
  <c r="I28" i="27"/>
  <c r="L28" i="27" s="1"/>
  <c r="K162" i="28"/>
  <c r="I25" i="27" s="1"/>
  <c r="L25" i="27" s="1"/>
  <c r="L116" i="28"/>
  <c r="J20" i="27" s="1"/>
  <c r="E81" i="28"/>
  <c r="C16" i="27" s="1"/>
  <c r="K93" i="28"/>
  <c r="I17" i="27" s="1"/>
  <c r="L17" i="27" s="1"/>
  <c r="K48" i="28"/>
  <c r="M48" i="28"/>
  <c r="K13" i="27" s="1"/>
  <c r="H151" i="28"/>
  <c r="F23" i="27" s="1"/>
  <c r="H146" i="28"/>
  <c r="J118" i="28"/>
  <c r="L34" i="26"/>
  <c r="J20" i="25" s="1"/>
  <c r="K104" i="26"/>
  <c r="K105" i="26" s="1"/>
  <c r="I30" i="25" s="1"/>
  <c r="K41" i="26"/>
  <c r="K42" i="26" s="1"/>
  <c r="I21" i="25" s="1"/>
  <c r="K57" i="26"/>
  <c r="E92" i="26"/>
  <c r="E94" i="26" s="1"/>
  <c r="E30" i="25"/>
  <c r="K26" i="26"/>
  <c r="I18" i="25" s="1"/>
  <c r="L16" i="26"/>
  <c r="J17" i="25" s="1"/>
  <c r="L92" i="26"/>
  <c r="J27" i="25" s="1"/>
  <c r="M92" i="26"/>
  <c r="K27" i="25" s="1"/>
  <c r="K96" i="26"/>
  <c r="K97" i="26" s="1"/>
  <c r="E31" i="26"/>
  <c r="C19" i="25" s="1"/>
  <c r="M74" i="26"/>
  <c r="K25" i="25" s="1"/>
  <c r="E55" i="26"/>
  <c r="C22" i="25" s="1"/>
  <c r="E42" i="26"/>
  <c r="C21" i="25" s="1"/>
  <c r="M81" i="26"/>
  <c r="K26" i="25" s="1"/>
  <c r="M42" i="26"/>
  <c r="K21" i="25" s="1"/>
  <c r="M31" i="26"/>
  <c r="G36" i="26"/>
  <c r="E16" i="26"/>
  <c r="C17" i="25" s="1"/>
  <c r="K16" i="26"/>
  <c r="I17" i="25" s="1"/>
  <c r="E17" i="25"/>
  <c r="M16" i="26"/>
  <c r="E58" i="24"/>
  <c r="E60" i="24" s="1"/>
  <c r="E15" i="24"/>
  <c r="K92" i="26"/>
  <c r="I27" i="25" s="1"/>
  <c r="E23" i="28"/>
  <c r="H138" i="28"/>
  <c r="H140" i="28" s="1"/>
  <c r="F36" i="26"/>
  <c r="K33" i="26"/>
  <c r="G118" i="28"/>
  <c r="E146" i="28"/>
  <c r="C22" i="27" s="1"/>
  <c r="H81" i="28"/>
  <c r="F16" i="27" s="1"/>
  <c r="D29" i="31"/>
  <c r="K66" i="26"/>
  <c r="E60" i="26"/>
  <c r="C23" i="25" s="1"/>
  <c r="H8" i="28"/>
  <c r="E138" i="28"/>
  <c r="K44" i="28"/>
  <c r="K138" i="28"/>
  <c r="H102" i="26"/>
  <c r="L26" i="26"/>
  <c r="J18" i="25" s="1"/>
  <c r="F64" i="31"/>
  <c r="F78" i="31" s="1"/>
  <c r="E30" i="31"/>
  <c r="E39" i="31" s="1"/>
  <c r="E77" i="31" s="1"/>
  <c r="D12" i="31"/>
  <c r="D19" i="31" s="1"/>
  <c r="D60" i="31"/>
  <c r="D38" i="31"/>
  <c r="F28" i="27"/>
  <c r="H179" i="28"/>
  <c r="K29" i="25"/>
  <c r="F12" i="27"/>
  <c r="I83" i="26"/>
  <c r="G25" i="25"/>
  <c r="J113" i="26"/>
  <c r="C30" i="25"/>
  <c r="E113" i="26"/>
  <c r="E35" i="24"/>
  <c r="G40" i="24"/>
  <c r="E5" i="25" s="1"/>
  <c r="F40" i="24"/>
  <c r="D5" i="25" s="1"/>
  <c r="E18" i="24"/>
  <c r="C19" i="27"/>
  <c r="E113" i="28"/>
  <c r="L81" i="26"/>
  <c r="K76" i="26"/>
  <c r="E21" i="25"/>
  <c r="G83" i="26"/>
  <c r="F94" i="26"/>
  <c r="F113" i="26"/>
  <c r="H55" i="26"/>
  <c r="H94" i="26"/>
  <c r="E93" i="28"/>
  <c r="C17" i="27" s="1"/>
  <c r="F118" i="28"/>
  <c r="H113" i="28"/>
  <c r="D72" i="31"/>
  <c r="D80" i="31" s="1"/>
  <c r="J179" i="28"/>
  <c r="E44" i="28"/>
  <c r="K173" i="28"/>
  <c r="I27" i="27" s="1"/>
  <c r="L27" i="27" s="1"/>
  <c r="K167" i="28"/>
  <c r="K23" i="28"/>
  <c r="I11" i="27" s="1"/>
  <c r="L11" i="27" s="1"/>
  <c r="K99" i="26"/>
  <c r="K100" i="26" s="1"/>
  <c r="I29" i="25" s="1"/>
  <c r="M55" i="26"/>
  <c r="K22" i="25" s="1"/>
  <c r="E81" i="26"/>
  <c r="C26" i="25" s="1"/>
  <c r="F83" i="26"/>
  <c r="H33" i="25"/>
  <c r="G94" i="26"/>
  <c r="E27" i="25"/>
  <c r="I113" i="26"/>
  <c r="H105" i="26"/>
  <c r="L31" i="26"/>
  <c r="K29" i="26"/>
  <c r="K31" i="26" s="1"/>
  <c r="M60" i="26"/>
  <c r="K59" i="26"/>
  <c r="M66" i="28"/>
  <c r="K14" i="27" s="1"/>
  <c r="K66" i="28"/>
  <c r="I14" i="27" s="1"/>
  <c r="L14" i="27" s="1"/>
  <c r="M110" i="28"/>
  <c r="K110" i="28"/>
  <c r="K146" i="28"/>
  <c r="M146" i="28"/>
  <c r="K151" i="28"/>
  <c r="I23" i="27" s="1"/>
  <c r="L23" i="27" s="1"/>
  <c r="M151" i="28"/>
  <c r="K23" i="27" s="1"/>
  <c r="D33" i="25"/>
  <c r="D6" i="25" s="1"/>
  <c r="E26" i="26"/>
  <c r="H110" i="28"/>
  <c r="H72" i="28"/>
  <c r="F15" i="27" s="1"/>
  <c r="I118" i="28"/>
  <c r="H93" i="28"/>
  <c r="F17" i="27" s="1"/>
  <c r="K81" i="28"/>
  <c r="I16" i="27" s="1"/>
  <c r="L16" i="27" s="1"/>
  <c r="K31" i="28"/>
  <c r="L74" i="26"/>
  <c r="J25" i="25" s="1"/>
  <c r="E74" i="26"/>
  <c r="L8" i="28"/>
  <c r="K14" i="28"/>
  <c r="I10" i="27" s="1"/>
  <c r="L10" i="27" s="1"/>
  <c r="K72" i="28"/>
  <c r="I15" i="27" s="1"/>
  <c r="L15" i="27" s="1"/>
  <c r="K156" i="28"/>
  <c r="I24" i="27" s="1"/>
  <c r="L24" i="27" s="1"/>
  <c r="K110" i="26"/>
  <c r="K111" i="26" s="1"/>
  <c r="E29" i="27" l="1"/>
  <c r="I28" i="25"/>
  <c r="K102" i="26"/>
  <c r="H113" i="26"/>
  <c r="K94" i="26"/>
  <c r="C22" i="29"/>
  <c r="C38" i="29"/>
  <c r="L118" i="28"/>
  <c r="D29" i="27"/>
  <c r="E33" i="28"/>
  <c r="E179" i="28"/>
  <c r="K81" i="26"/>
  <c r="I26" i="25" s="1"/>
  <c r="J115" i="26"/>
  <c r="E7" i="25" s="1"/>
  <c r="K55" i="26"/>
  <c r="I22" i="25" s="1"/>
  <c r="K74" i="26"/>
  <c r="I25" i="25" s="1"/>
  <c r="E18" i="26"/>
  <c r="F33" i="25"/>
  <c r="K18" i="26"/>
  <c r="E79" i="31"/>
  <c r="F21" i="27"/>
  <c r="D30" i="31"/>
  <c r="D39" i="31" s="1"/>
  <c r="D77" i="31" s="1"/>
  <c r="F79" i="31"/>
  <c r="I9" i="27"/>
  <c r="L9" i="27" s="1"/>
  <c r="K10" i="28"/>
  <c r="K60" i="26"/>
  <c r="I23" i="25" s="1"/>
  <c r="F181" i="28"/>
  <c r="L113" i="26"/>
  <c r="L18" i="26"/>
  <c r="E158" i="28"/>
  <c r="G33" i="25"/>
  <c r="D7" i="25" s="1"/>
  <c r="D10" i="25" s="1"/>
  <c r="K34" i="26"/>
  <c r="I20" i="25" s="1"/>
  <c r="G181" i="28"/>
  <c r="L94" i="26"/>
  <c r="C11" i="27"/>
  <c r="E118" i="28"/>
  <c r="M94" i="26"/>
  <c r="E40" i="24"/>
  <c r="C5" i="25" s="1"/>
  <c r="C8" i="25"/>
  <c r="C27" i="25"/>
  <c r="H33" i="28"/>
  <c r="I181" i="28"/>
  <c r="G115" i="26"/>
  <c r="E6" i="25" s="1"/>
  <c r="C13" i="27"/>
  <c r="D64" i="31"/>
  <c r="D78" i="31" s="1"/>
  <c r="I13" i="27"/>
  <c r="L13" i="27" s="1"/>
  <c r="J181" i="28"/>
  <c r="I21" i="27"/>
  <c r="L21" i="27" s="1"/>
  <c r="K140" i="28"/>
  <c r="C21" i="27"/>
  <c r="E140" i="28"/>
  <c r="C9" i="27"/>
  <c r="E10" i="28"/>
  <c r="F22" i="27"/>
  <c r="H158" i="28"/>
  <c r="K19" i="25"/>
  <c r="M36" i="26"/>
  <c r="K17" i="25"/>
  <c r="M18" i="26"/>
  <c r="F9" i="27"/>
  <c r="H10" i="28"/>
  <c r="H118" i="28"/>
  <c r="F18" i="27"/>
  <c r="M158" i="28"/>
  <c r="K22" i="27"/>
  <c r="K118" i="28"/>
  <c r="I18" i="27"/>
  <c r="L18" i="27" s="1"/>
  <c r="I19" i="25"/>
  <c r="I16" i="25"/>
  <c r="L10" i="28"/>
  <c r="J9" i="27"/>
  <c r="J29" i="27" s="1"/>
  <c r="I32" i="25"/>
  <c r="K113" i="26"/>
  <c r="C25" i="25"/>
  <c r="E83" i="26"/>
  <c r="K33" i="28"/>
  <c r="I12" i="27"/>
  <c r="L12" i="27" s="1"/>
  <c r="E36" i="26"/>
  <c r="C18" i="25"/>
  <c r="I22" i="27"/>
  <c r="L22" i="27" s="1"/>
  <c r="K158" i="28"/>
  <c r="M118" i="28"/>
  <c r="K18" i="27"/>
  <c r="M83" i="26"/>
  <c r="K23" i="25"/>
  <c r="J19" i="25"/>
  <c r="L36" i="26"/>
  <c r="I26" i="27"/>
  <c r="L26" i="27" s="1"/>
  <c r="K179" i="28"/>
  <c r="L83" i="26"/>
  <c r="J26" i="25"/>
  <c r="I115" i="26"/>
  <c r="H83" i="26"/>
  <c r="H115" i="26" s="1"/>
  <c r="C7" i="25" s="1"/>
  <c r="F115" i="26"/>
  <c r="E33" i="25"/>
  <c r="L181" i="28" l="1"/>
  <c r="E10" i="25"/>
  <c r="K36" i="26"/>
  <c r="E181" i="28"/>
  <c r="D79" i="31"/>
  <c r="K29" i="27"/>
  <c r="K83" i="26"/>
  <c r="K115" i="26" s="1"/>
  <c r="F29" i="27"/>
  <c r="C29" i="27"/>
  <c r="H181" i="28"/>
  <c r="C33" i="25"/>
  <c r="M115" i="26"/>
  <c r="K33" i="25"/>
  <c r="L115" i="26"/>
  <c r="E115" i="26"/>
  <c r="C6" i="25" s="1"/>
  <c r="C10" i="25" s="1"/>
  <c r="J33" i="25"/>
  <c r="L29" i="27"/>
  <c r="I33" i="25"/>
  <c r="M181" i="28"/>
  <c r="K181" i="28"/>
  <c r="I29" i="27"/>
  <c r="D56" i="29"/>
</calcChain>
</file>

<file path=xl/sharedStrings.xml><?xml version="1.0" encoding="utf-8"?>
<sst xmlns="http://schemas.openxmlformats.org/spreadsheetml/2006/main" count="650" uniqueCount="444">
  <si>
    <t>č.ř.</t>
  </si>
  <si>
    <t>PŘÍJMY</t>
  </si>
  <si>
    <t xml:space="preserve">Daň z příjmů právnických osob </t>
  </si>
  <si>
    <t xml:space="preserve">Daň z příjmů právnických osob za obce - VHČ </t>
  </si>
  <si>
    <t>Správní poplatky</t>
  </si>
  <si>
    <t xml:space="preserve">Příjmy z vlastní činnosti </t>
  </si>
  <si>
    <t xml:space="preserve">Příjmy z pronájmu majetku </t>
  </si>
  <si>
    <t xml:space="preserve">Přijaté sankční platby </t>
  </si>
  <si>
    <t>Jiné nedaňové příjmy</t>
  </si>
  <si>
    <t>Převody z vlastních fondů hospodářské činnosti</t>
  </si>
  <si>
    <t>VÝDAJE</t>
  </si>
  <si>
    <t>Rezerva rozpočtu</t>
  </si>
  <si>
    <t>PŘEHLED HOSPODAŘENÍ</t>
  </si>
  <si>
    <t>Financování</t>
  </si>
  <si>
    <t>Neinvestiční příspěvky zřízeným příspěvkovým organizacím</t>
  </si>
  <si>
    <t>FINANCOVÁNÍ</t>
  </si>
  <si>
    <t xml:space="preserve">Daň z příjmů fyz. osob ze závislé činnosti a funkčních požitků </t>
  </si>
  <si>
    <t>Změna stavu krátkodobých prostředků na bankovních účtech</t>
  </si>
  <si>
    <t>522x</t>
  </si>
  <si>
    <t>Neinvestiční transfery neziskovým a podobným organizacím</t>
  </si>
  <si>
    <t>133x</t>
  </si>
  <si>
    <t>134x</t>
  </si>
  <si>
    <t>211x</t>
  </si>
  <si>
    <t>213x</t>
  </si>
  <si>
    <t>221x</t>
  </si>
  <si>
    <t>tř. 2 mimo výše uved.</t>
  </si>
  <si>
    <t xml:space="preserve">Ostatní kapitálové výdaje </t>
  </si>
  <si>
    <t>třída</t>
  </si>
  <si>
    <t>podseskupení</t>
  </si>
  <si>
    <t>položka</t>
  </si>
  <si>
    <t>311x</t>
  </si>
  <si>
    <t>tř. 1</t>
  </si>
  <si>
    <t xml:space="preserve">tř. 2 </t>
  </si>
  <si>
    <t>tř. 3</t>
  </si>
  <si>
    <t>tř. 4</t>
  </si>
  <si>
    <t>tř. 5</t>
  </si>
  <si>
    <t>tř. 6</t>
  </si>
  <si>
    <t>tř. 1 až tř. 4</t>
  </si>
  <si>
    <t>tř. 5 + tř. 6</t>
  </si>
  <si>
    <t>tř. 8</t>
  </si>
  <si>
    <t>Saldo příjmů a výdajů (ř.1 mínus ř.2)</t>
  </si>
  <si>
    <t>Příjmy celkem</t>
  </si>
  <si>
    <t>Výdaje celkem</t>
  </si>
  <si>
    <t>městské části</t>
  </si>
  <si>
    <t>město Brno</t>
  </si>
  <si>
    <t>Třída</t>
  </si>
  <si>
    <t>Sesku-</t>
  </si>
  <si>
    <t>Položka</t>
  </si>
  <si>
    <t>Název položky</t>
  </si>
  <si>
    <t>pení</t>
  </si>
  <si>
    <t>Daň z příjmů fyzických osob ze závislé činnosti a funkčních požitků</t>
  </si>
  <si>
    <t>Daň z příjmů fyzických osob ze samostatné výdělečné činnosti</t>
  </si>
  <si>
    <t>Daň z příjmů právnických osob</t>
  </si>
  <si>
    <t>Daň z příjmů právnických osob za obce - VHČ</t>
  </si>
  <si>
    <t>Poplatek ze psů</t>
  </si>
  <si>
    <t>Poplatek za užívání veřejného prostranství</t>
  </si>
  <si>
    <t>Poplatek ze vstupného</t>
  </si>
  <si>
    <t>15 Majetkové daně</t>
  </si>
  <si>
    <t xml:space="preserve"> </t>
  </si>
  <si>
    <t>TŘÍDA</t>
  </si>
  <si>
    <t xml:space="preserve">NÁZEV TŘÍDY </t>
  </si>
  <si>
    <t>DAŇOVÉ PŘÍJMY</t>
  </si>
  <si>
    <t xml:space="preserve">KAPITÁLOVÉ PŘÍJMY </t>
  </si>
  <si>
    <t xml:space="preserve">C E L K E M </t>
  </si>
  <si>
    <t>ODDÍL</t>
  </si>
  <si>
    <t>NÁZEV ODDÍLU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</si>
  <si>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</si>
  <si>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</si>
  <si>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</si>
  <si>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</si>
  <si>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</si>
  <si>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</si>
  <si>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</si>
  <si>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</si>
  <si>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</si>
  <si>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</si>
  <si>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</si>
  <si>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</si>
  <si>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</si>
  <si>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</si>
  <si>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</si>
  <si>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</si>
  <si>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</si>
  <si>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</si>
  <si>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</si>
  <si>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52</t>
  </si>
  <si>
    <t>53</t>
  </si>
  <si>
    <t xml:space="preserve"> Bezpečnost a veřejný pořádek</t>
  </si>
  <si>
    <t>61</t>
  </si>
  <si>
    <t>62</t>
  </si>
  <si>
    <t>63</t>
  </si>
  <si>
    <t xml:space="preserve"> Finanční operace</t>
  </si>
  <si>
    <t>64</t>
  </si>
  <si>
    <t>Sku-</t>
  </si>
  <si>
    <t>Oddíl</t>
  </si>
  <si>
    <t>§</t>
  </si>
  <si>
    <t>Nazev paragrafu</t>
  </si>
  <si>
    <t>pina</t>
  </si>
  <si>
    <t>10 Zemědělství a lesní hospodářství</t>
  </si>
  <si>
    <t>1 Zemědělství a lesní hospodářství</t>
  </si>
  <si>
    <t>21 Průmysl, stavebnictví, obchod a služby</t>
  </si>
  <si>
    <t>Silnice</t>
  </si>
  <si>
    <t>22 Doprava</t>
  </si>
  <si>
    <t>23 Vodní hospodářství</t>
  </si>
  <si>
    <t>2 Průmyslová a ostatní odvětví hospodářství</t>
  </si>
  <si>
    <t>Základní školy</t>
  </si>
  <si>
    <t>Zachování a obnova kulturních památek</t>
  </si>
  <si>
    <t>Zájmová činnost v kultuře</t>
  </si>
  <si>
    <t>33 Kultura, církve a sdělovací prostředky</t>
  </si>
  <si>
    <t>Využití volného času dětí a mládeže</t>
  </si>
  <si>
    <t>34 Tělovýchova a zájmová činnost</t>
  </si>
  <si>
    <t>35 Zdravotnictví</t>
  </si>
  <si>
    <t xml:space="preserve">Bytové hospodářství </t>
  </si>
  <si>
    <t>Pohřebnictví</t>
  </si>
  <si>
    <t>36 Bydlení, komunální služby a územní rozvoj</t>
  </si>
  <si>
    <t>Péče o vzhled obcí a veřejnou zeleň</t>
  </si>
  <si>
    <t>Ostatní činnosti k ochraně přírody a krajiny</t>
  </si>
  <si>
    <t>37 Ochrana životního prostředí</t>
  </si>
  <si>
    <t>3 Služby pro obyvatelstvo</t>
  </si>
  <si>
    <t>4 Sociální věci a politika zaměstnanosti</t>
  </si>
  <si>
    <t>Bezpečnost a veřejný pořádek</t>
  </si>
  <si>
    <t>53 Bezpečnost a veřejný pořádek</t>
  </si>
  <si>
    <t>5 Bezpečnost státu a právní ochrana</t>
  </si>
  <si>
    <t>Činnost místní správy</t>
  </si>
  <si>
    <t>Archivní činnost</t>
  </si>
  <si>
    <t>Obecné příjmy a výdaje z finančních operací</t>
  </si>
  <si>
    <t>63 Finanční operace</t>
  </si>
  <si>
    <t>64 Ostatní činnosti</t>
  </si>
  <si>
    <t>6 Všeobecná veřejná správa a služby</t>
  </si>
  <si>
    <t>55</t>
  </si>
  <si>
    <t xml:space="preserve"> Požární ochrana a integrovaný záchranný systém</t>
  </si>
  <si>
    <t>Sk.</t>
  </si>
  <si>
    <t>Název paragrafu</t>
  </si>
  <si>
    <t xml:space="preserve">Ozdravování hospodářských zvířat a plodin </t>
  </si>
  <si>
    <t xml:space="preserve">Celospolečenské funkce lesů </t>
  </si>
  <si>
    <t xml:space="preserve">Silnice </t>
  </si>
  <si>
    <t xml:space="preserve">Pitná voda </t>
  </si>
  <si>
    <t>Odvádění a čištění odpadních vod j.n.</t>
  </si>
  <si>
    <t>Úpravy drobných vodních toků</t>
  </si>
  <si>
    <t xml:space="preserve">Základní školy </t>
  </si>
  <si>
    <t xml:space="preserve">Divadelní činnost </t>
  </si>
  <si>
    <t xml:space="preserve">Činnosti knihovnické </t>
  </si>
  <si>
    <t xml:space="preserve">Činnosti muzeí a galerií </t>
  </si>
  <si>
    <t xml:space="preserve">Výstavní činnosti v kultuře </t>
  </si>
  <si>
    <t>Záležitosti církví, kultury a sděl. prostředků</t>
  </si>
  <si>
    <t xml:space="preserve">Všeobecná ambulantní péče </t>
  </si>
  <si>
    <t xml:space="preserve">Odborné léčebné ústavy </t>
  </si>
  <si>
    <t>Veřejné osvětlení</t>
  </si>
  <si>
    <t xml:space="preserve">Pohřebnictví </t>
  </si>
  <si>
    <t xml:space="preserve">Územní plánování 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</si>
  <si>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</si>
  <si>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</si>
  <si>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</si>
  <si>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</si>
  <si>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 xml:space="preserve">Monitoring půdy a podzemní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</si>
  <si>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</si>
  <si>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</si>
  <si>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</si>
  <si>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</si>
  <si>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 xml:space="preserve">Ekologická výchova a osvěta </t>
  </si>
  <si>
    <t xml:space="preserve">Soc.péče a pomoc přistěh. a vybr. etnikům </t>
  </si>
  <si>
    <t xml:space="preserve">Bezpečnost a veřejný pořádek </t>
  </si>
  <si>
    <t xml:space="preserve">Požární ochrana - dobrovolná část </t>
  </si>
  <si>
    <t xml:space="preserve">Archivní činnost </t>
  </si>
  <si>
    <t>62 Jiné veřejné služby a činnosti</t>
  </si>
  <si>
    <t>Daň z přidané hodnoty</t>
  </si>
  <si>
    <t>Daňové výnosy (ř.1 až ř.6)</t>
  </si>
  <si>
    <t xml:space="preserve"> *)</t>
  </si>
  <si>
    <t>Bytové hospodářství</t>
  </si>
  <si>
    <t xml:space="preserve"> Bydlení, komunální služby a územní rozvoj                   </t>
  </si>
  <si>
    <t>Nedaňové příjmy</t>
  </si>
  <si>
    <t>Kapitálové příjmy</t>
  </si>
  <si>
    <t>Nedaňové a kapitálové příjmy</t>
  </si>
  <si>
    <t>nedaňové příjmy</t>
  </si>
  <si>
    <t>kapitálové příjmy</t>
  </si>
  <si>
    <t>nedaňové a kapitálové příjmy</t>
  </si>
  <si>
    <t>kapitálové výdaje</t>
  </si>
  <si>
    <t>výdaje celkem</t>
  </si>
  <si>
    <t>Přehled transferů</t>
  </si>
  <si>
    <t>v tis. Kč</t>
  </si>
  <si>
    <t>transfery</t>
  </si>
  <si>
    <t>mezi</t>
  </si>
  <si>
    <t>MČ *)</t>
  </si>
  <si>
    <t>Saldo příjmů a výdajů</t>
  </si>
  <si>
    <t xml:space="preserve"> transfery</t>
  </si>
  <si>
    <t>MĚSTSKÉ  ČÁSTI</t>
  </si>
  <si>
    <t>MČ</t>
  </si>
  <si>
    <t>Poplatek z ubytovací kapacity</t>
  </si>
  <si>
    <t>Poplatek za povolení k vjezdu do vybraných míst</t>
  </si>
  <si>
    <t>533x mimo 5331</t>
  </si>
  <si>
    <t>Pěstební činnost</t>
  </si>
  <si>
    <t>Divadelní činnost</t>
  </si>
  <si>
    <t>Činnosti knihovnické</t>
  </si>
  <si>
    <t>Činnosti muzeí a galerií</t>
  </si>
  <si>
    <t>Uhrazené splátky dlouhodobých přijatých půjček a úvěrů</t>
  </si>
  <si>
    <t>Podnikání a restrukturalizace v zemědělství</t>
  </si>
  <si>
    <t>31 a 32</t>
  </si>
  <si>
    <t>Základní umělecké školy</t>
  </si>
  <si>
    <t>statutární</t>
  </si>
  <si>
    <t>STATUTÁRNÍ MĚSTO  BRNO</t>
  </si>
  <si>
    <t xml:space="preserve">*) konsolidace na úrovni statutárního města Brna </t>
  </si>
  <si>
    <t>statutární město Brno</t>
  </si>
  <si>
    <t xml:space="preserve"> *) konsolidace na úrovni statutárního města Brna</t>
  </si>
  <si>
    <t>město</t>
  </si>
  <si>
    <t>městem a MČ *)</t>
  </si>
  <si>
    <t>MĚSTO</t>
  </si>
  <si>
    <t>městem a MČ</t>
  </si>
  <si>
    <t xml:space="preserve"> město</t>
  </si>
  <si>
    <t>Daň z příjmů právnických osob za obce - rozpočtová činnost</t>
  </si>
  <si>
    <t>Odvody za odnětí půdy ze zemědělského půdního fondu</t>
  </si>
  <si>
    <t>Poplatek za lázeňský nebo rekreační pobyt</t>
  </si>
  <si>
    <t>13 Daně a poplatky z vybraných činností a služeb</t>
  </si>
  <si>
    <t>Ostatní záležitosti v dopravě</t>
  </si>
  <si>
    <t>Hudební činnost</t>
  </si>
  <si>
    <t xml:space="preserve">Zachování a obnova kulturních památek </t>
  </si>
  <si>
    <t xml:space="preserve">Pořízení, zachování a obnova kulturních hodnot </t>
  </si>
  <si>
    <t>52 Civilní připravenost na krizové stavy</t>
  </si>
  <si>
    <t xml:space="preserve"> Civilní připravnost na krizové stavy</t>
  </si>
  <si>
    <t>Poplatky a odvody v oblasti životního prostředí</t>
  </si>
  <si>
    <t>Místní poplatky z vybraných činností a služeb</t>
  </si>
  <si>
    <t>tř. 6 mimo výše uved.</t>
  </si>
  <si>
    <t>tř. 5 mimo výše uved.</t>
  </si>
  <si>
    <t>tř.1 až tř. 4</t>
  </si>
  <si>
    <t>tř.5 + tř. 6</t>
  </si>
  <si>
    <t xml:space="preserve"> Bilance zdrojů a výdajů statutárního města Brna (v tis. Kč)</t>
  </si>
  <si>
    <t>Poplatky za odnětí pozemků plnění funkcí lesa</t>
  </si>
  <si>
    <t>135x</t>
  </si>
  <si>
    <t>Ostatní odvody z vybraných činností a služeb</t>
  </si>
  <si>
    <t>Daňové příjmy celkem (ř.7 až ř.13)</t>
  </si>
  <si>
    <t>Daň z příjmů fyz. osob z kapitálových výnosů</t>
  </si>
  <si>
    <t xml:space="preserve">Příjmy z prodeje dlouhodobého majetku </t>
  </si>
  <si>
    <t>Převody z vlastních fondů hospodářské (podnikatelské) činnosti</t>
  </si>
  <si>
    <t xml:space="preserve"> Soc. péče a pomoc v soc. zabez. a politice zaměstnanosti</t>
  </si>
  <si>
    <t xml:space="preserve"> Jiné veřejné služby a činnosti</t>
  </si>
  <si>
    <t>Ostatní zemědělská a potravinářská činnost</t>
  </si>
  <si>
    <t>Ostatní záležitosti pozemních komunikací</t>
  </si>
  <si>
    <t>Ostatní záležitosti v silniční dopravě</t>
  </si>
  <si>
    <t>Speciální základní školy</t>
  </si>
  <si>
    <t>Ostatní záležitosti kultury</t>
  </si>
  <si>
    <t xml:space="preserve">Ostatní záležitosti sdělovacích prostředků </t>
  </si>
  <si>
    <t>Ostatní tělovýchovná činnost</t>
  </si>
  <si>
    <t>Ostatní zájmová činnost a rekreace</t>
  </si>
  <si>
    <t>Ostatní ústavní péče</t>
  </si>
  <si>
    <t>Ostatní činnost ve zdravotnictví</t>
  </si>
  <si>
    <t>Nebytové hospodářství</t>
  </si>
  <si>
    <t>Výstavba a údržba místních inženýrských sítí</t>
  </si>
  <si>
    <t>Územní rozvoj</t>
  </si>
  <si>
    <t>Ostatní nakládání s odpady</t>
  </si>
  <si>
    <t xml:space="preserve">Ostatní ochrana půdy a spodní vody </t>
  </si>
  <si>
    <t>Ochrana obyvatelstva</t>
  </si>
  <si>
    <t>Ostatní záležitosti požární ochrany</t>
  </si>
  <si>
    <t>Zastupitelstva obcí</t>
  </si>
  <si>
    <t>Mezinárodní spolupráce j.n.</t>
  </si>
  <si>
    <t>Ostatní finanční operace</t>
  </si>
  <si>
    <t>Sběr a zpracování druhotných surovin</t>
  </si>
  <si>
    <t>Ostatní záležitosti vodního hospodářství</t>
  </si>
  <si>
    <t>Výstavní činnosti v kultuře</t>
  </si>
  <si>
    <t>Ostatní záležitosti sdělovacích prostředků</t>
  </si>
  <si>
    <t>Všeobecná ambulantní péče</t>
  </si>
  <si>
    <t>Komunální služby a územní rozvoj j.n.</t>
  </si>
  <si>
    <t>Ostatní záležitosti bydlení a komunálních služeb</t>
  </si>
  <si>
    <t>Využívání a zneškodňování komunálních odpadů</t>
  </si>
  <si>
    <t>Soc. pomoc osobám v nouzi a soc. nepřizpůsobivým</t>
  </si>
  <si>
    <t xml:space="preserve"> Státní správa a územní samospráva</t>
  </si>
  <si>
    <t>61 Státní správa a územní samospráva</t>
  </si>
  <si>
    <t>Jedná se o převody finančních prostředků, které se konsolidují na úrovni statutárního města Brna</t>
  </si>
  <si>
    <t>43 Sociální péče a pomoc v soc. zabezpečení a politice zaměstnanosti</t>
  </si>
  <si>
    <t>Sportovní zařízení v majetku obce</t>
  </si>
  <si>
    <t>Ostatní správa v průmyslu, stavebnictví, obchodu a službách</t>
  </si>
  <si>
    <t>212x</t>
  </si>
  <si>
    <t>501x</t>
  </si>
  <si>
    <t>502x</t>
  </si>
  <si>
    <t>Platy</t>
  </si>
  <si>
    <t>Ostatní platby za provedenou práci</t>
  </si>
  <si>
    <t>Odvody přebytků organizací s přímým vztahem</t>
  </si>
  <si>
    <t>Podpora ostatních produkčních činností</t>
  </si>
  <si>
    <t>Filmová tvorba, distribuce, kina</t>
  </si>
  <si>
    <t>Pojištění funkčně nespecifikované</t>
  </si>
  <si>
    <t>214x</t>
  </si>
  <si>
    <t xml:space="preserve">Daň z příjmů fyz. osob ze samostatné výdělečné činnosti  </t>
  </si>
  <si>
    <t>Požární ochrana - dobrovolná část</t>
  </si>
  <si>
    <t>55 Požární ochrana a IZS</t>
  </si>
  <si>
    <t>Bezpečnost silničního provozu</t>
  </si>
  <si>
    <t>Činnosti registrovaných církví a náb. společností</t>
  </si>
  <si>
    <t>Neinvestiční přijaté transfery od obcí z jiného okresu či kraje</t>
  </si>
  <si>
    <t>Neinvestiční transfery nefin. podnikatelským sub. - právnickým osobám</t>
  </si>
  <si>
    <t>Neinvestiční transfer - DPmB a.s.</t>
  </si>
  <si>
    <t>Neinvestiční transfery ost. příspěvkovým a podobným organizacím</t>
  </si>
  <si>
    <t>Neinvestiční transfery ze SR v rámci souhrnného dotačního vztahu</t>
  </si>
  <si>
    <t xml:space="preserve">Neinvestiční přijaté transfery od obcí z jiného okresu či kraje                 </t>
  </si>
  <si>
    <t>4 Přijaté transfery</t>
  </si>
  <si>
    <t>41 Neinvestiční přijaté transfery</t>
  </si>
  <si>
    <t>Příjmy za zkoušky z odb. způsobilosti od žadatelů o řidičské oprávnění</t>
  </si>
  <si>
    <t xml:space="preserve">   Přijaté splátky půjčených prostředků</t>
  </si>
  <si>
    <t xml:space="preserve">          </t>
  </si>
  <si>
    <t xml:space="preserve"> Vzdělávání a školské služby</t>
  </si>
  <si>
    <t>Vnitřní obchod</t>
  </si>
  <si>
    <t>Osobní asistence, pečovatelská služba</t>
  </si>
  <si>
    <t>Denní stacionáře a centra denních služeb</t>
  </si>
  <si>
    <t>Ostatní služby a činnosti v oblasti soc. péče</t>
  </si>
  <si>
    <t>Cestovní ruch</t>
  </si>
  <si>
    <t>První stupeň základních škol</t>
  </si>
  <si>
    <t>Soc.pomoc osobám v hmotné nouzi a soc.nepřizpůsobivým</t>
  </si>
  <si>
    <t>Ost. sociální péče a pomoc ost. skupinám obyv.</t>
  </si>
  <si>
    <t>Denní stacionáře a centra sociálních služeb</t>
  </si>
  <si>
    <t>Ost. služby a činnosti v oblasti sociální prevence</t>
  </si>
  <si>
    <t xml:space="preserve">1 Daňové příjmy </t>
  </si>
  <si>
    <t>11 Daně z příjmů, zisku a kapitálových výnosů</t>
  </si>
  <si>
    <t>12 Daně ze zboží a služeb v tuzemsku</t>
  </si>
  <si>
    <t xml:space="preserve">Neinvestiční přijaté transfery v rámci souhrnného dotačního vztahu </t>
  </si>
  <si>
    <t>Investiční transfery zřízeným příspěvkovým organizacím</t>
  </si>
  <si>
    <t>Ostatní rozvoj bydlení a bytové hospodářství</t>
  </si>
  <si>
    <t>Filmová tvorba, distribuce, kina a audiovizuální archiválie</t>
  </si>
  <si>
    <t>Ostatní sociální pomoc dětem a mládeži</t>
  </si>
  <si>
    <t>Přijaté splátky půjčených prostředků</t>
  </si>
  <si>
    <t>Ostatní poplatky a odvody v oblasti životního prostředí</t>
  </si>
  <si>
    <t xml:space="preserve">Úpravy vodohosp.významných a vodárenských toků    </t>
  </si>
  <si>
    <t>Humanitární zahraniční pomoc přímá</t>
  </si>
  <si>
    <t>Rozhlas a televize</t>
  </si>
  <si>
    <t>Ostatní výzkum a vývoj</t>
  </si>
  <si>
    <t>38 Ostatní výzkum a vývoj</t>
  </si>
  <si>
    <t>55 Požární ochrana a integrovaný záchranný systém</t>
  </si>
  <si>
    <t>38</t>
  </si>
  <si>
    <t>Zařízení pro děti vyžadující okamžitou pomoc</t>
  </si>
  <si>
    <t>Ostatní služby a činnosti v oblasti sociální péče</t>
  </si>
  <si>
    <t xml:space="preserve"> Ostatní výzkum a vývoj</t>
  </si>
  <si>
    <t>31 Vzdělávání a školské služby</t>
  </si>
  <si>
    <t>32 Vzdělávání a školské služby</t>
  </si>
  <si>
    <t>Záležitosti předškolní výchovy a základního vzdělávání</t>
  </si>
  <si>
    <t>Ostatní záležitosti kultury, církví a sdělovacích prostředků</t>
  </si>
  <si>
    <t>Daň z příjmů fyzických osob z kapitálových výnosů</t>
  </si>
  <si>
    <t>Nízkoprahová zařízení pro děti a mládež</t>
  </si>
  <si>
    <t>Ostatní nemocnice</t>
  </si>
  <si>
    <t>Ostatní dráhy</t>
  </si>
  <si>
    <t>Výnosy z finančního majetku</t>
  </si>
  <si>
    <t xml:space="preserve"> Soc. služby a společné činnosti v soc. zabezpečení</t>
  </si>
  <si>
    <t>43 Sociální služby a společné činnosti v sociálním zabezpečení</t>
  </si>
  <si>
    <t>Ostatní záležitosti bezpečnosti a veřejného pořádku</t>
  </si>
  <si>
    <t>Ostatní záležitosti bezpečnosti, veřejného pořádku</t>
  </si>
  <si>
    <t>V na obyv.</t>
  </si>
  <si>
    <t>PŘIJATÉ TRANSFERY                                                 *)</t>
  </si>
  <si>
    <t>Členěno dle skupin, oddílů a paragrafů rozpočtové skladby</t>
  </si>
  <si>
    <t>312x</t>
  </si>
  <si>
    <t>Ostatní kapitálové příjmy</t>
  </si>
  <si>
    <t>Ostatní neinvestiční přijaté transfery ze státního rozpočtu</t>
  </si>
  <si>
    <t>Ostatní zemědělská a potravinářská činnost a rozvoj</t>
  </si>
  <si>
    <t>Ekologická výchova a osvěta</t>
  </si>
  <si>
    <t>Rybářství (myslivost)</t>
  </si>
  <si>
    <t>Pomoc zdravotně postiženým</t>
  </si>
  <si>
    <t>Sběr a svoz ostatních odpadů</t>
  </si>
  <si>
    <t>Tísňová péče</t>
  </si>
  <si>
    <t xml:space="preserve">Ostatní zařízení související s výchovou a vzděláváním mládeže </t>
  </si>
  <si>
    <t>Odvádění a čištění odpadních vod a nakládání s kaly</t>
  </si>
  <si>
    <t>Uhrazené splátky dlouhodobých přijatých úvěrů - EIB</t>
  </si>
  <si>
    <t xml:space="preserve">Požární ochrana - profesionální část </t>
  </si>
  <si>
    <t>Ostatní správa v oblasti krizového řízení</t>
  </si>
  <si>
    <t>Ost.správa v oblasti hospodářských opatření pro krizové stavy</t>
  </si>
  <si>
    <t>Poplatek za provoz systému - komunální odpad</t>
  </si>
  <si>
    <t>31 a 32 Vzdělávání a školské služby</t>
  </si>
  <si>
    <t>Provoz veřejné silniční dopravy</t>
  </si>
  <si>
    <t>Činnost orgánů krizového řízení na územní úrovni</t>
  </si>
  <si>
    <t>516x</t>
  </si>
  <si>
    <t>Nákup služeb</t>
  </si>
  <si>
    <t>Opravy a udržování</t>
  </si>
  <si>
    <t>Odvod z výherních hracích přístrojů</t>
  </si>
  <si>
    <t>Odvod z loterií apod. her kromě z výherních hracích přístrojů</t>
  </si>
  <si>
    <t>Ostatní činnosti související se službami pro obyvatelstvo</t>
  </si>
  <si>
    <t>39 Ostatní činnosti související se službami pro obyvatelstvo</t>
  </si>
  <si>
    <t xml:space="preserve"> Ostatní činnosti související se službami pro obyvatelstvo</t>
  </si>
  <si>
    <t>Ostatní služby</t>
  </si>
  <si>
    <t>Speciální předškolní zařízení</t>
  </si>
  <si>
    <t>Záležitosti zájmového studia j.n.</t>
  </si>
  <si>
    <t>Ostatní záležitosti sociálních věcí a politiky zaměstnanosti</t>
  </si>
  <si>
    <t>Zařízení vých. poradenství a preventivně výchovné péče</t>
  </si>
  <si>
    <t>Domovy pro seniory</t>
  </si>
  <si>
    <t>Záležitosti vodních toků a vodohospodářských děl</t>
  </si>
  <si>
    <t>Domovy pro osoby se zdr. postižením a domovy se zvl. režimem</t>
  </si>
  <si>
    <t>Azylové domy, nízkoprahová denní centra a noclehárny</t>
  </si>
  <si>
    <t>Prevence před drogami, alkoholem, nikotinem a jinými závislostmi</t>
  </si>
  <si>
    <t>Sběr a svoz komunálních odpadů</t>
  </si>
  <si>
    <t>Monitoring ke zjišťování úrovně hluku a vibrací</t>
  </si>
  <si>
    <t>Ekologie v dopravě</t>
  </si>
  <si>
    <t>Ostatní sociální péče a pomoc rodině a manželství</t>
  </si>
  <si>
    <t>SCHVÁLENÝ ROZPOČET 2015</t>
  </si>
  <si>
    <t>Daň z nemovitých věcí</t>
  </si>
  <si>
    <t>Nedaňové příjmy celkem (ř.15 až ř.20)</t>
  </si>
  <si>
    <t>Kapitálové příjmy celkem (ř. 22 + ř.23)</t>
  </si>
  <si>
    <t>Vlastní příjmy (ř.14 + ř.21 + ř.24)</t>
  </si>
  <si>
    <t>SCHVÁLENÝ ROZPOČET NA ROK 2015</t>
  </si>
  <si>
    <t>PŘÍJMY STATUTÁRNÍHO MĚSTA BRNA - rozpočet na rok 2015 - rekapitulace dle druhů příjmů a dle oddílů (v tis. Kč)</t>
  </si>
  <si>
    <t xml:space="preserve">NEDAŇOVÉ PŘÍJMY             </t>
  </si>
  <si>
    <r>
      <t xml:space="preserve">1) </t>
    </r>
    <r>
      <rPr>
        <sz val="16"/>
        <rFont val="Times New Roman CE"/>
        <family val="1"/>
        <charset val="238"/>
      </rPr>
      <t>Daň z příjmů právnických osob za město z rozpočtové činnosti je v příjmech i ve výdajích ve stejné výši a neovlivňuje saldo příjmů a výdajů</t>
    </r>
  </si>
  <si>
    <r>
      <t>Členěno dle položek rozpočtové skladby</t>
    </r>
    <r>
      <rPr>
        <vertAlign val="superscript"/>
        <sz val="16"/>
        <rFont val="Times New Roman CE"/>
        <family val="1"/>
        <charset val="238"/>
      </rPr>
      <t xml:space="preserve"> </t>
    </r>
  </si>
  <si>
    <t>Transfery, přijaté statutárním městem Brnem - rozpočet na rok 2015 (v tis. Kč)</t>
  </si>
  <si>
    <t>Daňové příjmy statutárního města Brna - rozpočet na rok 2015 (v tis. Kč)</t>
  </si>
  <si>
    <r>
      <t>Daň z příjmů právnických osob za město - rozpočtová činnost</t>
    </r>
    <r>
      <rPr>
        <vertAlign val="superscript"/>
        <sz val="16"/>
        <rFont val="Times New Roman CE"/>
        <family val="1"/>
        <charset val="238"/>
      </rPr>
      <t xml:space="preserve"> 1)</t>
    </r>
  </si>
  <si>
    <t>Nedaňové a kapitálové příjmy statutárního města Brna - rozpočet na rok 2015 (v tis. Kč)</t>
  </si>
  <si>
    <t>VÝDAJE STATUTÁRNÍHO MĚSTA BRNA - rozpočet na rok 2015 - rekapitulace dle druhů výdajů a dle oddílů (v tis. Kč)</t>
  </si>
  <si>
    <t>běžné výdaje</t>
  </si>
  <si>
    <t xml:space="preserve">Ostatní činnosti j.n.  </t>
  </si>
  <si>
    <t>Mateřské školy</t>
  </si>
  <si>
    <t>Převody mezi městem a městskými částmi - transfery</t>
  </si>
  <si>
    <t>Převody mezi městem a městskými částmi - zápůjčky</t>
  </si>
  <si>
    <t>Ostatní běžné výdaje</t>
  </si>
  <si>
    <t xml:space="preserve">Financování statutárního města Brna celkem (ř.1 až ř.3) </t>
  </si>
  <si>
    <t>Převody mezi městskými částmi - transfery</t>
  </si>
  <si>
    <t>*)</t>
  </si>
  <si>
    <t>Ostatní záležitosti těžebního průmyslu a energetiky</t>
  </si>
  <si>
    <t>Ostatní správa v ochraně životního prostředí</t>
  </si>
  <si>
    <t xml:space="preserve">Školní stravování </t>
  </si>
  <si>
    <t>Vydavatelská činnost</t>
  </si>
  <si>
    <t>Chráněné bydlení</t>
  </si>
  <si>
    <t>Služby následné péče, terapeutické komunity, kontaktní centra</t>
  </si>
  <si>
    <r>
      <t xml:space="preserve">Převody vlastním fondům v rozpočtech územní úrovně </t>
    </r>
    <r>
      <rPr>
        <vertAlign val="superscript"/>
        <sz val="10"/>
        <rFont val="Times New Roman CE"/>
        <charset val="238"/>
      </rPr>
      <t>*)</t>
    </r>
  </si>
  <si>
    <t>514x</t>
  </si>
  <si>
    <t>Úroky a ostatní finanční výdaje</t>
  </si>
  <si>
    <t>Přijaté transfery celkem (ř.26 až ř.32)</t>
  </si>
  <si>
    <t>Příjmy statutárního města Brna celkem (ř.25 +  ř.33)</t>
  </si>
  <si>
    <t xml:space="preserve">Běžné výdaje celkem  (ř.1 až ř.16) </t>
  </si>
  <si>
    <t xml:space="preserve">Kapitálové výdaje celkem (ř.18 + ř.19) </t>
  </si>
  <si>
    <t>Výdaje statutárního města Brna celkem  (ř.17 + ř.20)</t>
  </si>
  <si>
    <t>Saldo příjmů a výdajů (výsledek konsolidace celkem)</t>
  </si>
  <si>
    <t>Dětské domovy</t>
  </si>
  <si>
    <t>Ostatní záležitosti ochrany památek a péče o kulturní dědictví</t>
  </si>
  <si>
    <t>Finanční vypořádání minulých let</t>
  </si>
  <si>
    <t xml:space="preserve">Přijaté transfery </t>
  </si>
  <si>
    <t>Přijaté zápůjčky</t>
  </si>
  <si>
    <t xml:space="preserve">Poskytnuté transfery </t>
  </si>
  <si>
    <t>Poskytnuté zápůjčky</t>
  </si>
  <si>
    <t>Přijaté splátky zápůjček</t>
  </si>
  <si>
    <t>Přijaté splátky zápůjček, poskytnutých městským částem</t>
  </si>
  <si>
    <t>Poskynuté transfery městským částem</t>
  </si>
  <si>
    <t>Poskytnuté zápůjčky městským částem</t>
  </si>
  <si>
    <t>Přijaté transfery od města a jiných městských částí</t>
  </si>
  <si>
    <t>Přijaté zápůjčky od města</t>
  </si>
  <si>
    <t>Poskytnuté transfery jiným městským částem</t>
  </si>
  <si>
    <t>Splátky zápůjček městu</t>
  </si>
  <si>
    <t>Splátky zápůjček</t>
  </si>
  <si>
    <t xml:space="preserve"> Přijaté splátky zápůjček      </t>
  </si>
  <si>
    <t>Převody mezi městem a městskými částmi - zápůjčky a jejich splátky</t>
  </si>
  <si>
    <t xml:space="preserve"> Ostatní činnosti   </t>
  </si>
  <si>
    <t xml:space="preserve"> Finanční operace *)</t>
  </si>
  <si>
    <t>v Kč</t>
  </si>
  <si>
    <t>Ozdravování hosp. zvířat, plodin a zvlášní vet.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</si>
</sst>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_);\(#,##0\)"/>
    <numFmt numFmtId="166" formatCode="#,##0.0"/>
  </numFmts>
  <fonts count="27" x14ac:knownFonts="1">
    <font>
      <sz val="12"/>
      <name val="Arial CE"/>
      <charset val="238"/>
    </font>
    <font>
      <sz val="10"/>
      <name val="Courier"/>
      <family val="3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sz val="14"/>
      <name val="Times New Roman CE"/>
      <family val="1"/>
      <charset val="238"/>
    </font>
    <font>
      <b/>
      <u/>
      <sz val="16"/>
      <name val="Times New Roman CE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8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6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6"/>
      <name val="Times New Roman CE"/>
      <family val="1"/>
      <charset val="238"/>
    </font>
    <font>
      <b/>
      <u/>
      <sz val="18"/>
      <name val="Times New Roman CE"/>
      <family val="1"/>
      <charset val="238"/>
    </font>
    <font>
      <sz val="18"/>
      <name val="Times New Roman CE"/>
      <family val="1"/>
      <charset val="238"/>
    </font>
    <font>
      <b/>
      <u/>
      <sz val="20"/>
      <name val="Times New Roman CE"/>
      <family val="1"/>
      <charset val="238"/>
    </font>
    <font>
      <b/>
      <sz val="16"/>
      <name val="Times New Roman CE"/>
      <charset val="238"/>
    </font>
    <font>
      <sz val="10"/>
      <name val="Times New Roman CE"/>
      <charset val="238"/>
    </font>
    <font>
      <b/>
      <sz val="20"/>
      <name val="Times New Roman CE"/>
      <family val="1"/>
      <charset val="238"/>
    </font>
    <font>
      <vertAlign val="superscript"/>
      <sz val="16"/>
      <name val="Times New Roman CE"/>
      <charset val="238"/>
    </font>
    <font>
      <sz val="10"/>
      <name val="Arial CE"/>
      <charset val="238"/>
    </font>
    <font>
      <vertAlign val="superscript"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25" fillId="0" borderId="0"/>
  </cellStyleXfs>
  <cellXfs count="56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"/>
    </xf>
    <xf numFmtId="1" fontId="2" fillId="0" borderId="4" xfId="0" applyNumberFormat="1" applyFont="1" applyFill="1" applyBorder="1" applyProtection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5" xfId="0" applyNumberFormat="1" applyFont="1" applyFill="1" applyBorder="1" applyProtection="1"/>
    <xf numFmtId="0" fontId="2" fillId="0" borderId="6" xfId="0" applyFont="1" applyFill="1" applyBorder="1"/>
    <xf numFmtId="1" fontId="2" fillId="0" borderId="7" xfId="0" applyNumberFormat="1" applyFont="1" applyFill="1" applyBorder="1" applyProtection="1"/>
    <xf numFmtId="1" fontId="2" fillId="0" borderId="4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 applyProtection="1">
      <alignment horizontal="right"/>
    </xf>
    <xf numFmtId="1" fontId="2" fillId="0" borderId="7" xfId="0" applyNumberFormat="1" applyFont="1" applyFill="1" applyBorder="1" applyAlignment="1" applyProtection="1">
      <alignment horizontal="right"/>
    </xf>
    <xf numFmtId="1" fontId="2" fillId="0" borderId="8" xfId="0" applyNumberFormat="1" applyFont="1" applyFill="1" applyBorder="1" applyAlignment="1" applyProtection="1">
      <alignment horizontal="right"/>
    </xf>
    <xf numFmtId="1" fontId="2" fillId="0" borderId="7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Protection="1"/>
    <xf numFmtId="1" fontId="2" fillId="0" borderId="8" xfId="0" applyNumberFormat="1" applyFont="1" applyFill="1" applyBorder="1" applyProtection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" fontId="2" fillId="0" borderId="2" xfId="0" applyNumberFormat="1" applyFont="1" applyFill="1" applyBorder="1" applyAlignment="1">
      <alignment horizontal="center"/>
    </xf>
    <xf numFmtId="0" fontId="2" fillId="0" borderId="13" xfId="0" applyFont="1" applyFill="1" applyBorder="1"/>
    <xf numFmtId="1" fontId="2" fillId="0" borderId="14" xfId="0" applyNumberFormat="1" applyFont="1" applyFill="1" applyBorder="1" applyProtection="1"/>
    <xf numFmtId="164" fontId="5" fillId="2" borderId="5" xfId="0" applyNumberFormat="1" applyFont="1" applyFill="1" applyBorder="1" applyAlignment="1" applyProtection="1">
      <alignment horizontal="left"/>
    </xf>
    <xf numFmtId="0" fontId="8" fillId="0" borderId="0" xfId="0" applyFont="1" applyFill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3" fontId="7" fillId="0" borderId="5" xfId="0" applyNumberFormat="1" applyFont="1" applyFill="1" applyBorder="1" applyProtection="1"/>
    <xf numFmtId="3" fontId="7" fillId="0" borderId="7" xfId="0" applyNumberFormat="1" applyFont="1" applyFill="1" applyBorder="1" applyProtection="1"/>
    <xf numFmtId="3" fontId="7" fillId="0" borderId="8" xfId="0" applyNumberFormat="1" applyFont="1" applyFill="1" applyBorder="1" applyProtection="1"/>
    <xf numFmtId="3" fontId="7" fillId="0" borderId="15" xfId="0" applyNumberFormat="1" applyFont="1" applyFill="1" applyBorder="1" applyProtection="1"/>
    <xf numFmtId="0" fontId="2" fillId="0" borderId="16" xfId="0" applyFont="1" applyFill="1" applyBorder="1"/>
    <xf numFmtId="0" fontId="3" fillId="0" borderId="2" xfId="0" applyFont="1" applyFill="1" applyBorder="1" applyAlignment="1">
      <alignment horizontal="center"/>
    </xf>
    <xf numFmtId="1" fontId="2" fillId="0" borderId="0" xfId="0" applyNumberFormat="1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3" fontId="5" fillId="2" borderId="5" xfId="0" applyNumberFormat="1" applyFont="1" applyFill="1" applyBorder="1" applyAlignment="1" applyProtection="1">
      <alignment horizontal="right"/>
    </xf>
    <xf numFmtId="3" fontId="7" fillId="0" borderId="17" xfId="0" applyNumberFormat="1" applyFont="1" applyFill="1" applyBorder="1" applyProtection="1"/>
    <xf numFmtId="0" fontId="2" fillId="0" borderId="18" xfId="0" applyFont="1" applyFill="1" applyBorder="1"/>
    <xf numFmtId="164" fontId="7" fillId="0" borderId="4" xfId="0" applyNumberFormat="1" applyFont="1" applyFill="1" applyBorder="1" applyAlignment="1" applyProtection="1">
      <alignment horizontal="left"/>
    </xf>
    <xf numFmtId="165" fontId="7" fillId="0" borderId="7" xfId="0" applyNumberFormat="1" applyFont="1" applyFill="1" applyBorder="1" applyAlignment="1" applyProtection="1">
      <alignment horizontal="left"/>
    </xf>
    <xf numFmtId="165" fontId="7" fillId="0" borderId="4" xfId="0" applyNumberFormat="1" applyFont="1" applyFill="1" applyBorder="1" applyAlignment="1" applyProtection="1">
      <alignment horizontal="left"/>
    </xf>
    <xf numFmtId="164" fontId="7" fillId="0" borderId="5" xfId="0" applyNumberFormat="1" applyFont="1" applyFill="1" applyBorder="1" applyAlignment="1" applyProtection="1">
      <alignment horizontal="left"/>
    </xf>
    <xf numFmtId="0" fontId="7" fillId="0" borderId="4" xfId="0" applyFont="1" applyFill="1" applyBorder="1" applyAlignment="1">
      <alignment horizontal="left"/>
    </xf>
    <xf numFmtId="164" fontId="5" fillId="0" borderId="5" xfId="0" applyNumberFormat="1" applyFont="1" applyFill="1" applyBorder="1" applyAlignment="1" applyProtection="1">
      <alignment horizontal="left"/>
    </xf>
    <xf numFmtId="164" fontId="7" fillId="0" borderId="7" xfId="0" applyNumberFormat="1" applyFont="1" applyFill="1" applyBorder="1" applyAlignment="1" applyProtection="1">
      <alignment horizontal="left"/>
    </xf>
    <xf numFmtId="0" fontId="7" fillId="0" borderId="7" xfId="0" applyFont="1" applyFill="1" applyBorder="1" applyAlignment="1">
      <alignment horizontal="left"/>
    </xf>
    <xf numFmtId="164" fontId="5" fillId="0" borderId="2" xfId="0" applyNumberFormat="1" applyFont="1" applyFill="1" applyBorder="1" applyAlignment="1" applyProtection="1">
      <alignment horizontal="left"/>
    </xf>
    <xf numFmtId="165" fontId="7" fillId="0" borderId="8" xfId="0" applyNumberFormat="1" applyFont="1" applyFill="1" applyBorder="1" applyAlignment="1" applyProtection="1">
      <alignment horizontal="left"/>
    </xf>
    <xf numFmtId="164" fontId="7" fillId="0" borderId="8" xfId="0" applyNumberFormat="1" applyFont="1" applyFill="1" applyBorder="1" applyAlignment="1" applyProtection="1">
      <alignment horizontal="left"/>
    </xf>
    <xf numFmtId="164" fontId="5" fillId="0" borderId="19" xfId="0" applyNumberFormat="1" applyFont="1" applyFill="1" applyBorder="1" applyAlignment="1" applyProtection="1">
      <alignment horizontal="left"/>
    </xf>
    <xf numFmtId="164" fontId="7" fillId="0" borderId="14" xfId="0" applyNumberFormat="1" applyFont="1" applyFill="1" applyBorder="1" applyAlignment="1" applyProtection="1">
      <alignment horizontal="left"/>
    </xf>
    <xf numFmtId="165" fontId="7" fillId="0" borderId="14" xfId="0" applyNumberFormat="1" applyFont="1" applyFill="1" applyBorder="1" applyAlignment="1" applyProtection="1">
      <alignment horizontal="left"/>
    </xf>
    <xf numFmtId="164" fontId="5" fillId="0" borderId="20" xfId="0" applyNumberFormat="1" applyFont="1" applyFill="1" applyBorder="1" applyAlignment="1" applyProtection="1">
      <alignment horizontal="left"/>
    </xf>
    <xf numFmtId="1" fontId="7" fillId="0" borderId="21" xfId="0" applyNumberFormat="1" applyFont="1" applyFill="1" applyBorder="1" applyProtection="1"/>
    <xf numFmtId="1" fontId="7" fillId="0" borderId="22" xfId="0" applyNumberFormat="1" applyFont="1" applyFill="1" applyBorder="1" applyProtection="1"/>
    <xf numFmtId="1" fontId="7" fillId="0" borderId="23" xfId="0" applyNumberFormat="1" applyFont="1" applyFill="1" applyBorder="1" applyProtection="1"/>
    <xf numFmtId="1" fontId="7" fillId="0" borderId="24" xfId="0" applyNumberFormat="1" applyFont="1" applyFill="1" applyBorder="1" applyProtection="1"/>
    <xf numFmtId="3" fontId="7" fillId="0" borderId="7" xfId="0" applyNumberFormat="1" applyFont="1" applyFill="1" applyBorder="1" applyAlignment="1" applyProtection="1">
      <alignment horizontal="right"/>
    </xf>
    <xf numFmtId="3" fontId="7" fillId="0" borderId="4" xfId="0" applyNumberFormat="1" applyFont="1" applyFill="1" applyBorder="1" applyAlignment="1" applyProtection="1">
      <alignment horizontal="right"/>
    </xf>
    <xf numFmtId="3" fontId="7" fillId="0" borderId="5" xfId="0" applyNumberFormat="1" applyFont="1" applyFill="1" applyBorder="1" applyAlignment="1" applyProtection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 applyProtection="1">
      <alignment horizontal="right"/>
    </xf>
    <xf numFmtId="3" fontId="7" fillId="0" borderId="7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 applyProtection="1">
      <alignment horizontal="right"/>
    </xf>
    <xf numFmtId="3" fontId="7" fillId="0" borderId="8" xfId="0" applyNumberFormat="1" applyFont="1" applyFill="1" applyBorder="1" applyAlignment="1" applyProtection="1">
      <alignment horizontal="right"/>
    </xf>
    <xf numFmtId="0" fontId="3" fillId="0" borderId="25" xfId="0" applyFont="1" applyFill="1" applyBorder="1" applyAlignment="1">
      <alignment horizontal="centerContinuous"/>
    </xf>
    <xf numFmtId="0" fontId="3" fillId="0" borderId="26" xfId="0" applyFont="1" applyFill="1" applyBorder="1" applyAlignment="1">
      <alignment horizontal="centerContinuous"/>
    </xf>
    <xf numFmtId="0" fontId="3" fillId="0" borderId="27" xfId="0" applyFont="1" applyFill="1" applyBorder="1" applyAlignment="1">
      <alignment horizontal="centerContinuous"/>
    </xf>
    <xf numFmtId="1" fontId="2" fillId="0" borderId="15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3" fontId="3" fillId="0" borderId="28" xfId="3" applyNumberFormat="1" applyFont="1" applyBorder="1" applyAlignment="1">
      <alignment horizontal="centerContinuous"/>
    </xf>
    <xf numFmtId="0" fontId="3" fillId="0" borderId="29" xfId="3" applyFont="1" applyBorder="1" applyAlignment="1">
      <alignment horizontal="centerContinuous"/>
    </xf>
    <xf numFmtId="0" fontId="3" fillId="0" borderId="30" xfId="3" applyFont="1" applyBorder="1" applyAlignment="1">
      <alignment horizontal="centerContinuous"/>
    </xf>
    <xf numFmtId="0" fontId="3" fillId="0" borderId="31" xfId="3" applyFont="1" applyBorder="1" applyAlignment="1">
      <alignment horizontal="centerContinuous"/>
    </xf>
    <xf numFmtId="0" fontId="2" fillId="0" borderId="0" xfId="0" applyFont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165" fontId="12" fillId="0" borderId="0" xfId="0" applyNumberFormat="1" applyFont="1" applyAlignment="1" applyProtection="1">
      <alignment horizontal="right"/>
    </xf>
    <xf numFmtId="0" fontId="2" fillId="0" borderId="32" xfId="0" applyFont="1" applyBorder="1"/>
    <xf numFmtId="165" fontId="3" fillId="0" borderId="33" xfId="0" applyNumberFormat="1" applyFont="1" applyBorder="1" applyAlignment="1" applyProtection="1">
      <alignment horizontal="centerContinuous"/>
    </xf>
    <xf numFmtId="0" fontId="2" fillId="0" borderId="34" xfId="0" applyFont="1" applyBorder="1" applyAlignment="1">
      <alignment horizontal="centerContinuous"/>
    </xf>
    <xf numFmtId="0" fontId="3" fillId="0" borderId="35" xfId="0" applyFont="1" applyBorder="1" applyAlignment="1">
      <alignment horizontal="center"/>
    </xf>
    <xf numFmtId="0" fontId="2" fillId="0" borderId="36" xfId="0" applyFont="1" applyBorder="1"/>
    <xf numFmtId="165" fontId="3" fillId="0" borderId="37" xfId="0" applyNumberFormat="1" applyFont="1" applyBorder="1" applyAlignment="1" applyProtection="1">
      <alignment horizontal="center"/>
    </xf>
    <xf numFmtId="165" fontId="3" fillId="0" borderId="36" xfId="0" applyNumberFormat="1" applyFont="1" applyBorder="1" applyAlignment="1" applyProtection="1">
      <alignment horizontal="center"/>
    </xf>
    <xf numFmtId="0" fontId="2" fillId="0" borderId="38" xfId="0" applyFont="1" applyBorder="1"/>
    <xf numFmtId="3" fontId="2" fillId="0" borderId="38" xfId="0" applyNumberFormat="1" applyFont="1" applyBorder="1" applyProtection="1"/>
    <xf numFmtId="0" fontId="3" fillId="0" borderId="38" xfId="0" applyFont="1" applyBorder="1"/>
    <xf numFmtId="0" fontId="2" fillId="0" borderId="38" xfId="0" applyFont="1" applyBorder="1" applyAlignment="1">
      <alignment horizontal="right"/>
    </xf>
    <xf numFmtId="0" fontId="13" fillId="0" borderId="39" xfId="0" applyFont="1" applyBorder="1" applyAlignment="1">
      <alignment horizontal="right"/>
    </xf>
    <xf numFmtId="0" fontId="13" fillId="0" borderId="39" xfId="0" applyFont="1" applyBorder="1"/>
    <xf numFmtId="3" fontId="3" fillId="0" borderId="34" xfId="0" applyNumberFormat="1" applyFont="1" applyBorder="1" applyProtection="1"/>
    <xf numFmtId="0" fontId="3" fillId="0" borderId="38" xfId="0" applyFont="1" applyBorder="1" applyAlignment="1">
      <alignment horizontal="right"/>
    </xf>
    <xf numFmtId="0" fontId="2" fillId="0" borderId="38" xfId="0" applyFont="1" applyBorder="1" applyAlignment="1">
      <alignment horizontal="left"/>
    </xf>
    <xf numFmtId="3" fontId="3" fillId="0" borderId="39" xfId="0" applyNumberFormat="1" applyFont="1" applyBorder="1" applyProtection="1"/>
    <xf numFmtId="0" fontId="13" fillId="0" borderId="36" xfId="0" applyFont="1" applyBorder="1" applyAlignment="1">
      <alignment horizontal="right"/>
    </xf>
    <xf numFmtId="0" fontId="13" fillId="0" borderId="36" xfId="0" applyFont="1" applyBorder="1"/>
    <xf numFmtId="3" fontId="3" fillId="0" borderId="36" xfId="0" applyNumberFormat="1" applyFont="1" applyBorder="1" applyProtection="1"/>
    <xf numFmtId="0" fontId="2" fillId="0" borderId="40" xfId="0" applyFont="1" applyBorder="1"/>
    <xf numFmtId="165" fontId="3" fillId="0" borderId="40" xfId="0" applyNumberFormat="1" applyFont="1" applyBorder="1" applyAlignment="1" applyProtection="1">
      <alignment horizontal="center"/>
    </xf>
    <xf numFmtId="165" fontId="3" fillId="0" borderId="38" xfId="0" applyNumberFormat="1" applyFont="1" applyBorder="1" applyAlignment="1" applyProtection="1">
      <alignment horizontal="center"/>
    </xf>
    <xf numFmtId="0" fontId="2" fillId="0" borderId="41" xfId="0" applyFont="1" applyBorder="1"/>
    <xf numFmtId="3" fontId="2" fillId="0" borderId="0" xfId="0" applyNumberFormat="1" applyFont="1"/>
    <xf numFmtId="165" fontId="3" fillId="0" borderId="42" xfId="0" applyNumberFormat="1" applyFont="1" applyBorder="1" applyAlignment="1" applyProtection="1">
      <alignment horizontal="center"/>
    </xf>
    <xf numFmtId="0" fontId="3" fillId="0" borderId="42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165" fontId="4" fillId="0" borderId="0" xfId="0" applyNumberFormat="1" applyFont="1" applyFill="1" applyBorder="1" applyAlignment="1" applyProtection="1">
      <alignment horizontal="right"/>
    </xf>
    <xf numFmtId="166" fontId="4" fillId="0" borderId="0" xfId="0" applyNumberFormat="1" applyFont="1" applyFill="1" applyBorder="1" applyAlignment="1" applyProtection="1">
      <alignment horizontal="right"/>
    </xf>
    <xf numFmtId="165" fontId="14" fillId="0" borderId="0" xfId="0" applyNumberFormat="1" applyFont="1" applyFill="1" applyBorder="1" applyAlignment="1" applyProtection="1">
      <alignment horizontal="right"/>
    </xf>
    <xf numFmtId="166" fontId="14" fillId="0" borderId="0" xfId="0" applyNumberFormat="1" applyFont="1" applyFill="1" applyBorder="1" applyAlignment="1" applyProtection="1">
      <alignment horizontal="right"/>
    </xf>
    <xf numFmtId="0" fontId="14" fillId="0" borderId="0" xfId="0" applyFont="1" applyBorder="1" applyAlignment="1">
      <alignment horizontal="centerContinuous"/>
    </xf>
    <xf numFmtId="0" fontId="14" fillId="0" borderId="0" xfId="0" applyFont="1"/>
    <xf numFmtId="0" fontId="14" fillId="0" borderId="0" xfId="0" applyFont="1" applyBorder="1" applyAlignment="1">
      <alignment horizontal="center"/>
    </xf>
    <xf numFmtId="0" fontId="14" fillId="0" borderId="0" xfId="0" applyFont="1" applyAlignment="1"/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4" fillId="0" borderId="45" xfId="0" applyFont="1" applyBorder="1"/>
    <xf numFmtId="165" fontId="4" fillId="0" borderId="0" xfId="0" applyNumberFormat="1" applyFont="1" applyBorder="1" applyAlignment="1" applyProtection="1">
      <alignment horizontal="center"/>
    </xf>
    <xf numFmtId="0" fontId="14" fillId="3" borderId="45" xfId="0" applyFont="1" applyFill="1" applyBorder="1"/>
    <xf numFmtId="0" fontId="14" fillId="3" borderId="46" xfId="0" applyFont="1" applyFill="1" applyBorder="1" applyProtection="1"/>
    <xf numFmtId="0" fontId="14" fillId="0" borderId="47" xfId="0" applyFont="1" applyFill="1" applyBorder="1"/>
    <xf numFmtId="0" fontId="14" fillId="0" borderId="48" xfId="0" applyFont="1" applyFill="1" applyBorder="1" applyProtection="1"/>
    <xf numFmtId="0" fontId="14" fillId="0" borderId="47" xfId="0" applyFont="1" applyBorder="1"/>
    <xf numFmtId="0" fontId="14" fillId="0" borderId="47" xfId="0" applyFont="1" applyBorder="1" applyAlignment="1">
      <alignment horizontal="right"/>
    </xf>
    <xf numFmtId="0" fontId="14" fillId="0" borderId="48" xfId="0" applyFont="1" applyBorder="1" applyProtection="1"/>
    <xf numFmtId="0" fontId="14" fillId="3" borderId="46" xfId="0" applyFont="1" applyFill="1" applyBorder="1" applyAlignment="1" applyProtection="1">
      <alignment horizontal="left"/>
    </xf>
    <xf numFmtId="0" fontId="14" fillId="3" borderId="49" xfId="0" applyFont="1" applyFill="1" applyBorder="1"/>
    <xf numFmtId="0" fontId="14" fillId="0" borderId="50" xfId="0" applyFont="1" applyBorder="1"/>
    <xf numFmtId="0" fontId="14" fillId="0" borderId="43" xfId="0" applyFont="1" applyBorder="1"/>
    <xf numFmtId="0" fontId="14" fillId="0" borderId="51" xfId="0" applyFont="1" applyBorder="1"/>
    <xf numFmtId="0" fontId="14" fillId="0" borderId="52" xfId="0" applyFont="1" applyBorder="1"/>
    <xf numFmtId="0" fontId="14" fillId="0" borderId="52" xfId="0" applyFont="1" applyBorder="1" applyProtection="1"/>
    <xf numFmtId="0" fontId="14" fillId="0" borderId="0" xfId="0" applyFont="1" applyBorder="1"/>
    <xf numFmtId="0" fontId="14" fillId="0" borderId="0" xfId="0" applyFont="1" applyBorder="1" applyProtection="1"/>
    <xf numFmtId="0" fontId="4" fillId="0" borderId="52" xfId="0" applyFont="1" applyBorder="1"/>
    <xf numFmtId="0" fontId="4" fillId="0" borderId="0" xfId="0" applyFont="1" applyBorder="1"/>
    <xf numFmtId="0" fontId="14" fillId="0" borderId="0" xfId="0" applyFont="1" applyFill="1" applyBorder="1"/>
    <xf numFmtId="0" fontId="14" fillId="0" borderId="0" xfId="0" applyFont="1" applyFill="1"/>
    <xf numFmtId="3" fontId="14" fillId="0" borderId="44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0" borderId="44" xfId="0" applyNumberFormat="1" applyFont="1" applyFill="1" applyBorder="1" applyAlignment="1" applyProtection="1">
      <alignment horizontal="right"/>
    </xf>
    <xf numFmtId="3" fontId="14" fillId="0" borderId="53" xfId="0" applyNumberFormat="1" applyFont="1" applyFill="1" applyBorder="1" applyAlignment="1" applyProtection="1">
      <alignment horizontal="right"/>
    </xf>
    <xf numFmtId="3" fontId="4" fillId="3" borderId="53" xfId="0" applyNumberFormat="1" applyFont="1" applyFill="1" applyBorder="1" applyAlignment="1" applyProtection="1">
      <alignment horizontal="right"/>
    </xf>
    <xf numFmtId="3" fontId="4" fillId="0" borderId="54" xfId="0" applyNumberFormat="1" applyFont="1" applyBorder="1" applyAlignment="1" applyProtection="1">
      <alignment horizontal="right"/>
    </xf>
    <xf numFmtId="3" fontId="14" fillId="0" borderId="52" xfId="0" applyNumberFormat="1" applyFont="1" applyBorder="1" applyAlignment="1" applyProtection="1">
      <alignment horizontal="right"/>
    </xf>
    <xf numFmtId="3" fontId="14" fillId="0" borderId="0" xfId="0" applyNumberFormat="1" applyFont="1" applyBorder="1" applyAlignment="1" applyProtection="1">
      <alignment horizontal="right"/>
    </xf>
    <xf numFmtId="3" fontId="14" fillId="0" borderId="0" xfId="0" applyNumberFormat="1" applyFont="1" applyBorder="1" applyAlignment="1">
      <alignment horizontal="centerContinuous"/>
    </xf>
    <xf numFmtId="3" fontId="14" fillId="0" borderId="0" xfId="0" applyNumberFormat="1" applyFont="1" applyAlignment="1">
      <alignment horizontal="centerContinuous"/>
    </xf>
    <xf numFmtId="3" fontId="14" fillId="0" borderId="0" xfId="0" applyNumberFormat="1" applyFont="1"/>
    <xf numFmtId="3" fontId="4" fillId="0" borderId="44" xfId="0" applyNumberFormat="1" applyFont="1" applyBorder="1" applyAlignment="1" applyProtection="1">
      <alignment horizontal="center"/>
    </xf>
    <xf numFmtId="3" fontId="14" fillId="0" borderId="53" xfId="0" applyNumberFormat="1" applyFont="1" applyBorder="1" applyAlignment="1" applyProtection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Border="1"/>
    <xf numFmtId="3" fontId="14" fillId="0" borderId="0" xfId="0" applyNumberFormat="1" applyFont="1" applyFill="1" applyBorder="1"/>
    <xf numFmtId="3" fontId="14" fillId="0" borderId="0" xfId="0" applyNumberFormat="1" applyFont="1" applyFill="1"/>
    <xf numFmtId="0" fontId="14" fillId="0" borderId="46" xfId="0" applyFont="1" applyBorder="1" applyProtection="1"/>
    <xf numFmtId="0" fontId="14" fillId="0" borderId="50" xfId="0" applyFont="1" applyBorder="1" applyProtection="1"/>
    <xf numFmtId="0" fontId="14" fillId="0" borderId="45" xfId="0" applyFont="1" applyFill="1" applyBorder="1"/>
    <xf numFmtId="0" fontId="14" fillId="0" borderId="46" xfId="0" applyFont="1" applyFill="1" applyBorder="1" applyProtection="1"/>
    <xf numFmtId="0" fontId="14" fillId="0" borderId="55" xfId="0" applyFont="1" applyBorder="1" applyProtection="1"/>
    <xf numFmtId="0" fontId="14" fillId="0" borderId="46" xfId="0" applyFont="1" applyBorder="1" applyAlignment="1" applyProtection="1">
      <alignment horizontal="left"/>
    </xf>
    <xf numFmtId="0" fontId="14" fillId="0" borderId="56" xfId="0" applyFont="1" applyFill="1" applyBorder="1"/>
    <xf numFmtId="0" fontId="14" fillId="0" borderId="0" xfId="0" applyFont="1" applyProtection="1"/>
    <xf numFmtId="3" fontId="14" fillId="0" borderId="44" xfId="0" applyNumberFormat="1" applyFont="1" applyFill="1" applyBorder="1" applyAlignment="1" applyProtection="1">
      <alignment horizontal="right"/>
    </xf>
    <xf numFmtId="3" fontId="14" fillId="0" borderId="57" xfId="0" applyNumberFormat="1" applyFont="1" applyBorder="1" applyAlignment="1" applyProtection="1">
      <alignment horizontal="right"/>
    </xf>
    <xf numFmtId="3" fontId="4" fillId="0" borderId="44" xfId="0" applyNumberFormat="1" applyFont="1" applyBorder="1" applyAlignment="1" applyProtection="1">
      <alignment horizontal="right"/>
    </xf>
    <xf numFmtId="3" fontId="4" fillId="0" borderId="57" xfId="0" applyNumberFormat="1" applyFont="1" applyFill="1" applyBorder="1" applyAlignment="1" applyProtection="1">
      <alignment horizontal="right"/>
    </xf>
    <xf numFmtId="3" fontId="14" fillId="0" borderId="0" xfId="0" applyNumberFormat="1" applyFont="1" applyProtection="1"/>
    <xf numFmtId="0" fontId="8" fillId="0" borderId="0" xfId="0" applyFont="1" applyAlignment="1"/>
    <xf numFmtId="0" fontId="15" fillId="0" borderId="0" xfId="3" applyFont="1"/>
    <xf numFmtId="1" fontId="15" fillId="0" borderId="22" xfId="3" applyNumberFormat="1" applyFont="1" applyBorder="1" applyAlignment="1">
      <alignment horizontal="center"/>
    </xf>
    <xf numFmtId="1" fontId="15" fillId="0" borderId="43" xfId="3" applyNumberFormat="1" applyFont="1" applyBorder="1" applyAlignment="1">
      <alignment horizontal="center"/>
    </xf>
    <xf numFmtId="49" fontId="15" fillId="0" borderId="58" xfId="3" applyNumberFormat="1" applyFont="1" applyBorder="1" applyAlignment="1">
      <alignment horizontal="left"/>
    </xf>
    <xf numFmtId="3" fontId="15" fillId="0" borderId="22" xfId="3" applyNumberFormat="1" applyFont="1" applyBorder="1"/>
    <xf numFmtId="3" fontId="15" fillId="0" borderId="43" xfId="3" applyNumberFormat="1" applyFont="1" applyBorder="1"/>
    <xf numFmtId="1" fontId="15" fillId="0" borderId="59" xfId="3" applyNumberFormat="1" applyFont="1" applyBorder="1" applyAlignment="1">
      <alignment horizontal="center"/>
    </xf>
    <xf numFmtId="1" fontId="15" fillId="0" borderId="45" xfId="3" applyNumberFormat="1" applyFont="1" applyBorder="1" applyAlignment="1">
      <alignment horizontal="center"/>
    </xf>
    <xf numFmtId="49" fontId="15" fillId="0" borderId="49" xfId="3" applyNumberFormat="1" applyFont="1" applyBorder="1" applyAlignment="1">
      <alignment horizontal="left"/>
    </xf>
    <xf numFmtId="3" fontId="15" fillId="0" borderId="45" xfId="3" applyNumberFormat="1" applyFont="1" applyFill="1" applyBorder="1"/>
    <xf numFmtId="3" fontId="15" fillId="0" borderId="59" xfId="3" applyNumberFormat="1" applyFont="1" applyBorder="1"/>
    <xf numFmtId="1" fontId="16" fillId="3" borderId="59" xfId="3" applyNumberFormat="1" applyFont="1" applyFill="1" applyBorder="1" applyAlignment="1">
      <alignment horizontal="left"/>
    </xf>
    <xf numFmtId="1" fontId="16" fillId="3" borderId="45" xfId="3" applyNumberFormat="1" applyFont="1" applyFill="1" applyBorder="1" applyAlignment="1">
      <alignment horizontal="left"/>
    </xf>
    <xf numFmtId="1" fontId="15" fillId="3" borderId="45" xfId="3" applyNumberFormat="1" applyFont="1" applyFill="1" applyBorder="1" applyAlignment="1">
      <alignment horizontal="center"/>
    </xf>
    <xf numFmtId="49" fontId="15" fillId="3" borderId="49" xfId="3" applyNumberFormat="1" applyFont="1" applyFill="1" applyBorder="1" applyAlignment="1">
      <alignment horizontal="left"/>
    </xf>
    <xf numFmtId="3" fontId="16" fillId="3" borderId="59" xfId="3" applyNumberFormat="1" applyFont="1" applyFill="1" applyBorder="1"/>
    <xf numFmtId="3" fontId="16" fillId="3" borderId="45" xfId="3" applyNumberFormat="1" applyFont="1" applyFill="1" applyBorder="1"/>
    <xf numFmtId="1" fontId="15" fillId="0" borderId="60" xfId="3" applyNumberFormat="1" applyFont="1" applyBorder="1" applyAlignment="1">
      <alignment horizontal="center"/>
    </xf>
    <xf numFmtId="1" fontId="16" fillId="0" borderId="61" xfId="3" applyNumberFormat="1" applyFont="1" applyBorder="1" applyAlignment="1">
      <alignment horizontal="left"/>
    </xf>
    <xf numFmtId="1" fontId="15" fillId="0" borderId="61" xfId="3" applyNumberFormat="1" applyFont="1" applyBorder="1" applyAlignment="1">
      <alignment horizontal="center"/>
    </xf>
    <xf numFmtId="49" fontId="15" fillId="0" borderId="62" xfId="3" applyNumberFormat="1" applyFont="1" applyBorder="1" applyAlignment="1">
      <alignment horizontal="left"/>
    </xf>
    <xf numFmtId="3" fontId="16" fillId="0" borderId="60" xfId="3" applyNumberFormat="1" applyFont="1" applyBorder="1"/>
    <xf numFmtId="3" fontId="16" fillId="0" borderId="61" xfId="3" applyNumberFormat="1" applyFont="1" applyFill="1" applyBorder="1"/>
    <xf numFmtId="3" fontId="16" fillId="0" borderId="63" xfId="3" applyNumberFormat="1" applyFont="1" applyFill="1" applyBorder="1"/>
    <xf numFmtId="1" fontId="16" fillId="0" borderId="64" xfId="3" applyNumberFormat="1" applyFont="1" applyBorder="1" applyAlignment="1">
      <alignment horizontal="left"/>
    </xf>
    <xf numFmtId="1" fontId="15" fillId="0" borderId="65" xfId="3" applyNumberFormat="1" applyFont="1" applyBorder="1" applyAlignment="1">
      <alignment horizontal="center"/>
    </xf>
    <xf numFmtId="49" fontId="15" fillId="0" borderId="66" xfId="3" applyNumberFormat="1" applyFont="1" applyBorder="1" applyAlignment="1">
      <alignment horizontal="left"/>
    </xf>
    <xf numFmtId="3" fontId="16" fillId="0" borderId="64" xfId="3" applyNumberFormat="1" applyFont="1" applyBorder="1"/>
    <xf numFmtId="3" fontId="16" fillId="0" borderId="65" xfId="3" applyNumberFormat="1" applyFont="1" applyFill="1" applyBorder="1"/>
    <xf numFmtId="3" fontId="16" fillId="0" borderId="67" xfId="3" applyNumberFormat="1" applyFont="1" applyFill="1" applyBorder="1"/>
    <xf numFmtId="1" fontId="16" fillId="0" borderId="22" xfId="3" applyNumberFormat="1" applyFont="1" applyBorder="1" applyAlignment="1">
      <alignment horizontal="left"/>
    </xf>
    <xf numFmtId="3" fontId="16" fillId="0" borderId="22" xfId="3" applyNumberFormat="1" applyFont="1" applyBorder="1"/>
    <xf numFmtId="3" fontId="16" fillId="0" borderId="43" xfId="3" applyNumberFormat="1" applyFont="1" applyFill="1" applyBorder="1"/>
    <xf numFmtId="1" fontId="16" fillId="0" borderId="45" xfId="3" applyNumberFormat="1" applyFont="1" applyBorder="1" applyAlignment="1">
      <alignment horizontal="left"/>
    </xf>
    <xf numFmtId="3" fontId="16" fillId="0" borderId="59" xfId="3" applyNumberFormat="1" applyFont="1" applyBorder="1"/>
    <xf numFmtId="3" fontId="16" fillId="0" borderId="45" xfId="3" applyNumberFormat="1" applyFont="1" applyFill="1" applyBorder="1"/>
    <xf numFmtId="1" fontId="16" fillId="0" borderId="68" xfId="3" applyNumberFormat="1" applyFont="1" applyBorder="1" applyAlignment="1">
      <alignment horizontal="left"/>
    </xf>
    <xf numFmtId="1" fontId="15" fillId="0" borderId="51" xfId="3" applyNumberFormat="1" applyFont="1" applyBorder="1" applyAlignment="1">
      <alignment horizontal="center"/>
    </xf>
    <xf numFmtId="49" fontId="15" fillId="0" borderId="69" xfId="3" applyNumberFormat="1" applyFont="1" applyBorder="1" applyAlignment="1">
      <alignment horizontal="left"/>
    </xf>
    <xf numFmtId="3" fontId="16" fillId="0" borderId="68" xfId="3" applyNumberFormat="1" applyFont="1" applyBorder="1"/>
    <xf numFmtId="3" fontId="16" fillId="0" borderId="51" xfId="3" applyNumberFormat="1" applyFont="1" applyFill="1" applyBorder="1"/>
    <xf numFmtId="3" fontId="15" fillId="0" borderId="43" xfId="3" applyNumberFormat="1" applyFont="1" applyFill="1" applyBorder="1"/>
    <xf numFmtId="1" fontId="15" fillId="0" borderId="59" xfId="3" applyNumberFormat="1" applyFont="1" applyFill="1" applyBorder="1" applyAlignment="1">
      <alignment horizontal="center"/>
    </xf>
    <xf numFmtId="1" fontId="16" fillId="0" borderId="45" xfId="3" applyNumberFormat="1" applyFont="1" applyFill="1" applyBorder="1" applyAlignment="1">
      <alignment horizontal="left"/>
    </xf>
    <xf numFmtId="1" fontId="15" fillId="0" borderId="45" xfId="3" applyNumberFormat="1" applyFont="1" applyFill="1" applyBorder="1" applyAlignment="1">
      <alignment horizontal="center"/>
    </xf>
    <xf numFmtId="49" fontId="15" fillId="0" borderId="49" xfId="3" applyNumberFormat="1" applyFont="1" applyFill="1" applyBorder="1" applyAlignment="1">
      <alignment horizontal="left"/>
    </xf>
    <xf numFmtId="3" fontId="16" fillId="0" borderId="59" xfId="3" applyNumberFormat="1" applyFont="1" applyFill="1" applyBorder="1"/>
    <xf numFmtId="1" fontId="16" fillId="0" borderId="70" xfId="3" applyNumberFormat="1" applyFont="1" applyBorder="1" applyAlignment="1">
      <alignment horizontal="left"/>
    </xf>
    <xf numFmtId="1" fontId="15" fillId="0" borderId="56" xfId="3" applyNumberFormat="1" applyFont="1" applyBorder="1" applyAlignment="1">
      <alignment horizontal="center"/>
    </xf>
    <xf numFmtId="49" fontId="15" fillId="0" borderId="71" xfId="3" applyNumberFormat="1" applyFont="1" applyBorder="1" applyAlignment="1">
      <alignment horizontal="left"/>
    </xf>
    <xf numFmtId="3" fontId="16" fillId="0" borderId="70" xfId="3" applyNumberFormat="1" applyFont="1" applyBorder="1"/>
    <xf numFmtId="3" fontId="16" fillId="0" borderId="56" xfId="3" applyNumberFormat="1" applyFont="1" applyFill="1" applyBorder="1"/>
    <xf numFmtId="3" fontId="16" fillId="0" borderId="72" xfId="3" applyNumberFormat="1" applyFont="1" applyFill="1" applyBorder="1"/>
    <xf numFmtId="1" fontId="15" fillId="0" borderId="0" xfId="3" applyNumberFormat="1" applyFont="1" applyAlignment="1">
      <alignment horizontal="left"/>
    </xf>
    <xf numFmtId="49" fontId="15" fillId="0" borderId="0" xfId="3" applyNumberFormat="1" applyFont="1" applyAlignment="1">
      <alignment horizontal="left"/>
    </xf>
    <xf numFmtId="3" fontId="15" fillId="0" borderId="0" xfId="3" applyNumberFormat="1" applyFont="1"/>
    <xf numFmtId="0" fontId="8" fillId="0" borderId="0" xfId="2" applyFont="1" applyAlignment="1">
      <alignment horizontal="centerContinuous"/>
    </xf>
    <xf numFmtId="0" fontId="14" fillId="0" borderId="0" xfId="2" applyFont="1"/>
    <xf numFmtId="0" fontId="14" fillId="0" borderId="0" xfId="2" applyFont="1" applyBorder="1"/>
    <xf numFmtId="0" fontId="14" fillId="0" borderId="0" xfId="2" applyFont="1" applyAlignment="1"/>
    <xf numFmtId="0" fontId="14" fillId="0" borderId="0" xfId="2" applyFont="1" applyAlignment="1">
      <alignment horizontal="centerContinuous"/>
    </xf>
    <xf numFmtId="0" fontId="14" fillId="0" borderId="0" xfId="2" applyFont="1" applyBorder="1" applyAlignment="1">
      <alignment horizontal="centerContinuous"/>
    </xf>
    <xf numFmtId="0" fontId="4" fillId="0" borderId="73" xfId="2" applyFont="1" applyBorder="1" applyAlignment="1">
      <alignment horizontal="centerContinuous"/>
    </xf>
    <xf numFmtId="0" fontId="4" fillId="0" borderId="74" xfId="2" applyFont="1" applyBorder="1" applyAlignment="1">
      <alignment horizontal="centerContinuous"/>
    </xf>
    <xf numFmtId="0" fontId="4" fillId="0" borderId="75" xfId="2" applyFont="1" applyBorder="1" applyAlignment="1">
      <alignment horizontal="centerContinuous"/>
    </xf>
    <xf numFmtId="0" fontId="4" fillId="0" borderId="76" xfId="2" applyFont="1" applyBorder="1" applyAlignment="1">
      <alignment horizontal="centerContinuous"/>
    </xf>
    <xf numFmtId="0" fontId="4" fillId="0" borderId="0" xfId="2" applyFont="1" applyBorder="1" applyAlignment="1">
      <alignment horizontal="center"/>
    </xf>
    <xf numFmtId="0" fontId="14" fillId="0" borderId="22" xfId="2" applyFont="1" applyBorder="1"/>
    <xf numFmtId="0" fontId="14" fillId="0" borderId="58" xfId="2" applyFont="1" applyBorder="1"/>
    <xf numFmtId="3" fontId="14" fillId="0" borderId="21" xfId="2" applyNumberFormat="1" applyFont="1" applyBorder="1"/>
    <xf numFmtId="3" fontId="14" fillId="0" borderId="77" xfId="2" applyNumberFormat="1" applyFont="1" applyBorder="1"/>
    <xf numFmtId="3" fontId="14" fillId="0" borderId="13" xfId="2" applyNumberFormat="1" applyFont="1" applyBorder="1"/>
    <xf numFmtId="166" fontId="14" fillId="0" borderId="0" xfId="2" applyNumberFormat="1" applyFont="1" applyBorder="1"/>
    <xf numFmtId="0" fontId="14" fillId="0" borderId="59" xfId="2" applyFont="1" applyBorder="1"/>
    <xf numFmtId="0" fontId="14" fillId="0" borderId="49" xfId="2" applyFont="1" applyBorder="1"/>
    <xf numFmtId="3" fontId="14" fillId="0" borderId="59" xfId="2" applyNumberFormat="1" applyFont="1" applyBorder="1"/>
    <xf numFmtId="3" fontId="14" fillId="0" borderId="45" xfId="2" applyNumberFormat="1" applyFont="1" applyBorder="1"/>
    <xf numFmtId="3" fontId="14" fillId="0" borderId="6" xfId="2" applyNumberFormat="1" applyFont="1" applyBorder="1"/>
    <xf numFmtId="3" fontId="14" fillId="0" borderId="45" xfId="2" applyNumberFormat="1" applyFont="1" applyFill="1" applyBorder="1"/>
    <xf numFmtId="0" fontId="14" fillId="0" borderId="59" xfId="2" applyFont="1" applyBorder="1" applyAlignment="1">
      <alignment horizontal="left"/>
    </xf>
    <xf numFmtId="0" fontId="4" fillId="0" borderId="23" xfId="2" applyFont="1" applyBorder="1"/>
    <xf numFmtId="0" fontId="4" fillId="0" borderId="78" xfId="2" applyFont="1" applyBorder="1"/>
    <xf numFmtId="3" fontId="4" fillId="0" borderId="23" xfId="2" applyNumberFormat="1" applyFont="1" applyBorder="1"/>
    <xf numFmtId="3" fontId="4" fillId="0" borderId="79" xfId="2" applyNumberFormat="1" applyFont="1" applyBorder="1"/>
    <xf numFmtId="3" fontId="4" fillId="0" borderId="11" xfId="2" applyNumberFormat="1" applyFont="1" applyBorder="1"/>
    <xf numFmtId="0" fontId="14" fillId="0" borderId="22" xfId="0" applyFont="1" applyBorder="1" applyAlignment="1">
      <alignment horizontal="center"/>
    </xf>
    <xf numFmtId="3" fontId="14" fillId="0" borderId="77" xfId="0" applyNumberFormat="1" applyFont="1" applyBorder="1"/>
    <xf numFmtId="3" fontId="14" fillId="0" borderId="13" xfId="0" applyNumberFormat="1" applyFont="1" applyBorder="1"/>
    <xf numFmtId="4" fontId="14" fillId="0" borderId="0" xfId="0" applyNumberFormat="1" applyFont="1" applyBorder="1"/>
    <xf numFmtId="0" fontId="14" fillId="0" borderId="59" xfId="0" applyFont="1" applyBorder="1" applyAlignment="1">
      <alignment horizontal="center"/>
    </xf>
    <xf numFmtId="3" fontId="14" fillId="0" borderId="6" xfId="0" applyNumberFormat="1" applyFont="1" applyBorder="1"/>
    <xf numFmtId="0" fontId="14" fillId="0" borderId="59" xfId="0" applyFont="1" applyBorder="1"/>
    <xf numFmtId="0" fontId="14" fillId="0" borderId="23" xfId="0" applyFont="1" applyBorder="1"/>
    <xf numFmtId="3" fontId="4" fillId="0" borderId="79" xfId="0" applyNumberFormat="1" applyFont="1" applyBorder="1"/>
    <xf numFmtId="3" fontId="4" fillId="0" borderId="11" xfId="0" applyNumberFormat="1" applyFont="1" applyBorder="1"/>
    <xf numFmtId="4" fontId="4" fillId="0" borderId="0" xfId="0" applyNumberFormat="1" applyFont="1" applyBorder="1"/>
    <xf numFmtId="0" fontId="4" fillId="0" borderId="73" xfId="0" applyFont="1" applyBorder="1" applyAlignment="1">
      <alignment horizontal="centerContinuous"/>
    </xf>
    <xf numFmtId="0" fontId="4" fillId="0" borderId="74" xfId="0" applyFont="1" applyBorder="1" applyAlignment="1">
      <alignment horizontal="centerContinuous"/>
    </xf>
    <xf numFmtId="0" fontId="4" fillId="0" borderId="75" xfId="0" applyFont="1" applyBorder="1" applyAlignment="1">
      <alignment horizontal="centerContinuous"/>
    </xf>
    <xf numFmtId="0" fontId="4" fillId="0" borderId="76" xfId="0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14" fillId="0" borderId="22" xfId="0" applyFont="1" applyBorder="1"/>
    <xf numFmtId="0" fontId="14" fillId="0" borderId="58" xfId="0" applyFont="1" applyBorder="1"/>
    <xf numFmtId="3" fontId="14" fillId="0" borderId="21" xfId="0" applyNumberFormat="1" applyFont="1" applyBorder="1"/>
    <xf numFmtId="0" fontId="14" fillId="0" borderId="49" xfId="0" applyFont="1" applyBorder="1"/>
    <xf numFmtId="3" fontId="14" fillId="0" borderId="59" xfId="0" applyNumberFormat="1" applyFont="1" applyBorder="1"/>
    <xf numFmtId="3" fontId="14" fillId="0" borderId="45" xfId="0" applyNumberFormat="1" applyFont="1" applyBorder="1"/>
    <xf numFmtId="0" fontId="4" fillId="0" borderId="23" xfId="0" applyFont="1" applyBorder="1"/>
    <xf numFmtId="0" fontId="4" fillId="0" borderId="78" xfId="0" applyFont="1" applyBorder="1"/>
    <xf numFmtId="3" fontId="4" fillId="0" borderId="23" xfId="0" applyNumberFormat="1" applyFont="1" applyBorder="1"/>
    <xf numFmtId="1" fontId="16" fillId="0" borderId="59" xfId="3" applyNumberFormat="1" applyFont="1" applyFill="1" applyBorder="1" applyAlignment="1">
      <alignment horizontal="left"/>
    </xf>
    <xf numFmtId="3" fontId="15" fillId="0" borderId="45" xfId="3" applyNumberFormat="1" applyFont="1" applyBorder="1"/>
    <xf numFmtId="3" fontId="16" fillId="0" borderId="61" xfId="3" applyNumberFormat="1" applyFont="1" applyBorder="1"/>
    <xf numFmtId="3" fontId="16" fillId="0" borderId="65" xfId="3" applyNumberFormat="1" applyFont="1" applyBorder="1"/>
    <xf numFmtId="3" fontId="16" fillId="0" borderId="43" xfId="3" applyNumberFormat="1" applyFont="1" applyBorder="1"/>
    <xf numFmtId="3" fontId="16" fillId="0" borderId="45" xfId="3" applyNumberFormat="1" applyFont="1" applyBorder="1"/>
    <xf numFmtId="3" fontId="16" fillId="0" borderId="51" xfId="3" applyNumberFormat="1" applyFont="1" applyBorder="1"/>
    <xf numFmtId="0" fontId="0" fillId="0" borderId="0" xfId="0" applyAlignment="1">
      <alignment horizontal="centerContinuous"/>
    </xf>
    <xf numFmtId="1" fontId="3" fillId="0" borderId="5" xfId="0" applyNumberFormat="1" applyFont="1" applyFill="1" applyBorder="1" applyAlignment="1" applyProtection="1">
      <alignment horizontal="right"/>
    </xf>
    <xf numFmtId="1" fontId="3" fillId="0" borderId="5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 applyProtection="1">
      <alignment horizontal="right"/>
    </xf>
    <xf numFmtId="1" fontId="3" fillId="0" borderId="20" xfId="0" applyNumberFormat="1" applyFont="1" applyFill="1" applyBorder="1" applyAlignment="1" applyProtection="1">
      <alignment horizontal="right"/>
    </xf>
    <xf numFmtId="3" fontId="5" fillId="2" borderId="17" xfId="0" applyNumberFormat="1" applyFont="1" applyFill="1" applyBorder="1" applyAlignment="1" applyProtection="1">
      <alignment horizontal="right"/>
    </xf>
    <xf numFmtId="0" fontId="3" fillId="0" borderId="5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8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4" fillId="0" borderId="79" xfId="2" applyFont="1" applyBorder="1" applyAlignment="1">
      <alignment horizontal="center" vertical="center"/>
    </xf>
    <xf numFmtId="3" fontId="16" fillId="0" borderId="23" xfId="3" applyNumberFormat="1" applyFont="1" applyBorder="1" applyAlignment="1">
      <alignment horizontal="center" vertical="center" wrapText="1"/>
    </xf>
    <xf numFmtId="3" fontId="16" fillId="0" borderId="79" xfId="3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4" fillId="0" borderId="56" xfId="0" applyFont="1" applyBorder="1"/>
    <xf numFmtId="0" fontId="19" fillId="3" borderId="25" xfId="0" applyFont="1" applyFill="1" applyBorder="1"/>
    <xf numFmtId="3" fontId="11" fillId="3" borderId="81" xfId="0" applyNumberFormat="1" applyFont="1" applyFill="1" applyBorder="1" applyAlignment="1" applyProtection="1">
      <alignment horizontal="right"/>
    </xf>
    <xf numFmtId="0" fontId="16" fillId="0" borderId="0" xfId="3" applyFont="1"/>
    <xf numFmtId="0" fontId="4" fillId="0" borderId="11" xfId="2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 wrapText="1"/>
    </xf>
    <xf numFmtId="49" fontId="15" fillId="0" borderId="49" xfId="3" applyNumberFormat="1" applyFont="1" applyBorder="1" applyAlignment="1">
      <alignment horizontal="left" shrinkToFit="1"/>
    </xf>
    <xf numFmtId="1" fontId="2" fillId="0" borderId="4" xfId="0" applyNumberFormat="1" applyFont="1" applyFill="1" applyBorder="1" applyAlignment="1" applyProtection="1">
      <alignment horizontal="center"/>
    </xf>
    <xf numFmtId="1" fontId="2" fillId="0" borderId="14" xfId="0" applyNumberFormat="1" applyFont="1" applyFill="1" applyBorder="1" applyAlignment="1" applyProtection="1">
      <alignment horizontal="center"/>
    </xf>
    <xf numFmtId="1" fontId="2" fillId="0" borderId="8" xfId="0" applyNumberFormat="1" applyFont="1" applyFill="1" applyBorder="1" applyAlignment="1" applyProtection="1">
      <alignment horizontal="center"/>
    </xf>
    <xf numFmtId="0" fontId="2" fillId="0" borderId="15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16" fillId="0" borderId="21" xfId="3" applyFont="1" applyBorder="1" applyAlignment="1">
      <alignment horizontal="center"/>
    </xf>
    <xf numFmtId="0" fontId="16" fillId="0" borderId="77" xfId="3" applyFont="1" applyBorder="1" applyAlignment="1">
      <alignment horizontal="left"/>
    </xf>
    <xf numFmtId="0" fontId="16" fillId="0" borderId="77" xfId="3" applyFont="1" applyBorder="1" applyAlignment="1">
      <alignment horizontal="center"/>
    </xf>
    <xf numFmtId="0" fontId="16" fillId="0" borderId="82" xfId="3" applyFont="1" applyBorder="1" applyAlignment="1">
      <alignment horizontal="center"/>
    </xf>
    <xf numFmtId="3" fontId="16" fillId="0" borderId="21" xfId="3" applyNumberFormat="1" applyFont="1" applyBorder="1" applyAlignment="1">
      <alignment horizontal="center" vertical="center" wrapText="1"/>
    </xf>
    <xf numFmtId="3" fontId="16" fillId="0" borderId="77" xfId="3" applyNumberFormat="1" applyFont="1" applyBorder="1" applyAlignment="1">
      <alignment horizontal="center" vertical="center" wrapText="1"/>
    </xf>
    <xf numFmtId="3" fontId="16" fillId="0" borderId="13" xfId="3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Continuous"/>
    </xf>
    <xf numFmtId="3" fontId="14" fillId="0" borderId="0" xfId="2" applyNumberFormat="1" applyFont="1"/>
    <xf numFmtId="0" fontId="4" fillId="0" borderId="24" xfId="0" applyFont="1" applyBorder="1" applyAlignment="1">
      <alignment vertical="center"/>
    </xf>
    <xf numFmtId="3" fontId="15" fillId="0" borderId="22" xfId="3" applyNumberFormat="1" applyFont="1" applyFill="1" applyBorder="1"/>
    <xf numFmtId="0" fontId="7" fillId="0" borderId="15" xfId="0" applyFont="1" applyFill="1" applyBorder="1" applyAlignment="1">
      <alignment horizontal="left"/>
    </xf>
    <xf numFmtId="3" fontId="4" fillId="0" borderId="83" xfId="0" applyNumberFormat="1" applyFont="1" applyBorder="1" applyAlignment="1" applyProtection="1">
      <alignment horizontal="center"/>
    </xf>
    <xf numFmtId="3" fontId="14" fillId="0" borderId="83" xfId="0" applyNumberFormat="1" applyFont="1" applyBorder="1" applyAlignment="1" applyProtection="1">
      <alignment horizontal="right"/>
    </xf>
    <xf numFmtId="3" fontId="4" fillId="0" borderId="84" xfId="0" applyNumberFormat="1" applyFont="1" applyBorder="1" applyAlignment="1" applyProtection="1">
      <alignment horizontal="right"/>
    </xf>
    <xf numFmtId="3" fontId="4" fillId="0" borderId="83" xfId="0" applyNumberFormat="1" applyFont="1" applyFill="1" applyBorder="1" applyAlignment="1" applyProtection="1">
      <alignment horizontal="right"/>
    </xf>
    <xf numFmtId="3" fontId="4" fillId="3" borderId="83" xfId="0" applyNumberFormat="1" applyFont="1" applyFill="1" applyBorder="1" applyAlignment="1" applyProtection="1">
      <alignment horizontal="right"/>
    </xf>
    <xf numFmtId="3" fontId="4" fillId="3" borderId="85" xfId="0" applyNumberFormat="1" applyFont="1" applyFill="1" applyBorder="1" applyAlignment="1" applyProtection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68" xfId="0" applyFont="1" applyBorder="1"/>
    <xf numFmtId="0" fontId="4" fillId="0" borderId="59" xfId="0" applyNumberFormat="1" applyFont="1" applyFill="1" applyBorder="1"/>
    <xf numFmtId="0" fontId="4" fillId="3" borderId="59" xfId="0" applyNumberFormat="1" applyFont="1" applyFill="1" applyBorder="1"/>
    <xf numFmtId="0" fontId="4" fillId="0" borderId="86" xfId="0" applyNumberFormat="1" applyFont="1" applyBorder="1"/>
    <xf numFmtId="0" fontId="4" fillId="0" borderId="68" xfId="0" applyNumberFormat="1" applyFont="1" applyBorder="1"/>
    <xf numFmtId="0" fontId="4" fillId="0" borderId="22" xfId="0" applyNumberFormat="1" applyFont="1" applyBorder="1"/>
    <xf numFmtId="0" fontId="14" fillId="0" borderId="22" xfId="0" applyNumberFormat="1" applyFont="1" applyBorder="1"/>
    <xf numFmtId="0" fontId="4" fillId="3" borderId="59" xfId="0" applyFont="1" applyFill="1" applyBorder="1"/>
    <xf numFmtId="0" fontId="4" fillId="0" borderId="59" xfId="0" applyFont="1" applyBorder="1"/>
    <xf numFmtId="0" fontId="4" fillId="0" borderId="70" xfId="0" applyFont="1" applyFill="1" applyBorder="1"/>
    <xf numFmtId="0" fontId="4" fillId="0" borderId="22" xfId="0" applyFont="1" applyBorder="1"/>
    <xf numFmtId="0" fontId="4" fillId="0" borderId="86" xfId="0" applyFont="1" applyBorder="1"/>
    <xf numFmtId="0" fontId="4" fillId="0" borderId="70" xfId="0" applyFont="1" applyBorder="1"/>
    <xf numFmtId="0" fontId="11" fillId="3" borderId="27" xfId="0" applyFont="1" applyFill="1" applyBorder="1"/>
    <xf numFmtId="0" fontId="4" fillId="0" borderId="87" xfId="0" applyFont="1" applyBorder="1" applyAlignment="1">
      <alignment horizontal="center" vertical="center"/>
    </xf>
    <xf numFmtId="3" fontId="7" fillId="0" borderId="4" xfId="0" applyNumberFormat="1" applyFont="1" applyFill="1" applyBorder="1" applyProtection="1"/>
    <xf numFmtId="3" fontId="7" fillId="0" borderId="88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Alignment="1">
      <alignment horizontal="left"/>
    </xf>
    <xf numFmtId="3" fontId="16" fillId="3" borderId="89" xfId="3" applyNumberFormat="1" applyFont="1" applyFill="1" applyBorder="1"/>
    <xf numFmtId="3" fontId="15" fillId="0" borderId="90" xfId="3" applyNumberFormat="1" applyFont="1" applyBorder="1"/>
    <xf numFmtId="3" fontId="16" fillId="0" borderId="91" xfId="3" applyNumberFormat="1" applyFont="1" applyFill="1" applyBorder="1"/>
    <xf numFmtId="3" fontId="15" fillId="0" borderId="88" xfId="3" applyNumberFormat="1" applyFont="1" applyBorder="1"/>
    <xf numFmtId="3" fontId="15" fillId="0" borderId="14" xfId="3" applyNumberFormat="1" applyFont="1" applyBorder="1"/>
    <xf numFmtId="3" fontId="16" fillId="3" borderId="14" xfId="3" applyNumberFormat="1" applyFont="1" applyFill="1" applyBorder="1"/>
    <xf numFmtId="3" fontId="16" fillId="0" borderId="92" xfId="3" applyNumberFormat="1" applyFont="1" applyBorder="1"/>
    <xf numFmtId="3" fontId="16" fillId="0" borderId="93" xfId="3" applyNumberFormat="1" applyFont="1" applyBorder="1"/>
    <xf numFmtId="3" fontId="16" fillId="0" borderId="88" xfId="3" applyNumberFormat="1" applyFont="1" applyBorder="1"/>
    <xf numFmtId="3" fontId="16" fillId="0" borderId="14" xfId="3" applyNumberFormat="1" applyFont="1" applyBorder="1"/>
    <xf numFmtId="3" fontId="16" fillId="0" borderId="94" xfId="3" applyNumberFormat="1" applyFont="1" applyBorder="1"/>
    <xf numFmtId="3" fontId="16" fillId="0" borderId="14" xfId="3" applyNumberFormat="1" applyFont="1" applyFill="1" applyBorder="1"/>
    <xf numFmtId="3" fontId="16" fillId="0" borderId="95" xfId="3" applyNumberFormat="1" applyFont="1" applyBorder="1"/>
    <xf numFmtId="3" fontId="16" fillId="0" borderId="96" xfId="3" applyNumberFormat="1" applyFont="1" applyFill="1" applyBorder="1"/>
    <xf numFmtId="3" fontId="16" fillId="0" borderId="90" xfId="3" applyNumberFormat="1" applyFont="1" applyFill="1" applyBorder="1"/>
    <xf numFmtId="3" fontId="15" fillId="0" borderId="89" xfId="3" applyNumberFormat="1" applyFont="1" applyBorder="1"/>
    <xf numFmtId="3" fontId="16" fillId="0" borderId="89" xfId="3" applyNumberFormat="1" applyFont="1" applyFill="1" applyBorder="1"/>
    <xf numFmtId="3" fontId="16" fillId="3" borderId="97" xfId="3" applyNumberFormat="1" applyFont="1" applyFill="1" applyBorder="1"/>
    <xf numFmtId="3" fontId="16" fillId="0" borderId="98" xfId="3" applyNumberFormat="1" applyFont="1" applyFill="1" applyBorder="1"/>
    <xf numFmtId="3" fontId="15" fillId="0" borderId="89" xfId="3" applyNumberFormat="1" applyFont="1" applyFill="1" applyBorder="1"/>
    <xf numFmtId="3" fontId="16" fillId="0" borderId="99" xfId="3" applyNumberFormat="1" applyFont="1" applyFill="1" applyBorder="1"/>
    <xf numFmtId="3" fontId="16" fillId="0" borderId="56" xfId="3" applyNumberFormat="1" applyFont="1" applyBorder="1"/>
    <xf numFmtId="1" fontId="15" fillId="3" borderId="80" xfId="3" applyNumberFormat="1" applyFont="1" applyFill="1" applyBorder="1" applyAlignment="1">
      <alignment horizontal="center"/>
    </xf>
    <xf numFmtId="49" fontId="15" fillId="3" borderId="100" xfId="3" applyNumberFormat="1" applyFont="1" applyFill="1" applyBorder="1" applyAlignment="1">
      <alignment horizontal="left"/>
    </xf>
    <xf numFmtId="3" fontId="16" fillId="3" borderId="24" xfId="3" applyNumberFormat="1" applyFont="1" applyFill="1" applyBorder="1"/>
    <xf numFmtId="3" fontId="16" fillId="3" borderId="80" xfId="3" applyNumberFormat="1" applyFont="1" applyFill="1" applyBorder="1"/>
    <xf numFmtId="3" fontId="16" fillId="3" borderId="18" xfId="3" applyNumberFormat="1" applyFont="1" applyFill="1" applyBorder="1"/>
    <xf numFmtId="1" fontId="3" fillId="3" borderId="24" xfId="3" applyNumberFormat="1" applyFont="1" applyFill="1" applyBorder="1" applyAlignment="1">
      <alignment horizontal="left"/>
    </xf>
    <xf numFmtId="164" fontId="7" fillId="0" borderId="8" xfId="0" applyNumberFormat="1" applyFont="1" applyFill="1" applyBorder="1" applyAlignment="1" applyProtection="1">
      <alignment horizontal="left" shrinkToFit="1"/>
    </xf>
    <xf numFmtId="0" fontId="4" fillId="0" borderId="59" xfId="0" applyFont="1" applyFill="1" applyBorder="1"/>
    <xf numFmtId="3" fontId="14" fillId="0" borderId="102" xfId="0" applyNumberFormat="1" applyFont="1" applyBorder="1" applyAlignment="1" applyProtection="1">
      <alignment horizontal="right"/>
    </xf>
    <xf numFmtId="3" fontId="4" fillId="3" borderId="102" xfId="0" applyNumberFormat="1" applyFont="1" applyFill="1" applyBorder="1" applyAlignment="1" applyProtection="1">
      <alignment horizontal="right"/>
    </xf>
    <xf numFmtId="3" fontId="4" fillId="0" borderId="102" xfId="0" applyNumberFormat="1" applyFont="1" applyFill="1" applyBorder="1" applyAlignment="1" applyProtection="1">
      <alignment horizontal="right"/>
    </xf>
    <xf numFmtId="3" fontId="4" fillId="3" borderId="101" xfId="0" applyNumberFormat="1" applyFont="1" applyFill="1" applyBorder="1" applyAlignment="1" applyProtection="1">
      <alignment horizontal="right"/>
    </xf>
    <xf numFmtId="3" fontId="4" fillId="0" borderId="103" xfId="0" applyNumberFormat="1" applyFont="1" applyFill="1" applyBorder="1" applyAlignment="1" applyProtection="1">
      <alignment horizontal="right"/>
    </xf>
    <xf numFmtId="3" fontId="4" fillId="0" borderId="104" xfId="0" applyNumberFormat="1" applyFont="1" applyBorder="1" applyAlignment="1" applyProtection="1">
      <alignment horizontal="right"/>
    </xf>
    <xf numFmtId="0" fontId="14" fillId="0" borderId="59" xfId="0" applyFont="1" applyBorder="1" applyAlignment="1">
      <alignment horizontal="left"/>
    </xf>
    <xf numFmtId="0" fontId="20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3" fontId="7" fillId="0" borderId="105" xfId="0" applyNumberFormat="1" applyFont="1" applyFill="1" applyBorder="1" applyAlignment="1" applyProtection="1">
      <alignment horizontal="right"/>
    </xf>
    <xf numFmtId="3" fontId="5" fillId="0" borderId="105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 applyProtection="1">
      <alignment horizontal="right"/>
    </xf>
    <xf numFmtId="3" fontId="7" fillId="0" borderId="3" xfId="0" applyNumberFormat="1" applyFont="1" applyFill="1" applyBorder="1" applyAlignment="1" applyProtection="1">
      <alignment horizontal="right"/>
    </xf>
    <xf numFmtId="3" fontId="7" fillId="0" borderId="89" xfId="0" applyNumberFormat="1" applyFont="1" applyFill="1" applyBorder="1" applyAlignment="1" applyProtection="1">
      <alignment horizontal="right"/>
    </xf>
    <xf numFmtId="3" fontId="7" fillId="0" borderId="89" xfId="0" applyNumberFormat="1" applyFont="1" applyFill="1" applyBorder="1" applyAlignment="1">
      <alignment horizontal="right"/>
    </xf>
    <xf numFmtId="3" fontId="7" fillId="0" borderId="106" xfId="0" applyNumberFormat="1" applyFont="1" applyFill="1" applyBorder="1" applyAlignment="1" applyProtection="1">
      <alignment horizontal="right"/>
    </xf>
    <xf numFmtId="3" fontId="7" fillId="0" borderId="90" xfId="0" applyNumberFormat="1" applyFont="1" applyFill="1" applyBorder="1" applyAlignment="1" applyProtection="1">
      <alignment horizontal="right"/>
    </xf>
    <xf numFmtId="3" fontId="7" fillId="0" borderId="90" xfId="0" applyNumberFormat="1" applyFont="1" applyFill="1" applyBorder="1" applyAlignment="1">
      <alignment horizontal="right"/>
    </xf>
    <xf numFmtId="3" fontId="7" fillId="0" borderId="99" xfId="0" applyNumberFormat="1" applyFont="1" applyFill="1" applyBorder="1" applyAlignment="1" applyProtection="1">
      <alignment horizontal="right"/>
    </xf>
    <xf numFmtId="3" fontId="7" fillId="0" borderId="106" xfId="0" applyNumberFormat="1" applyFont="1" applyFill="1" applyBorder="1" applyProtection="1"/>
    <xf numFmtId="0" fontId="14" fillId="0" borderId="48" xfId="0" applyFont="1" applyBorder="1" applyAlignment="1" applyProtection="1">
      <alignment shrinkToFit="1"/>
    </xf>
    <xf numFmtId="0" fontId="4" fillId="0" borderId="107" xfId="0" applyFont="1" applyBorder="1" applyAlignment="1">
      <alignment horizontal="center" vertical="center"/>
    </xf>
    <xf numFmtId="3" fontId="16" fillId="3" borderId="6" xfId="3" applyNumberFormat="1" applyFont="1" applyFill="1" applyBorder="1"/>
    <xf numFmtId="0" fontId="4" fillId="0" borderId="10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3" fontId="14" fillId="0" borderId="59" xfId="0" applyNumberFormat="1" applyFont="1" applyFill="1" applyBorder="1"/>
    <xf numFmtId="0" fontId="4" fillId="0" borderId="108" xfId="0" applyFont="1" applyBorder="1" applyAlignment="1" applyProtection="1">
      <alignment horizontal="center"/>
    </xf>
    <xf numFmtId="0" fontId="4" fillId="0" borderId="109" xfId="0" applyFont="1" applyBorder="1" applyAlignment="1" applyProtection="1">
      <alignment horizontal="center"/>
    </xf>
    <xf numFmtId="0" fontId="4" fillId="0" borderId="83" xfId="0" applyFont="1" applyBorder="1" applyAlignment="1" applyProtection="1">
      <alignment horizontal="center"/>
    </xf>
    <xf numFmtId="0" fontId="4" fillId="0" borderId="86" xfId="0" applyNumberFormat="1" applyFont="1" applyFill="1" applyBorder="1"/>
    <xf numFmtId="3" fontId="14" fillId="0" borderId="85" xfId="0" applyNumberFormat="1" applyFont="1" applyFill="1" applyBorder="1" applyAlignment="1" applyProtection="1">
      <alignment horizontal="right"/>
    </xf>
    <xf numFmtId="0" fontId="14" fillId="0" borderId="86" xfId="0" applyNumberFormat="1" applyFont="1" applyBorder="1"/>
    <xf numFmtId="3" fontId="4" fillId="0" borderId="108" xfId="0" applyNumberFormat="1" applyFont="1" applyBorder="1" applyAlignment="1" applyProtection="1">
      <alignment horizontal="center"/>
    </xf>
    <xf numFmtId="3" fontId="4" fillId="0" borderId="109" xfId="0" applyNumberFormat="1" applyFont="1" applyBorder="1" applyAlignment="1" applyProtection="1">
      <alignment horizontal="center"/>
    </xf>
    <xf numFmtId="3" fontId="14" fillId="0" borderId="85" xfId="0" applyNumberFormat="1" applyFont="1" applyBorder="1" applyAlignment="1" applyProtection="1">
      <alignment horizontal="right"/>
    </xf>
    <xf numFmtId="0" fontId="4" fillId="0" borderId="94" xfId="0" applyFont="1" applyBorder="1"/>
    <xf numFmtId="0" fontId="4" fillId="0" borderId="110" xfId="0" applyFont="1" applyBorder="1" applyAlignment="1" applyProtection="1">
      <alignment horizontal="center"/>
    </xf>
    <xf numFmtId="0" fontId="4" fillId="0" borderId="55" xfId="0" applyFont="1" applyBorder="1" applyAlignment="1" applyProtection="1">
      <alignment horizontal="center"/>
    </xf>
    <xf numFmtId="0" fontId="4" fillId="0" borderId="111" xfId="0" applyFont="1" applyBorder="1" applyAlignment="1" applyProtection="1">
      <alignment horizontal="center"/>
    </xf>
    <xf numFmtId="0" fontId="4" fillId="0" borderId="112" xfId="0" applyFont="1" applyBorder="1" applyAlignment="1" applyProtection="1">
      <alignment horizontal="center"/>
    </xf>
    <xf numFmtId="3" fontId="14" fillId="0" borderId="112" xfId="0" applyNumberFormat="1" applyFont="1" applyBorder="1" applyAlignment="1" applyProtection="1">
      <alignment horizontal="right"/>
    </xf>
    <xf numFmtId="3" fontId="4" fillId="3" borderId="112" xfId="0" applyNumberFormat="1" applyFont="1" applyFill="1" applyBorder="1" applyAlignment="1" applyProtection="1">
      <alignment horizontal="right"/>
    </xf>
    <xf numFmtId="3" fontId="4" fillId="0" borderId="112" xfId="0" applyNumberFormat="1" applyFont="1" applyFill="1" applyBorder="1" applyAlignment="1" applyProtection="1">
      <alignment horizontal="right"/>
    </xf>
    <xf numFmtId="3" fontId="14" fillId="0" borderId="113" xfId="0" applyNumberFormat="1" applyFont="1" applyFill="1" applyBorder="1" applyAlignment="1" applyProtection="1">
      <alignment horizontal="right"/>
    </xf>
    <xf numFmtId="3" fontId="4" fillId="3" borderId="113" xfId="0" applyNumberFormat="1" applyFont="1" applyFill="1" applyBorder="1" applyAlignment="1" applyProtection="1">
      <alignment horizontal="right"/>
    </xf>
    <xf numFmtId="3" fontId="4" fillId="0" borderId="114" xfId="0" applyNumberFormat="1" applyFont="1" applyBorder="1" applyAlignment="1" applyProtection="1">
      <alignment horizontal="right"/>
    </xf>
    <xf numFmtId="3" fontId="4" fillId="0" borderId="111" xfId="0" applyNumberFormat="1" applyFont="1" applyBorder="1" applyAlignment="1" applyProtection="1">
      <alignment horizontal="center"/>
    </xf>
    <xf numFmtId="3" fontId="14" fillId="0" borderId="113" xfId="0" applyNumberFormat="1" applyFont="1" applyBorder="1" applyAlignment="1" applyProtection="1">
      <alignment horizontal="right"/>
    </xf>
    <xf numFmtId="165" fontId="4" fillId="0" borderId="115" xfId="0" applyNumberFormat="1" applyFont="1" applyBorder="1" applyAlignment="1" applyProtection="1">
      <alignment horizontal="right"/>
    </xf>
    <xf numFmtId="0" fontId="14" fillId="0" borderId="0" xfId="0" applyFont="1" applyFill="1" applyBorder="1" applyProtection="1"/>
    <xf numFmtId="0" fontId="19" fillId="3" borderId="25" xfId="0" applyFont="1" applyFill="1" applyBorder="1" applyProtection="1"/>
    <xf numFmtId="3" fontId="4" fillId="0" borderId="116" xfId="0" applyNumberFormat="1" applyFont="1" applyBorder="1" applyAlignment="1" applyProtection="1">
      <alignment horizontal="center"/>
    </xf>
    <xf numFmtId="3" fontId="14" fillId="0" borderId="116" xfId="0" applyNumberFormat="1" applyFont="1" applyBorder="1" applyAlignment="1" applyProtection="1">
      <alignment horizontal="right"/>
    </xf>
    <xf numFmtId="3" fontId="4" fillId="0" borderId="117" xfId="0" applyNumberFormat="1" applyFont="1" applyBorder="1" applyAlignment="1" applyProtection="1">
      <alignment horizontal="right"/>
    </xf>
    <xf numFmtId="3" fontId="4" fillId="0" borderId="116" xfId="0" applyNumberFormat="1" applyFont="1" applyFill="1" applyBorder="1" applyAlignment="1" applyProtection="1">
      <alignment horizontal="right"/>
    </xf>
    <xf numFmtId="3" fontId="4" fillId="3" borderId="116" xfId="0" applyNumberFormat="1" applyFont="1" applyFill="1" applyBorder="1" applyAlignment="1" applyProtection="1">
      <alignment horizontal="right"/>
    </xf>
    <xf numFmtId="3" fontId="14" fillId="0" borderId="118" xfId="0" applyNumberFormat="1" applyFont="1" applyBorder="1" applyAlignment="1" applyProtection="1">
      <alignment horizontal="right"/>
    </xf>
    <xf numFmtId="3" fontId="4" fillId="3" borderId="119" xfId="0" applyNumberFormat="1" applyFont="1" applyFill="1" applyBorder="1" applyAlignment="1" applyProtection="1">
      <alignment horizontal="right"/>
    </xf>
    <xf numFmtId="3" fontId="14" fillId="0" borderId="119" xfId="0" applyNumberFormat="1" applyFont="1" applyBorder="1" applyAlignment="1" applyProtection="1">
      <alignment horizontal="right"/>
    </xf>
    <xf numFmtId="3" fontId="4" fillId="0" borderId="118" xfId="0" applyNumberFormat="1" applyFont="1" applyFill="1" applyBorder="1" applyAlignment="1" applyProtection="1">
      <alignment horizontal="right"/>
    </xf>
    <xf numFmtId="3" fontId="14" fillId="0" borderId="120" xfId="0" applyNumberFormat="1" applyFont="1" applyBorder="1" applyAlignment="1" applyProtection="1">
      <alignment horizontal="right"/>
    </xf>
    <xf numFmtId="3" fontId="4" fillId="0" borderId="119" xfId="0" applyNumberFormat="1" applyFont="1" applyFill="1" applyBorder="1" applyAlignment="1" applyProtection="1">
      <alignment horizontal="right"/>
    </xf>
    <xf numFmtId="3" fontId="11" fillId="3" borderId="121" xfId="0" applyNumberFormat="1" applyFont="1" applyFill="1" applyBorder="1" applyAlignment="1" applyProtection="1">
      <alignment horizontal="right"/>
    </xf>
    <xf numFmtId="0" fontId="2" fillId="0" borderId="72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1" fontId="3" fillId="2" borderId="17" xfId="0" applyNumberFormat="1" applyFont="1" applyFill="1" applyBorder="1" applyAlignment="1" applyProtection="1">
      <alignment horizontal="right"/>
    </xf>
    <xf numFmtId="165" fontId="5" fillId="2" borderId="17" xfId="0" applyNumberFormat="1" applyFont="1" applyFill="1" applyBorder="1" applyAlignment="1" applyProtection="1">
      <alignment horizontal="left"/>
    </xf>
    <xf numFmtId="1" fontId="15" fillId="0" borderId="64" xfId="3" applyNumberFormat="1" applyFont="1" applyBorder="1" applyAlignment="1">
      <alignment horizontal="center"/>
    </xf>
    <xf numFmtId="1" fontId="16" fillId="0" borderId="65" xfId="3" applyNumberFormat="1" applyFont="1" applyBorder="1" applyAlignment="1">
      <alignment horizontal="left"/>
    </xf>
    <xf numFmtId="1" fontId="15" fillId="0" borderId="86" xfId="3" applyNumberFormat="1" applyFont="1" applyBorder="1" applyAlignment="1">
      <alignment horizontal="center"/>
    </xf>
    <xf numFmtId="1" fontId="16" fillId="0" borderId="47" xfId="3" applyNumberFormat="1" applyFont="1" applyBorder="1" applyAlignment="1">
      <alignment horizontal="left"/>
    </xf>
    <xf numFmtId="1" fontId="15" fillId="0" borderId="47" xfId="3" applyNumberFormat="1" applyFont="1" applyBorder="1" applyAlignment="1">
      <alignment horizontal="center"/>
    </xf>
    <xf numFmtId="49" fontId="15" fillId="0" borderId="122" xfId="3" applyNumberFormat="1" applyFont="1" applyBorder="1" applyAlignment="1">
      <alignment horizontal="left"/>
    </xf>
    <xf numFmtId="3" fontId="16" fillId="0" borderId="86" xfId="3" applyNumberFormat="1" applyFont="1" applyBorder="1"/>
    <xf numFmtId="3" fontId="16" fillId="0" borderId="47" xfId="3" applyNumberFormat="1" applyFont="1" applyBorder="1"/>
    <xf numFmtId="3" fontId="16" fillId="0" borderId="47" xfId="3" applyNumberFormat="1" applyFont="1" applyFill="1" applyBorder="1"/>
    <xf numFmtId="3" fontId="16" fillId="0" borderId="123" xfId="3" applyNumberFormat="1" applyFont="1" applyBorder="1"/>
    <xf numFmtId="3" fontId="16" fillId="0" borderId="106" xfId="3" applyNumberFormat="1" applyFont="1" applyFill="1" applyBorder="1"/>
    <xf numFmtId="3" fontId="14" fillId="0" borderId="103" xfId="0" applyNumberFormat="1" applyFont="1" applyBorder="1" applyAlignment="1" applyProtection="1">
      <alignment horizontal="right"/>
    </xf>
    <xf numFmtId="3" fontId="4" fillId="0" borderId="102" xfId="0" applyNumberFormat="1" applyFont="1" applyBorder="1" applyAlignment="1" applyProtection="1">
      <alignment horizontal="right"/>
    </xf>
    <xf numFmtId="3" fontId="11" fillId="3" borderId="124" xfId="0" applyNumberFormat="1" applyFont="1" applyFill="1" applyBorder="1" applyAlignment="1" applyProtection="1">
      <alignment horizontal="right"/>
    </xf>
    <xf numFmtId="3" fontId="4" fillId="0" borderId="125" xfId="0" applyNumberFormat="1" applyFont="1" applyBorder="1" applyAlignment="1" applyProtection="1">
      <alignment horizontal="center"/>
    </xf>
    <xf numFmtId="3" fontId="14" fillId="0" borderId="125" xfId="0" applyNumberFormat="1" applyFont="1" applyFill="1" applyBorder="1" applyAlignment="1" applyProtection="1">
      <alignment horizontal="right"/>
    </xf>
    <xf numFmtId="3" fontId="4" fillId="0" borderId="115" xfId="0" applyNumberFormat="1" applyFont="1" applyBorder="1" applyAlignment="1" applyProtection="1">
      <alignment horizontal="right"/>
    </xf>
    <xf numFmtId="3" fontId="4" fillId="0" borderId="125" xfId="0" applyNumberFormat="1" applyFont="1" applyFill="1" applyBorder="1" applyAlignment="1" applyProtection="1">
      <alignment horizontal="right"/>
    </xf>
    <xf numFmtId="3" fontId="14" fillId="0" borderId="125" xfId="0" applyNumberFormat="1" applyFont="1" applyBorder="1" applyAlignment="1" applyProtection="1">
      <alignment horizontal="right"/>
    </xf>
    <xf numFmtId="3" fontId="4" fillId="3" borderId="125" xfId="0" applyNumberFormat="1" applyFont="1" applyFill="1" applyBorder="1" applyAlignment="1" applyProtection="1">
      <alignment horizontal="right"/>
    </xf>
    <xf numFmtId="3" fontId="14" fillId="0" borderId="126" xfId="0" applyNumberFormat="1" applyFont="1" applyBorder="1" applyAlignment="1" applyProtection="1">
      <alignment horizontal="right"/>
    </xf>
    <xf numFmtId="3" fontId="4" fillId="3" borderId="127" xfId="0" applyNumberFormat="1" applyFont="1" applyFill="1" applyBorder="1" applyAlignment="1" applyProtection="1">
      <alignment horizontal="right"/>
    </xf>
    <xf numFmtId="3" fontId="4" fillId="0" borderId="125" xfId="0" applyNumberFormat="1" applyFont="1" applyBorder="1" applyAlignment="1" applyProtection="1">
      <alignment horizontal="right"/>
    </xf>
    <xf numFmtId="3" fontId="4" fillId="0" borderId="126" xfId="0" applyNumberFormat="1" applyFont="1" applyFill="1" applyBorder="1" applyAlignment="1" applyProtection="1">
      <alignment horizontal="right"/>
    </xf>
    <xf numFmtId="3" fontId="11" fillId="3" borderId="128" xfId="0" applyNumberFormat="1" applyFont="1" applyFill="1" applyBorder="1" applyAlignment="1" applyProtection="1">
      <alignment horizontal="right"/>
    </xf>
    <xf numFmtId="3" fontId="4" fillId="0" borderId="129" xfId="0" applyNumberFormat="1" applyFont="1" applyBorder="1" applyAlignment="1" applyProtection="1">
      <alignment horizontal="center"/>
    </xf>
    <xf numFmtId="3" fontId="14" fillId="0" borderId="129" xfId="0" applyNumberFormat="1" applyFont="1" applyBorder="1" applyAlignment="1" applyProtection="1">
      <alignment horizontal="right"/>
    </xf>
    <xf numFmtId="3" fontId="4" fillId="0" borderId="130" xfId="0" applyNumberFormat="1" applyFont="1" applyBorder="1" applyAlignment="1" applyProtection="1">
      <alignment horizontal="right"/>
    </xf>
    <xf numFmtId="3" fontId="4" fillId="0" borderId="129" xfId="0" applyNumberFormat="1" applyFont="1" applyFill="1" applyBorder="1" applyAlignment="1" applyProtection="1">
      <alignment horizontal="right"/>
    </xf>
    <xf numFmtId="3" fontId="4" fillId="3" borderId="129" xfId="0" applyNumberFormat="1" applyFont="1" applyFill="1" applyBorder="1" applyAlignment="1" applyProtection="1">
      <alignment horizontal="right"/>
    </xf>
    <xf numFmtId="3" fontId="14" fillId="0" borderId="131" xfId="0" applyNumberFormat="1" applyFont="1" applyBorder="1" applyAlignment="1" applyProtection="1">
      <alignment horizontal="right"/>
    </xf>
    <xf numFmtId="3" fontId="4" fillId="3" borderId="132" xfId="0" applyNumberFormat="1" applyFont="1" applyFill="1" applyBorder="1" applyAlignment="1" applyProtection="1">
      <alignment horizontal="right"/>
    </xf>
    <xf numFmtId="3" fontId="14" fillId="0" borderId="132" xfId="0" applyNumberFormat="1" applyFont="1" applyBorder="1" applyAlignment="1" applyProtection="1">
      <alignment horizontal="right"/>
    </xf>
    <xf numFmtId="3" fontId="4" fillId="0" borderId="131" xfId="0" applyNumberFormat="1" applyFont="1" applyFill="1" applyBorder="1" applyAlignment="1" applyProtection="1">
      <alignment horizontal="right"/>
    </xf>
    <xf numFmtId="3" fontId="14" fillId="0" borderId="133" xfId="0" applyNumberFormat="1" applyFont="1" applyBorder="1" applyAlignment="1" applyProtection="1">
      <alignment horizontal="right"/>
    </xf>
    <xf numFmtId="3" fontId="4" fillId="0" borderId="132" xfId="0" applyNumberFormat="1" applyFont="1" applyFill="1" applyBorder="1" applyAlignment="1" applyProtection="1">
      <alignment horizontal="right"/>
    </xf>
    <xf numFmtId="3" fontId="11" fillId="3" borderId="134" xfId="0" applyNumberFormat="1" applyFont="1" applyFill="1" applyBorder="1" applyAlignment="1" applyProtection="1">
      <alignment horizontal="right"/>
    </xf>
    <xf numFmtId="3" fontId="14" fillId="0" borderId="135" xfId="0" applyNumberFormat="1" applyFont="1" applyBorder="1" applyAlignment="1" applyProtection="1">
      <alignment horizontal="right"/>
    </xf>
    <xf numFmtId="3" fontId="4" fillId="0" borderId="83" xfId="0" applyNumberFormat="1" applyFont="1" applyBorder="1" applyAlignment="1" applyProtection="1">
      <alignment horizontal="right"/>
    </xf>
    <xf numFmtId="3" fontId="4" fillId="0" borderId="135" xfId="0" applyNumberFormat="1" applyFont="1" applyFill="1" applyBorder="1" applyAlignment="1" applyProtection="1">
      <alignment horizontal="right"/>
    </xf>
    <xf numFmtId="3" fontId="4" fillId="0" borderId="119" xfId="0" applyNumberFormat="1" applyFont="1" applyBorder="1" applyAlignment="1" applyProtection="1">
      <alignment horizontal="right"/>
    </xf>
    <xf numFmtId="3" fontId="11" fillId="3" borderId="136" xfId="0" applyNumberFormat="1" applyFont="1" applyFill="1" applyBorder="1" applyAlignment="1" applyProtection="1">
      <alignment horizontal="right"/>
    </xf>
    <xf numFmtId="3" fontId="21" fillId="0" borderId="28" xfId="0" applyNumberFormat="1" applyFont="1" applyBorder="1" applyAlignment="1">
      <alignment horizontal="centerContinuous"/>
    </xf>
    <xf numFmtId="3" fontId="21" fillId="0" borderId="29" xfId="0" applyNumberFormat="1" applyFont="1" applyBorder="1" applyAlignment="1">
      <alignment horizontal="centerContinuous"/>
    </xf>
    <xf numFmtId="3" fontId="21" fillId="0" borderId="31" xfId="0" applyNumberFormat="1" applyFont="1" applyBorder="1" applyAlignment="1">
      <alignment horizontal="centerContinuous"/>
    </xf>
    <xf numFmtId="3" fontId="22" fillId="0" borderId="45" xfId="3" applyNumberFormat="1" applyFont="1" applyBorder="1"/>
    <xf numFmtId="0" fontId="4" fillId="0" borderId="137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/>
    </xf>
    <xf numFmtId="0" fontId="4" fillId="0" borderId="139" xfId="0" applyFont="1" applyBorder="1" applyAlignment="1" applyProtection="1">
      <alignment horizontal="center"/>
    </xf>
    <xf numFmtId="0" fontId="4" fillId="0" borderId="140" xfId="0" applyFont="1" applyBorder="1" applyAlignment="1" applyProtection="1">
      <alignment horizontal="center"/>
    </xf>
    <xf numFmtId="0" fontId="4" fillId="0" borderId="141" xfId="0" applyFont="1" applyBorder="1" applyAlignment="1" applyProtection="1">
      <alignment horizontal="center"/>
    </xf>
    <xf numFmtId="3" fontId="4" fillId="0" borderId="139" xfId="0" applyNumberFormat="1" applyFont="1" applyBorder="1" applyAlignment="1" applyProtection="1">
      <alignment horizontal="center"/>
    </xf>
    <xf numFmtId="3" fontId="4" fillId="0" borderId="140" xfId="0" applyNumberFormat="1" applyFont="1" applyBorder="1" applyAlignment="1" applyProtection="1">
      <alignment horizontal="center"/>
    </xf>
    <xf numFmtId="3" fontId="4" fillId="0" borderId="141" xfId="0" applyNumberFormat="1" applyFont="1" applyBorder="1" applyAlignment="1" applyProtection="1">
      <alignment horizontal="center"/>
    </xf>
    <xf numFmtId="3" fontId="4" fillId="0" borderId="102" xfId="0" applyNumberFormat="1" applyFont="1" applyBorder="1" applyAlignment="1" applyProtection="1">
      <alignment horizontal="center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79" xfId="0" applyNumberFormat="1" applyFont="1" applyBorder="1" applyAlignment="1">
      <alignment horizontal="center" vertical="center"/>
    </xf>
    <xf numFmtId="3" fontId="21" fillId="0" borderId="78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142" xfId="0" applyNumberFormat="1" applyFont="1" applyBorder="1" applyAlignment="1">
      <alignment horizontal="center" vertical="center" wrapText="1"/>
    </xf>
    <xf numFmtId="3" fontId="14" fillId="0" borderId="83" xfId="0" applyNumberFormat="1" applyFont="1" applyFill="1" applyBorder="1" applyAlignment="1" applyProtection="1">
      <alignment horizontal="right"/>
    </xf>
    <xf numFmtId="4" fontId="14" fillId="0" borderId="0" xfId="2" applyNumberFormat="1" applyFont="1"/>
    <xf numFmtId="0" fontId="24" fillId="0" borderId="0" xfId="0" applyFont="1" applyBorder="1"/>
    <xf numFmtId="0" fontId="14" fillId="0" borderId="55" xfId="0" applyFont="1" applyFill="1" applyBorder="1" applyAlignment="1" applyProtection="1">
      <alignment shrinkToFit="1"/>
    </xf>
    <xf numFmtId="1" fontId="2" fillId="0" borderId="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99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3" fontId="14" fillId="0" borderId="0" xfId="2" applyNumberFormat="1" applyFont="1" applyFill="1" applyBorder="1"/>
    <xf numFmtId="3" fontId="15" fillId="0" borderId="49" xfId="3" applyNumberFormat="1" applyFont="1" applyFill="1" applyBorder="1"/>
    <xf numFmtId="3" fontId="16" fillId="0" borderId="79" xfId="3" applyNumberFormat="1" applyFont="1" applyFill="1" applyBorder="1" applyAlignment="1">
      <alignment horizontal="center" vertical="center" wrapText="1"/>
    </xf>
    <xf numFmtId="0" fontId="2" fillId="0" borderId="143" xfId="0" applyFont="1" applyFill="1" applyBorder="1"/>
    <xf numFmtId="1" fontId="15" fillId="0" borderId="70" xfId="3" applyNumberFormat="1" applyFont="1" applyBorder="1" applyAlignment="1">
      <alignment horizontal="center"/>
    </xf>
    <xf numFmtId="1" fontId="16" fillId="0" borderId="56" xfId="3" applyNumberFormat="1" applyFont="1" applyBorder="1" applyAlignment="1">
      <alignment horizontal="left"/>
    </xf>
    <xf numFmtId="3" fontId="3" fillId="0" borderId="0" xfId="0" applyNumberFormat="1" applyFont="1" applyFill="1"/>
    <xf numFmtId="49" fontId="7" fillId="0" borderId="49" xfId="3" applyNumberFormat="1" applyFont="1" applyBorder="1" applyAlignment="1">
      <alignment horizontal="left"/>
    </xf>
    <xf numFmtId="3" fontId="15" fillId="0" borderId="88" xfId="3" applyNumberFormat="1" applyFont="1" applyFill="1" applyBorder="1"/>
    <xf numFmtId="4" fontId="14" fillId="0" borderId="0" xfId="2" applyNumberFormat="1" applyFont="1" applyBorder="1"/>
    <xf numFmtId="4" fontId="4" fillId="0" borderId="0" xfId="2" applyNumberFormat="1" applyFont="1" applyBorder="1"/>
    <xf numFmtId="3" fontId="14" fillId="0" borderId="0" xfId="2" applyNumberFormat="1" applyFont="1" applyBorder="1"/>
    <xf numFmtId="3" fontId="4" fillId="0" borderId="0" xfId="2" applyNumberFormat="1" applyFont="1" applyBorder="1"/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" fillId="0" borderId="87" xfId="0" applyFont="1" applyBorder="1" applyAlignment="1">
      <alignment vertical="center"/>
    </xf>
    <xf numFmtId="0" fontId="0" fillId="0" borderId="137" xfId="0" applyBorder="1" applyAlignment="1">
      <alignment vertical="center"/>
    </xf>
    <xf numFmtId="0" fontId="4" fillId="0" borderId="107" xfId="0" applyFont="1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4" fillId="0" borderId="110" xfId="0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87" xfId="2" applyFont="1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6" fillId="0" borderId="87" xfId="3" applyFont="1" applyBorder="1" applyAlignment="1">
      <alignment horizontal="center" vertical="center"/>
    </xf>
    <xf numFmtId="0" fontId="16" fillId="0" borderId="107" xfId="3" applyFont="1" applyBorder="1" applyAlignment="1">
      <alignment horizontal="center" vertical="center"/>
    </xf>
    <xf numFmtId="0" fontId="0" fillId="0" borderId="138" xfId="0" applyBorder="1" applyAlignment="1">
      <alignment vertical="center"/>
    </xf>
    <xf numFmtId="0" fontId="16" fillId="0" borderId="138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</cellXfs>
  <cellStyles count="5">
    <cellStyle name="Nedefinován" xfId="1"/>
    <cellStyle name="Normální" xfId="0" builtinId="0"/>
    <cellStyle name="Normální 2" xfId="4"/>
    <cellStyle name="normální_Příjmy město oddíly SR 2000" xfId="2"/>
    <cellStyle name="normální_Výdaje SR 200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F85"/>
  <sheetViews>
    <sheetView tabSelected="1" zoomScale="75" zoomScaleNormal="75" zoomScaleSheetLayoutView="75" workbookViewId="0">
      <selection activeCell="A2" sqref="A2"/>
    </sheetView>
  </sheetViews>
  <sheetFormatPr defaultRowHeight="15.75" x14ac:dyDescent="0.25"/>
  <cols>
    <col min="1" max="1" width="4.6640625" style="4" customWidth="1"/>
    <col min="2" max="2" width="17.77734375" style="4" customWidth="1"/>
    <col min="3" max="3" width="59.5546875" style="5" bestFit="1" customWidth="1"/>
    <col min="4" max="4" width="15.88671875" style="5" customWidth="1"/>
    <col min="5" max="6" width="14.21875" style="7" customWidth="1"/>
    <col min="7" max="7" width="10.21875" style="4" customWidth="1"/>
    <col min="8" max="16384" width="8.88671875" style="4"/>
  </cols>
  <sheetData>
    <row r="1" spans="1:6" ht="20.25" x14ac:dyDescent="0.3">
      <c r="A1" s="34" t="s">
        <v>224</v>
      </c>
      <c r="B1" s="300"/>
      <c r="C1" s="300"/>
      <c r="D1" s="300"/>
      <c r="E1" s="3"/>
      <c r="F1" s="3"/>
    </row>
    <row r="2" spans="1:6" ht="12" customHeight="1" thickBot="1" x14ac:dyDescent="0.35">
      <c r="A2" s="2"/>
      <c r="B2" s="2"/>
      <c r="C2" s="10"/>
      <c r="D2" s="10"/>
    </row>
    <row r="3" spans="1:6" ht="19.5" customHeight="1" thickBot="1" x14ac:dyDescent="0.3">
      <c r="A3" s="25"/>
      <c r="B3" s="14" t="s">
        <v>29</v>
      </c>
      <c r="C3" s="8"/>
      <c r="D3" s="76" t="s">
        <v>383</v>
      </c>
      <c r="E3" s="74"/>
      <c r="F3" s="75"/>
    </row>
    <row r="4" spans="1:6" x14ac:dyDescent="0.25">
      <c r="A4" s="464" t="s">
        <v>0</v>
      </c>
      <c r="B4" s="13" t="s">
        <v>28</v>
      </c>
      <c r="C4" s="11" t="s">
        <v>1</v>
      </c>
      <c r="D4" s="35" t="s">
        <v>198</v>
      </c>
      <c r="E4" s="35"/>
      <c r="F4" s="35"/>
    </row>
    <row r="5" spans="1:6" ht="16.5" thickBot="1" x14ac:dyDescent="0.3">
      <c r="A5" s="40"/>
      <c r="B5" s="30" t="s">
        <v>27</v>
      </c>
      <c r="C5" s="9"/>
      <c r="D5" s="41" t="s">
        <v>44</v>
      </c>
      <c r="E5" s="41" t="s">
        <v>203</v>
      </c>
      <c r="F5" s="41" t="s">
        <v>43</v>
      </c>
    </row>
    <row r="6" spans="1:6" ht="18.75" x14ac:dyDescent="0.3">
      <c r="A6" s="26">
        <v>1</v>
      </c>
      <c r="B6" s="17">
        <v>1111</v>
      </c>
      <c r="C6" s="48" t="s">
        <v>16</v>
      </c>
      <c r="D6" s="66">
        <f t="shared" ref="D6:D11" si="0">+E6+F6</f>
        <v>1630000</v>
      </c>
      <c r="E6" s="66">
        <v>1630000</v>
      </c>
      <c r="F6" s="66"/>
    </row>
    <row r="7" spans="1:6" ht="18.75" x14ac:dyDescent="0.3">
      <c r="A7" s="16">
        <v>2</v>
      </c>
      <c r="B7" s="12">
        <v>1112</v>
      </c>
      <c r="C7" s="49" t="s">
        <v>279</v>
      </c>
      <c r="D7" s="366">
        <f t="shared" si="0"/>
        <v>105000</v>
      </c>
      <c r="E7" s="67">
        <v>105000</v>
      </c>
      <c r="F7" s="67"/>
    </row>
    <row r="8" spans="1:6" ht="18.75" x14ac:dyDescent="0.3">
      <c r="A8" s="26">
        <v>3</v>
      </c>
      <c r="B8" s="12">
        <v>1113</v>
      </c>
      <c r="C8" s="49" t="s">
        <v>229</v>
      </c>
      <c r="D8" s="366">
        <f t="shared" si="0"/>
        <v>160000</v>
      </c>
      <c r="E8" s="67">
        <v>160000</v>
      </c>
      <c r="F8" s="67"/>
    </row>
    <row r="9" spans="1:6" ht="18.75" x14ac:dyDescent="0.3">
      <c r="A9" s="16">
        <v>4</v>
      </c>
      <c r="B9" s="12">
        <v>1121</v>
      </c>
      <c r="C9" s="49" t="s">
        <v>2</v>
      </c>
      <c r="D9" s="366">
        <f t="shared" si="0"/>
        <v>1520000</v>
      </c>
      <c r="E9" s="67">
        <v>1520000</v>
      </c>
      <c r="F9" s="67"/>
    </row>
    <row r="10" spans="1:6" ht="18.75" x14ac:dyDescent="0.3">
      <c r="A10" s="26">
        <v>5</v>
      </c>
      <c r="B10" s="12">
        <v>1211</v>
      </c>
      <c r="C10" s="49" t="s">
        <v>165</v>
      </c>
      <c r="D10" s="366">
        <f t="shared" si="0"/>
        <v>3310000</v>
      </c>
      <c r="E10" s="67">
        <v>3310000</v>
      </c>
      <c r="F10" s="67"/>
    </row>
    <row r="11" spans="1:6" ht="18.75" x14ac:dyDescent="0.3">
      <c r="A11" s="16">
        <v>6</v>
      </c>
      <c r="B11" s="12">
        <v>1511</v>
      </c>
      <c r="C11" s="47" t="s">
        <v>384</v>
      </c>
      <c r="D11" s="366">
        <f t="shared" si="0"/>
        <v>225000</v>
      </c>
      <c r="E11" s="67">
        <v>225000</v>
      </c>
      <c r="F11" s="67"/>
    </row>
    <row r="12" spans="1:6" ht="19.5" thickBot="1" x14ac:dyDescent="0.35">
      <c r="A12" s="26">
        <v>7</v>
      </c>
      <c r="B12" s="15"/>
      <c r="C12" s="50" t="s">
        <v>166</v>
      </c>
      <c r="D12" s="407">
        <f>SUM(D6:D11)</f>
        <v>6950000</v>
      </c>
      <c r="E12" s="68">
        <f>SUM(E6:E11)</f>
        <v>6950000</v>
      </c>
      <c r="F12" s="68"/>
    </row>
    <row r="13" spans="1:6" ht="18.75" x14ac:dyDescent="0.3">
      <c r="A13" s="16">
        <v>8</v>
      </c>
      <c r="B13" s="12">
        <v>1122</v>
      </c>
      <c r="C13" s="49" t="s">
        <v>3</v>
      </c>
      <c r="D13" s="366">
        <f t="shared" ref="D13:D18" si="1">+E13+F13</f>
        <v>66562</v>
      </c>
      <c r="E13" s="67"/>
      <c r="F13" s="414">
        <v>66562</v>
      </c>
    </row>
    <row r="14" spans="1:6" ht="18.75" x14ac:dyDescent="0.3">
      <c r="A14" s="26">
        <v>9</v>
      </c>
      <c r="B14" s="12">
        <v>1122</v>
      </c>
      <c r="C14" s="49" t="s">
        <v>208</v>
      </c>
      <c r="D14" s="366">
        <f t="shared" si="1"/>
        <v>361169</v>
      </c>
      <c r="E14" s="67">
        <v>350000</v>
      </c>
      <c r="F14" s="414">
        <v>11169</v>
      </c>
    </row>
    <row r="15" spans="1:6" ht="18.75" x14ac:dyDescent="0.3">
      <c r="A15" s="16">
        <v>10</v>
      </c>
      <c r="B15" s="18" t="s">
        <v>20</v>
      </c>
      <c r="C15" s="51" t="s">
        <v>218</v>
      </c>
      <c r="D15" s="366">
        <f t="shared" si="1"/>
        <v>553</v>
      </c>
      <c r="E15" s="69">
        <v>553</v>
      </c>
      <c r="F15" s="415"/>
    </row>
    <row r="16" spans="1:6" ht="18.75" x14ac:dyDescent="0.3">
      <c r="A16" s="26">
        <v>11</v>
      </c>
      <c r="B16" s="19" t="s">
        <v>21</v>
      </c>
      <c r="C16" s="47" t="s">
        <v>219</v>
      </c>
      <c r="D16" s="366">
        <f t="shared" si="1"/>
        <v>304868</v>
      </c>
      <c r="E16" s="67">
        <v>236863</v>
      </c>
      <c r="F16" s="414">
        <v>68005</v>
      </c>
    </row>
    <row r="17" spans="1:6" ht="18.75" x14ac:dyDescent="0.3">
      <c r="A17" s="16">
        <v>12</v>
      </c>
      <c r="B17" s="19" t="s">
        <v>226</v>
      </c>
      <c r="C17" s="47" t="s">
        <v>227</v>
      </c>
      <c r="D17" s="366">
        <f t="shared" si="1"/>
        <v>80060</v>
      </c>
      <c r="E17" s="73">
        <v>80000</v>
      </c>
      <c r="F17" s="416">
        <v>60</v>
      </c>
    </row>
    <row r="18" spans="1:6" ht="18.75" x14ac:dyDescent="0.3">
      <c r="A18" s="26">
        <v>13</v>
      </c>
      <c r="B18" s="12">
        <v>1361</v>
      </c>
      <c r="C18" s="47" t="s">
        <v>4</v>
      </c>
      <c r="D18" s="366">
        <f t="shared" si="1"/>
        <v>80097</v>
      </c>
      <c r="E18" s="73">
        <v>66005</v>
      </c>
      <c r="F18" s="416">
        <v>14092</v>
      </c>
    </row>
    <row r="19" spans="1:6" ht="19.5" thickBot="1" x14ac:dyDescent="0.35">
      <c r="A19" s="16">
        <v>14</v>
      </c>
      <c r="B19" s="301" t="s">
        <v>31</v>
      </c>
      <c r="C19" s="52" t="s">
        <v>228</v>
      </c>
      <c r="D19" s="408">
        <f>SUM(D12:D18)</f>
        <v>7843309</v>
      </c>
      <c r="E19" s="70">
        <f>SUM(E12:E18)</f>
        <v>7683421</v>
      </c>
      <c r="F19" s="70">
        <f>SUM(F13:F18)</f>
        <v>159888</v>
      </c>
    </row>
    <row r="20" spans="1:6" ht="18.75" x14ac:dyDescent="0.3">
      <c r="A20" s="26">
        <v>15</v>
      </c>
      <c r="B20" s="20" t="s">
        <v>22</v>
      </c>
      <c r="C20" s="53" t="s">
        <v>5</v>
      </c>
      <c r="D20" s="366">
        <f t="shared" ref="D20:D25" si="2">+E20+F20</f>
        <v>91268</v>
      </c>
      <c r="E20" s="66">
        <v>58014</v>
      </c>
      <c r="F20" s="417">
        <v>33254</v>
      </c>
    </row>
    <row r="21" spans="1:6" ht="18.75" x14ac:dyDescent="0.3">
      <c r="A21" s="16">
        <v>16</v>
      </c>
      <c r="B21" s="20" t="s">
        <v>269</v>
      </c>
      <c r="C21" s="53" t="s">
        <v>274</v>
      </c>
      <c r="D21" s="366">
        <f t="shared" si="2"/>
        <v>104265</v>
      </c>
      <c r="E21" s="66">
        <v>100154</v>
      </c>
      <c r="F21" s="417">
        <v>4111</v>
      </c>
    </row>
    <row r="22" spans="1:6" ht="18.75" x14ac:dyDescent="0.3">
      <c r="A22" s="26">
        <v>17</v>
      </c>
      <c r="B22" s="18" t="s">
        <v>23</v>
      </c>
      <c r="C22" s="51" t="s">
        <v>6</v>
      </c>
      <c r="D22" s="366">
        <f t="shared" si="2"/>
        <v>244502</v>
      </c>
      <c r="E22" s="69">
        <v>168631</v>
      </c>
      <c r="F22" s="415">
        <v>75871</v>
      </c>
    </row>
    <row r="23" spans="1:6" ht="18.75" x14ac:dyDescent="0.3">
      <c r="A23" s="16">
        <v>18</v>
      </c>
      <c r="B23" s="18" t="s">
        <v>278</v>
      </c>
      <c r="C23" s="51" t="s">
        <v>334</v>
      </c>
      <c r="D23" s="366">
        <f t="shared" si="2"/>
        <v>25888</v>
      </c>
      <c r="E23" s="69">
        <v>20162</v>
      </c>
      <c r="F23" s="415">
        <v>5726</v>
      </c>
    </row>
    <row r="24" spans="1:6" ht="18.75" x14ac:dyDescent="0.3">
      <c r="A24" s="26">
        <v>19</v>
      </c>
      <c r="B24" s="18" t="s">
        <v>24</v>
      </c>
      <c r="C24" s="51" t="s">
        <v>7</v>
      </c>
      <c r="D24" s="366">
        <f t="shared" si="2"/>
        <v>48599</v>
      </c>
      <c r="E24" s="69">
        <v>45290</v>
      </c>
      <c r="F24" s="415">
        <v>3309</v>
      </c>
    </row>
    <row r="25" spans="1:6" ht="18.75" x14ac:dyDescent="0.3">
      <c r="A25" s="26">
        <v>20</v>
      </c>
      <c r="B25" s="325" t="s">
        <v>25</v>
      </c>
      <c r="C25" s="47" t="s">
        <v>8</v>
      </c>
      <c r="D25" s="366">
        <f t="shared" si="2"/>
        <v>246307</v>
      </c>
      <c r="E25" s="67">
        <v>224473</v>
      </c>
      <c r="F25" s="414">
        <v>21834</v>
      </c>
    </row>
    <row r="26" spans="1:6" ht="19.5" thickBot="1" x14ac:dyDescent="0.35">
      <c r="A26" s="16">
        <v>21</v>
      </c>
      <c r="B26" s="301" t="s">
        <v>32</v>
      </c>
      <c r="C26" s="52" t="s">
        <v>385</v>
      </c>
      <c r="D26" s="408">
        <f>SUM(D20:D25)</f>
        <v>760829</v>
      </c>
      <c r="E26" s="70">
        <f>SUM(E20:E25)</f>
        <v>616724</v>
      </c>
      <c r="F26" s="70">
        <f>SUM(F20:F25)</f>
        <v>144105</v>
      </c>
    </row>
    <row r="27" spans="1:6" ht="18.75" x14ac:dyDescent="0.3">
      <c r="A27" s="26">
        <v>22</v>
      </c>
      <c r="B27" s="22" t="s">
        <v>30</v>
      </c>
      <c r="C27" s="54" t="s">
        <v>230</v>
      </c>
      <c r="D27" s="366">
        <f>+E27+F27</f>
        <v>638750</v>
      </c>
      <c r="E27" s="71">
        <v>638750</v>
      </c>
      <c r="F27" s="418"/>
    </row>
    <row r="28" spans="1:6" ht="18.75" x14ac:dyDescent="0.3">
      <c r="A28" s="16">
        <v>23</v>
      </c>
      <c r="B28" s="533" t="s">
        <v>342</v>
      </c>
      <c r="C28" s="536" t="s">
        <v>343</v>
      </c>
      <c r="D28" s="366">
        <f>+E28+F28</f>
        <v>5</v>
      </c>
      <c r="E28" s="534"/>
      <c r="F28" s="535">
        <v>5</v>
      </c>
    </row>
    <row r="29" spans="1:6" ht="19.5" thickBot="1" x14ac:dyDescent="0.35">
      <c r="A29" s="26">
        <v>24</v>
      </c>
      <c r="B29" s="302" t="s">
        <v>33</v>
      </c>
      <c r="C29" s="52" t="s">
        <v>386</v>
      </c>
      <c r="D29" s="408">
        <f>SUM(D27:D28)</f>
        <v>638755</v>
      </c>
      <c r="E29" s="70">
        <f>SUM(E27:E28)</f>
        <v>638750</v>
      </c>
      <c r="F29" s="70">
        <f>SUM(F27:F28)</f>
        <v>5</v>
      </c>
    </row>
    <row r="30" spans="1:6" ht="19.5" thickBot="1" x14ac:dyDescent="0.35">
      <c r="A30" s="16">
        <v>25</v>
      </c>
      <c r="B30" s="23"/>
      <c r="C30" s="55" t="s">
        <v>387</v>
      </c>
      <c r="D30" s="410">
        <f>+D19+D26+D29</f>
        <v>9242893</v>
      </c>
      <c r="E30" s="72">
        <f>+E19+E26+E29</f>
        <v>8938895</v>
      </c>
      <c r="F30" s="72">
        <f>+F19+F26+F29</f>
        <v>303998</v>
      </c>
    </row>
    <row r="31" spans="1:6" ht="18.75" x14ac:dyDescent="0.3">
      <c r="A31" s="26">
        <v>26</v>
      </c>
      <c r="B31" s="17">
        <v>4112</v>
      </c>
      <c r="C31" s="53" t="s">
        <v>309</v>
      </c>
      <c r="D31" s="366">
        <f>+E31+F31</f>
        <v>328665</v>
      </c>
      <c r="E31" s="71">
        <v>161931</v>
      </c>
      <c r="F31" s="417">
        <v>166734</v>
      </c>
    </row>
    <row r="32" spans="1:6" ht="18.75" x14ac:dyDescent="0.3">
      <c r="A32" s="16">
        <v>27</v>
      </c>
      <c r="B32" s="17">
        <v>4116</v>
      </c>
      <c r="C32" s="53" t="s">
        <v>344</v>
      </c>
      <c r="D32" s="366">
        <f>+E32+F32</f>
        <v>5497</v>
      </c>
      <c r="E32" s="66"/>
      <c r="F32" s="417">
        <v>5497</v>
      </c>
    </row>
    <row r="33" spans="1:6" ht="18.75" x14ac:dyDescent="0.3">
      <c r="A33" s="26">
        <v>28</v>
      </c>
      <c r="B33" s="17">
        <v>4121</v>
      </c>
      <c r="C33" s="53" t="s">
        <v>284</v>
      </c>
      <c r="D33" s="366">
        <f>+E33+F33</f>
        <v>189</v>
      </c>
      <c r="E33" s="66">
        <v>40</v>
      </c>
      <c r="F33" s="417">
        <v>149</v>
      </c>
    </row>
    <row r="34" spans="1:6" ht="18.75" x14ac:dyDescent="0.3">
      <c r="A34" s="16">
        <v>29</v>
      </c>
      <c r="B34" s="17">
        <v>4131</v>
      </c>
      <c r="C34" s="53" t="s">
        <v>231</v>
      </c>
      <c r="D34" s="366">
        <f>+E34+F34</f>
        <v>986708</v>
      </c>
      <c r="E34" s="66">
        <v>578493</v>
      </c>
      <c r="F34" s="417">
        <v>408215</v>
      </c>
    </row>
    <row r="35" spans="1:6" ht="18.75" x14ac:dyDescent="0.3">
      <c r="A35" s="26">
        <v>30</v>
      </c>
      <c r="B35" s="17">
        <v>4137</v>
      </c>
      <c r="C35" s="56" t="s">
        <v>401</v>
      </c>
      <c r="D35" s="409" t="s">
        <v>167</v>
      </c>
      <c r="E35" s="66"/>
      <c r="F35" s="417">
        <v>1083458</v>
      </c>
    </row>
    <row r="36" spans="1:6" ht="18.75" x14ac:dyDescent="0.3">
      <c r="A36" s="16">
        <v>31</v>
      </c>
      <c r="B36" s="17">
        <v>4137</v>
      </c>
      <c r="C36" s="56" t="s">
        <v>405</v>
      </c>
      <c r="D36" s="409" t="s">
        <v>167</v>
      </c>
      <c r="E36" s="66"/>
      <c r="F36" s="417">
        <v>300</v>
      </c>
    </row>
    <row r="37" spans="1:6" ht="18.75" x14ac:dyDescent="0.3">
      <c r="A37" s="26">
        <v>32</v>
      </c>
      <c r="B37" s="17">
        <v>4137</v>
      </c>
      <c r="C37" s="49" t="s">
        <v>402</v>
      </c>
      <c r="D37" s="409" t="s">
        <v>167</v>
      </c>
      <c r="E37" s="66">
        <v>19786</v>
      </c>
      <c r="F37" s="417">
        <v>8000</v>
      </c>
    </row>
    <row r="38" spans="1:6" ht="19.5" thickBot="1" x14ac:dyDescent="0.35">
      <c r="A38" s="16">
        <v>33</v>
      </c>
      <c r="B38" s="301" t="s">
        <v>34</v>
      </c>
      <c r="C38" s="52" t="s">
        <v>416</v>
      </c>
      <c r="D38" s="70">
        <f>SUM(D31:D37)</f>
        <v>1321059</v>
      </c>
      <c r="E38" s="70">
        <f>SUM(E31:E37)</f>
        <v>760250</v>
      </c>
      <c r="F38" s="70">
        <f>SUM(F31:F37)</f>
        <v>1672353</v>
      </c>
    </row>
    <row r="39" spans="1:6" ht="19.5" thickBot="1" x14ac:dyDescent="0.35">
      <c r="A39" s="27">
        <v>34</v>
      </c>
      <c r="B39" s="303" t="s">
        <v>37</v>
      </c>
      <c r="C39" s="33" t="s">
        <v>417</v>
      </c>
      <c r="D39" s="44">
        <f>+D30+D38</f>
        <v>10563952</v>
      </c>
      <c r="E39" s="44">
        <f>+E30+E38</f>
        <v>9699145</v>
      </c>
      <c r="F39" s="44">
        <f>+F30+F38</f>
        <v>1976351</v>
      </c>
    </row>
    <row r="40" spans="1:6" ht="12.75" customHeight="1" thickBot="1" x14ac:dyDescent="0.3">
      <c r="A40" s="1"/>
      <c r="B40" s="6"/>
      <c r="C40" s="28"/>
      <c r="D40" s="28"/>
      <c r="E40" s="28"/>
      <c r="F40" s="28"/>
    </row>
    <row r="41" spans="1:6" ht="16.5" thickBot="1" x14ac:dyDescent="0.3">
      <c r="A41" s="25"/>
      <c r="B41" s="14" t="s">
        <v>29</v>
      </c>
      <c r="C41" s="8"/>
      <c r="D41" s="76" t="s">
        <v>383</v>
      </c>
      <c r="E41" s="74"/>
      <c r="F41" s="75"/>
    </row>
    <row r="42" spans="1:6" x14ac:dyDescent="0.25">
      <c r="A42" s="464" t="s">
        <v>0</v>
      </c>
      <c r="B42" s="13" t="s">
        <v>28</v>
      </c>
      <c r="C42" s="11" t="s">
        <v>10</v>
      </c>
      <c r="D42" s="35" t="s">
        <v>198</v>
      </c>
      <c r="E42" s="35"/>
      <c r="F42" s="35"/>
    </row>
    <row r="43" spans="1:6" ht="16.5" thickBot="1" x14ac:dyDescent="0.3">
      <c r="A43" s="40"/>
      <c r="B43" s="30" t="s">
        <v>27</v>
      </c>
      <c r="C43" s="9"/>
      <c r="D43" s="41" t="s">
        <v>44</v>
      </c>
      <c r="E43" s="41" t="s">
        <v>203</v>
      </c>
      <c r="F43" s="41" t="s">
        <v>43</v>
      </c>
    </row>
    <row r="44" spans="1:6" ht="18.75" customHeight="1" x14ac:dyDescent="0.3">
      <c r="A44" s="31">
        <v>1</v>
      </c>
      <c r="B44" s="77" t="s">
        <v>270</v>
      </c>
      <c r="C44" s="342" t="s">
        <v>272</v>
      </c>
      <c r="D44" s="411">
        <f t="shared" ref="D44:D51" si="3">+E44+F44</f>
        <v>966910</v>
      </c>
      <c r="E44" s="412">
        <v>597555</v>
      </c>
      <c r="F44" s="419">
        <f>369365-10</f>
        <v>369355</v>
      </c>
    </row>
    <row r="45" spans="1:6" ht="18.75" customHeight="1" x14ac:dyDescent="0.3">
      <c r="A45" s="16">
        <v>2</v>
      </c>
      <c r="B45" s="18" t="s">
        <v>271</v>
      </c>
      <c r="C45" s="51" t="s">
        <v>273</v>
      </c>
      <c r="D45" s="411">
        <f t="shared" si="3"/>
        <v>109406</v>
      </c>
      <c r="E45" s="67">
        <v>23909</v>
      </c>
      <c r="F45" s="414">
        <f>84797-500+1200</f>
        <v>85497</v>
      </c>
    </row>
    <row r="46" spans="1:6" ht="18.75" customHeight="1" x14ac:dyDescent="0.3">
      <c r="A46" s="540">
        <v>3</v>
      </c>
      <c r="B46" s="21" t="s">
        <v>414</v>
      </c>
      <c r="C46" s="56" t="s">
        <v>415</v>
      </c>
      <c r="D46" s="411">
        <f t="shared" si="3"/>
        <v>235647</v>
      </c>
      <c r="E46" s="413">
        <v>224200</v>
      </c>
      <c r="F46" s="419">
        <f>11447</f>
        <v>11447</v>
      </c>
    </row>
    <row r="47" spans="1:6" ht="18.75" customHeight="1" x14ac:dyDescent="0.3">
      <c r="A47" s="16">
        <v>4</v>
      </c>
      <c r="B47" s="19" t="s">
        <v>361</v>
      </c>
      <c r="C47" s="49" t="s">
        <v>362</v>
      </c>
      <c r="D47" s="411">
        <f t="shared" si="3"/>
        <v>1515538</v>
      </c>
      <c r="E47" s="67">
        <v>1145600</v>
      </c>
      <c r="F47" s="414">
        <f>370234-2-15-279</f>
        <v>369938</v>
      </c>
    </row>
    <row r="48" spans="1:6" ht="18.75" customHeight="1" x14ac:dyDescent="0.3">
      <c r="A48" s="540">
        <v>5</v>
      </c>
      <c r="B48" s="19">
        <v>5171</v>
      </c>
      <c r="C48" s="49" t="s">
        <v>363</v>
      </c>
      <c r="D48" s="411">
        <f t="shared" si="3"/>
        <v>651385</v>
      </c>
      <c r="E48" s="67">
        <v>486305</v>
      </c>
      <c r="F48" s="414">
        <v>165080</v>
      </c>
    </row>
    <row r="49" spans="1:6" ht="18.75" customHeight="1" x14ac:dyDescent="0.3">
      <c r="A49" s="16">
        <v>6</v>
      </c>
      <c r="B49" s="21">
        <v>5213</v>
      </c>
      <c r="C49" s="56" t="s">
        <v>286</v>
      </c>
      <c r="D49" s="411">
        <f t="shared" si="3"/>
        <v>1807299</v>
      </c>
      <c r="E49" s="38">
        <v>1807299</v>
      </c>
      <c r="F49" s="420"/>
    </row>
    <row r="50" spans="1:6" ht="18.75" customHeight="1" x14ac:dyDescent="0.3">
      <c r="A50" s="540">
        <v>7</v>
      </c>
      <c r="B50" s="21">
        <v>5213</v>
      </c>
      <c r="C50" s="396" t="s">
        <v>285</v>
      </c>
      <c r="D50" s="411">
        <f t="shared" si="3"/>
        <v>60587</v>
      </c>
      <c r="E50" s="73">
        <f>1866456-E49</f>
        <v>59157</v>
      </c>
      <c r="F50" s="416">
        <v>1430</v>
      </c>
    </row>
    <row r="51" spans="1:6" ht="18.75" x14ac:dyDescent="0.3">
      <c r="A51" s="16">
        <v>8</v>
      </c>
      <c r="B51" s="21" t="s">
        <v>18</v>
      </c>
      <c r="C51" s="56" t="s">
        <v>19</v>
      </c>
      <c r="D51" s="366">
        <f t="shared" si="3"/>
        <v>635764</v>
      </c>
      <c r="E51" s="73">
        <v>624524</v>
      </c>
      <c r="F51" s="416">
        <v>11240</v>
      </c>
    </row>
    <row r="52" spans="1:6" ht="18.75" x14ac:dyDescent="0.3">
      <c r="A52" s="540">
        <v>9</v>
      </c>
      <c r="B52" s="24">
        <v>5331</v>
      </c>
      <c r="C52" s="56" t="s">
        <v>14</v>
      </c>
      <c r="D52" s="366">
        <f>+E52+F52</f>
        <v>1644979</v>
      </c>
      <c r="E52" s="73">
        <v>1258798</v>
      </c>
      <c r="F52" s="416">
        <v>386181</v>
      </c>
    </row>
    <row r="53" spans="1:6" ht="18.75" x14ac:dyDescent="0.3">
      <c r="A53" s="16">
        <v>10</v>
      </c>
      <c r="B53" s="21" t="s">
        <v>189</v>
      </c>
      <c r="C53" s="56" t="s">
        <v>287</v>
      </c>
      <c r="D53" s="366">
        <f>+E53+F53</f>
        <v>12491</v>
      </c>
      <c r="E53" s="73">
        <f>920+10967</f>
        <v>11887</v>
      </c>
      <c r="F53" s="416">
        <v>604</v>
      </c>
    </row>
    <row r="54" spans="1:6" ht="18.75" x14ac:dyDescent="0.3">
      <c r="A54" s="540">
        <v>11</v>
      </c>
      <c r="B54" s="21">
        <v>5347</v>
      </c>
      <c r="C54" s="56" t="s">
        <v>401</v>
      </c>
      <c r="D54" s="409" t="s">
        <v>167</v>
      </c>
      <c r="E54" s="73">
        <v>1083458</v>
      </c>
      <c r="F54" s="416"/>
    </row>
    <row r="55" spans="1:6" ht="18.75" x14ac:dyDescent="0.3">
      <c r="A55" s="16">
        <v>12</v>
      </c>
      <c r="B55" s="21">
        <v>5347</v>
      </c>
      <c r="C55" s="56" t="s">
        <v>405</v>
      </c>
      <c r="D55" s="409" t="s">
        <v>167</v>
      </c>
      <c r="E55" s="73"/>
      <c r="F55" s="416">
        <v>300</v>
      </c>
    </row>
    <row r="56" spans="1:6" ht="18.75" x14ac:dyDescent="0.3">
      <c r="A56" s="540">
        <v>13</v>
      </c>
      <c r="B56" s="21">
        <v>5347</v>
      </c>
      <c r="C56" s="56" t="s">
        <v>402</v>
      </c>
      <c r="D56" s="409" t="s">
        <v>167</v>
      </c>
      <c r="E56" s="73">
        <v>8000</v>
      </c>
      <c r="F56" s="416">
        <v>19786</v>
      </c>
    </row>
    <row r="57" spans="1:6" ht="18.75" x14ac:dyDescent="0.3">
      <c r="A57" s="16">
        <v>14</v>
      </c>
      <c r="B57" s="21">
        <v>5362</v>
      </c>
      <c r="C57" s="56" t="s">
        <v>208</v>
      </c>
      <c r="D57" s="366">
        <f>+E57+F57</f>
        <v>361169</v>
      </c>
      <c r="E57" s="73">
        <v>350000</v>
      </c>
      <c r="F57" s="416">
        <v>11169</v>
      </c>
    </row>
    <row r="58" spans="1:6" ht="18.75" x14ac:dyDescent="0.3">
      <c r="A58" s="540">
        <v>15</v>
      </c>
      <c r="B58" s="21">
        <v>5901</v>
      </c>
      <c r="C58" s="57" t="s">
        <v>11</v>
      </c>
      <c r="D58" s="366">
        <f>+E58+F58</f>
        <v>34465</v>
      </c>
      <c r="E58" s="67">
        <v>18870</v>
      </c>
      <c r="F58" s="416">
        <v>15595</v>
      </c>
    </row>
    <row r="59" spans="1:6" ht="18.75" x14ac:dyDescent="0.3">
      <c r="A59" s="16">
        <v>16</v>
      </c>
      <c r="B59" s="327" t="s">
        <v>221</v>
      </c>
      <c r="C59" s="57" t="s">
        <v>403</v>
      </c>
      <c r="D59" s="66">
        <f>+E59+F59</f>
        <v>902923</v>
      </c>
      <c r="E59" s="73">
        <f>8281341-SUM(E44:E58)</f>
        <v>581779</v>
      </c>
      <c r="F59" s="416">
        <f>1768766-F44-F45-F46-F47-F48-F49-F50-F51-F52-F53-F54-F55-F56-F57-F58</f>
        <v>321144</v>
      </c>
    </row>
    <row r="60" spans="1:6" ht="19.5" thickBot="1" x14ac:dyDescent="0.35">
      <c r="A60" s="540">
        <v>17</v>
      </c>
      <c r="B60" s="301" t="s">
        <v>35</v>
      </c>
      <c r="C60" s="58" t="s">
        <v>418</v>
      </c>
      <c r="D60" s="70">
        <f>SUM(D44:D59)</f>
        <v>8938563</v>
      </c>
      <c r="E60" s="70">
        <f>SUM(E44:E59)</f>
        <v>8281341</v>
      </c>
      <c r="F60" s="70">
        <f>SUM(F44:F59)</f>
        <v>1768766</v>
      </c>
    </row>
    <row r="61" spans="1:6" ht="18.75" x14ac:dyDescent="0.3">
      <c r="A61" s="16">
        <v>18</v>
      </c>
      <c r="B61" s="32">
        <v>6351</v>
      </c>
      <c r="C61" s="59" t="s">
        <v>310</v>
      </c>
      <c r="D61" s="66">
        <f>+E61+F61</f>
        <v>63732</v>
      </c>
      <c r="E61" s="67">
        <v>63652</v>
      </c>
      <c r="F61" s="67">
        <v>80</v>
      </c>
    </row>
    <row r="62" spans="1:6" ht="18.75" x14ac:dyDescent="0.3">
      <c r="A62" s="540">
        <v>19</v>
      </c>
      <c r="B62" s="326" t="s">
        <v>220</v>
      </c>
      <c r="C62" s="60" t="s">
        <v>26</v>
      </c>
      <c r="D62" s="66">
        <f>+E62+F62</f>
        <v>3118085</v>
      </c>
      <c r="E62" s="67">
        <f>2394227-E61</f>
        <v>2330575</v>
      </c>
      <c r="F62" s="414">
        <f>787590-F61</f>
        <v>787510</v>
      </c>
    </row>
    <row r="63" spans="1:6" ht="19.5" thickBot="1" x14ac:dyDescent="0.35">
      <c r="A63" s="16">
        <v>20</v>
      </c>
      <c r="B63" s="304" t="s">
        <v>36</v>
      </c>
      <c r="C63" s="61" t="s">
        <v>419</v>
      </c>
      <c r="D63" s="72">
        <f>SUM(D61:D62)</f>
        <v>3181817</v>
      </c>
      <c r="E63" s="72">
        <f>SUM(E61:E62)</f>
        <v>2394227</v>
      </c>
      <c r="F63" s="72">
        <f>SUM(F61:F62)</f>
        <v>787590</v>
      </c>
    </row>
    <row r="64" spans="1:6" ht="19.5" thickBot="1" x14ac:dyDescent="0.35">
      <c r="A64" s="27">
        <v>21</v>
      </c>
      <c r="B64" s="303" t="s">
        <v>38</v>
      </c>
      <c r="C64" s="33" t="s">
        <v>420</v>
      </c>
      <c r="D64" s="44">
        <f>+D60+D63</f>
        <v>12120380</v>
      </c>
      <c r="E64" s="44">
        <f>+E60+E63</f>
        <v>10675568</v>
      </c>
      <c r="F64" s="44">
        <f>+F60+F63</f>
        <v>2556356</v>
      </c>
    </row>
    <row r="65" spans="1:6" ht="9.75" customHeight="1" thickBot="1" x14ac:dyDescent="0.3">
      <c r="A65" s="1"/>
      <c r="B65" s="42"/>
      <c r="C65" s="43"/>
      <c r="D65" s="43"/>
      <c r="E65" s="43"/>
      <c r="F65" s="43"/>
    </row>
    <row r="66" spans="1:6" ht="16.5" thickBot="1" x14ac:dyDescent="0.3">
      <c r="A66" s="25"/>
      <c r="B66" s="14" t="s">
        <v>29</v>
      </c>
      <c r="C66" s="8"/>
      <c r="D66" s="76" t="s">
        <v>383</v>
      </c>
      <c r="E66" s="74"/>
      <c r="F66" s="75"/>
    </row>
    <row r="67" spans="1:6" x14ac:dyDescent="0.25">
      <c r="A67" s="464" t="s">
        <v>0</v>
      </c>
      <c r="B67" s="13" t="s">
        <v>28</v>
      </c>
      <c r="C67" s="11" t="s">
        <v>15</v>
      </c>
      <c r="D67" s="35" t="s">
        <v>198</v>
      </c>
      <c r="E67" s="35"/>
      <c r="F67" s="35"/>
    </row>
    <row r="68" spans="1:6" ht="16.5" thickBot="1" x14ac:dyDescent="0.3">
      <c r="A68" s="40"/>
      <c r="B68" s="30" t="s">
        <v>27</v>
      </c>
      <c r="C68" s="9"/>
      <c r="D68" s="41" t="s">
        <v>44</v>
      </c>
      <c r="E68" s="41" t="s">
        <v>44</v>
      </c>
      <c r="F68" s="41" t="s">
        <v>43</v>
      </c>
    </row>
    <row r="69" spans="1:6" ht="18.75" customHeight="1" x14ac:dyDescent="0.3">
      <c r="A69" s="16">
        <v>1</v>
      </c>
      <c r="B69" s="18">
        <v>8115</v>
      </c>
      <c r="C69" s="49" t="s">
        <v>17</v>
      </c>
      <c r="D69" s="411">
        <f>+E69+F69</f>
        <v>1814219</v>
      </c>
      <c r="E69" s="365">
        <v>1186950</v>
      </c>
      <c r="F69" s="365">
        <f>626594+675</f>
        <v>627269</v>
      </c>
    </row>
    <row r="70" spans="1:6" ht="18.75" x14ac:dyDescent="0.3">
      <c r="A70" s="26">
        <v>2</v>
      </c>
      <c r="B70" s="12">
        <v>8124</v>
      </c>
      <c r="C70" s="49" t="s">
        <v>194</v>
      </c>
      <c r="D70" s="67">
        <f>+E70+F70</f>
        <v>-47264</v>
      </c>
      <c r="E70" s="67"/>
      <c r="F70" s="67">
        <v>-47264</v>
      </c>
    </row>
    <row r="71" spans="1:6" ht="19.5" thickBot="1" x14ac:dyDescent="0.35">
      <c r="A71" s="26">
        <v>3</v>
      </c>
      <c r="B71" s="24">
        <v>8224</v>
      </c>
      <c r="C71" s="49" t="s">
        <v>353</v>
      </c>
      <c r="D71" s="73">
        <f>+E71+F71</f>
        <v>-210527</v>
      </c>
      <c r="E71" s="73">
        <v>-210527</v>
      </c>
      <c r="F71" s="73"/>
    </row>
    <row r="72" spans="1:6" ht="19.5" thickBot="1" x14ac:dyDescent="0.35">
      <c r="A72" s="40">
        <v>4</v>
      </c>
      <c r="B72" s="466" t="s">
        <v>39</v>
      </c>
      <c r="C72" s="467" t="s">
        <v>404</v>
      </c>
      <c r="D72" s="305">
        <f>SUM(D69:D71)</f>
        <v>1556428</v>
      </c>
      <c r="E72" s="305">
        <f>SUM(E69:E71)</f>
        <v>976423</v>
      </c>
      <c r="F72" s="305">
        <f>SUM(F69:F71)</f>
        <v>580005</v>
      </c>
    </row>
    <row r="73" spans="1:6" ht="8.25" customHeight="1" thickBot="1" x14ac:dyDescent="0.3">
      <c r="E73" s="5"/>
      <c r="F73" s="5"/>
    </row>
    <row r="74" spans="1:6" ht="16.5" thickBot="1" x14ac:dyDescent="0.3">
      <c r="A74" s="25"/>
      <c r="B74" s="14" t="s">
        <v>27</v>
      </c>
      <c r="C74" s="8"/>
      <c r="D74" s="76" t="s">
        <v>383</v>
      </c>
      <c r="E74" s="74"/>
      <c r="F74" s="75"/>
    </row>
    <row r="75" spans="1:6" x14ac:dyDescent="0.25">
      <c r="A75" s="465" t="s">
        <v>0</v>
      </c>
      <c r="B75" s="13"/>
      <c r="C75" s="11" t="s">
        <v>12</v>
      </c>
      <c r="D75" s="35" t="s">
        <v>198</v>
      </c>
      <c r="E75" s="35"/>
      <c r="F75" s="35"/>
    </row>
    <row r="76" spans="1:6" ht="16.5" thickBot="1" x14ac:dyDescent="0.3">
      <c r="A76" s="29"/>
      <c r="B76" s="30"/>
      <c r="C76" s="9"/>
      <c r="D76" s="41" t="s">
        <v>44</v>
      </c>
      <c r="E76" s="41" t="s">
        <v>203</v>
      </c>
      <c r="F76" s="41" t="s">
        <v>43</v>
      </c>
    </row>
    <row r="77" spans="1:6" ht="18.75" x14ac:dyDescent="0.3">
      <c r="A77" s="31">
        <v>1</v>
      </c>
      <c r="B77" s="328" t="s">
        <v>222</v>
      </c>
      <c r="C77" s="62" t="s">
        <v>41</v>
      </c>
      <c r="D77" s="39">
        <f>+D39</f>
        <v>10563952</v>
      </c>
      <c r="E77" s="39">
        <f>+E39</f>
        <v>9699145</v>
      </c>
      <c r="F77" s="39">
        <f>+F39</f>
        <v>1976351</v>
      </c>
    </row>
    <row r="78" spans="1:6" ht="18.75" x14ac:dyDescent="0.3">
      <c r="A78" s="26">
        <v>2</v>
      </c>
      <c r="B78" s="329" t="s">
        <v>223</v>
      </c>
      <c r="C78" s="63" t="s">
        <v>42</v>
      </c>
      <c r="D78" s="37">
        <f>+D64</f>
        <v>12120380</v>
      </c>
      <c r="E78" s="37">
        <f>+E64</f>
        <v>10675568</v>
      </c>
      <c r="F78" s="37">
        <f>+F64</f>
        <v>2556356</v>
      </c>
    </row>
    <row r="79" spans="1:6" ht="19.5" thickBot="1" x14ac:dyDescent="0.35">
      <c r="A79" s="27">
        <v>3</v>
      </c>
      <c r="B79" s="306"/>
      <c r="C79" s="64" t="s">
        <v>40</v>
      </c>
      <c r="D79" s="36">
        <f>+D77-D78</f>
        <v>-1556428</v>
      </c>
      <c r="E79" s="36">
        <f>+E77-E78</f>
        <v>-976423</v>
      </c>
      <c r="F79" s="36">
        <f>+F77-F78</f>
        <v>-580005</v>
      </c>
    </row>
    <row r="80" spans="1:6" ht="19.5" thickBot="1" x14ac:dyDescent="0.35">
      <c r="A80" s="46">
        <v>4</v>
      </c>
      <c r="B80" s="330" t="s">
        <v>39</v>
      </c>
      <c r="C80" s="65" t="s">
        <v>13</v>
      </c>
      <c r="D80" s="45">
        <f>+D72</f>
        <v>1556428</v>
      </c>
      <c r="E80" s="45">
        <f>+E72</f>
        <v>976423</v>
      </c>
      <c r="F80" s="45">
        <f>+F72</f>
        <v>580005</v>
      </c>
    </row>
    <row r="81" spans="1:6" ht="7.5" customHeight="1" x14ac:dyDescent="0.25"/>
    <row r="82" spans="1:6" ht="18.75" x14ac:dyDescent="0.3">
      <c r="A82" s="307" t="s">
        <v>167</v>
      </c>
      <c r="B82" s="78" t="s">
        <v>265</v>
      </c>
      <c r="C82" s="79"/>
    </row>
    <row r="84" spans="1:6" x14ac:dyDescent="0.25">
      <c r="F84" s="543"/>
    </row>
    <row r="85" spans="1:6" x14ac:dyDescent="0.25">
      <c r="D85" s="367"/>
    </row>
  </sheetData>
  <phoneticPr fontId="0" type="noConversion"/>
  <printOptions horizontalCentered="1"/>
  <pageMargins left="0.59055118110236227" right="0.59055118110236227" top="0.27559055118110237" bottom="0.19685039370078741" header="0" footer="0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58"/>
  <sheetViews>
    <sheetView zoomScale="75" zoomScaleNormal="75" workbookViewId="0">
      <selection activeCell="F50" sqref="F50"/>
    </sheetView>
  </sheetViews>
  <sheetFormatPr defaultRowHeight="15.75" x14ac:dyDescent="0.25"/>
  <cols>
    <col min="1" max="1" width="8.88671875" style="84"/>
    <col min="2" max="2" width="49.6640625" style="84" customWidth="1"/>
    <col min="3" max="3" width="19.5546875" style="84" bestFit="1" customWidth="1"/>
    <col min="4" max="4" width="18.21875" style="84" customWidth="1"/>
    <col min="5" max="16384" width="8.88671875" style="84"/>
  </cols>
  <sheetData>
    <row r="1" spans="1:4" ht="24.75" customHeight="1" x14ac:dyDescent="0.35">
      <c r="A1" s="550" t="s">
        <v>178</v>
      </c>
      <c r="B1" s="550"/>
      <c r="C1" s="550"/>
      <c r="D1" s="550"/>
    </row>
    <row r="2" spans="1:4" ht="24.75" customHeight="1" x14ac:dyDescent="0.3">
      <c r="A2" s="551" t="s">
        <v>388</v>
      </c>
      <c r="B2" s="551"/>
      <c r="C2" s="551"/>
      <c r="D2" s="551"/>
    </row>
    <row r="4" spans="1:4" ht="18.75" x14ac:dyDescent="0.3">
      <c r="A4" s="85" t="s">
        <v>265</v>
      </c>
      <c r="B4" s="86"/>
      <c r="C4" s="86"/>
      <c r="D4" s="87"/>
    </row>
    <row r="6" spans="1:4" ht="16.5" thickBot="1" x14ac:dyDescent="0.3">
      <c r="D6" s="88" t="s">
        <v>179</v>
      </c>
    </row>
    <row r="7" spans="1:4" ht="16.5" thickBot="1" x14ac:dyDescent="0.3">
      <c r="A7" s="89"/>
      <c r="B7" s="89"/>
      <c r="C7" s="90" t="s">
        <v>180</v>
      </c>
      <c r="D7" s="91"/>
    </row>
    <row r="8" spans="1:4" x14ac:dyDescent="0.25">
      <c r="A8" s="111" t="s">
        <v>29</v>
      </c>
      <c r="B8" s="111" t="s">
        <v>199</v>
      </c>
      <c r="C8" s="92" t="s">
        <v>181</v>
      </c>
      <c r="D8" s="92" t="s">
        <v>181</v>
      </c>
    </row>
    <row r="9" spans="1:4" ht="16.5" thickBot="1" x14ac:dyDescent="0.3">
      <c r="A9" s="93"/>
      <c r="B9" s="93"/>
      <c r="C9" s="94" t="s">
        <v>204</v>
      </c>
      <c r="D9" s="95" t="s">
        <v>182</v>
      </c>
    </row>
    <row r="10" spans="1:4" x14ac:dyDescent="0.25">
      <c r="A10" s="96"/>
      <c r="B10" s="96"/>
      <c r="C10" s="97"/>
      <c r="D10" s="97"/>
    </row>
    <row r="11" spans="1:4" x14ac:dyDescent="0.25">
      <c r="A11" s="98"/>
      <c r="B11" s="98" t="s">
        <v>1</v>
      </c>
      <c r="C11" s="97"/>
      <c r="D11" s="97"/>
    </row>
    <row r="12" spans="1:4" x14ac:dyDescent="0.25">
      <c r="A12" s="99">
        <v>4137</v>
      </c>
      <c r="B12" s="96" t="s">
        <v>429</v>
      </c>
      <c r="C12" s="97">
        <f>C31</f>
        <v>19786</v>
      </c>
      <c r="D12" s="97"/>
    </row>
    <row r="13" spans="1:4" x14ac:dyDescent="0.25">
      <c r="A13" s="99">
        <v>4137</v>
      </c>
      <c r="B13" s="96" t="s">
        <v>425</v>
      </c>
      <c r="C13" s="97">
        <f>C48</f>
        <v>1083458</v>
      </c>
      <c r="D13" s="97">
        <f>D48</f>
        <v>300</v>
      </c>
    </row>
    <row r="14" spans="1:4" ht="16.5" thickBot="1" x14ac:dyDescent="0.3">
      <c r="A14" s="99">
        <v>4137</v>
      </c>
      <c r="B14" s="96" t="s">
        <v>426</v>
      </c>
      <c r="C14" s="97">
        <f>C49</f>
        <v>8000</v>
      </c>
      <c r="D14" s="97"/>
    </row>
    <row r="15" spans="1:4" ht="16.5" thickBot="1" x14ac:dyDescent="0.3">
      <c r="A15" s="100"/>
      <c r="B15" s="101" t="s">
        <v>41</v>
      </c>
      <c r="C15" s="102">
        <f>SUM(C12:C14)</f>
        <v>1111244</v>
      </c>
      <c r="D15" s="102">
        <f>SUM(D10:D13)</f>
        <v>300</v>
      </c>
    </row>
    <row r="16" spans="1:4" x14ac:dyDescent="0.25">
      <c r="A16" s="99"/>
      <c r="B16" s="96"/>
      <c r="C16" s="97"/>
      <c r="D16" s="97"/>
    </row>
    <row r="17" spans="1:4" x14ac:dyDescent="0.25">
      <c r="A17" s="103"/>
      <c r="B17" s="98" t="s">
        <v>10</v>
      </c>
      <c r="C17" s="97"/>
      <c r="D17" s="97"/>
    </row>
    <row r="18" spans="1:4" x14ac:dyDescent="0.25">
      <c r="A18" s="99">
        <v>5347</v>
      </c>
      <c r="B18" s="104" t="s">
        <v>427</v>
      </c>
      <c r="C18" s="97">
        <f>C35</f>
        <v>1083458</v>
      </c>
      <c r="D18" s="97">
        <f>Bilance!F55</f>
        <v>300</v>
      </c>
    </row>
    <row r="19" spans="1:4" x14ac:dyDescent="0.25">
      <c r="A19" s="99">
        <v>5347</v>
      </c>
      <c r="B19" s="104" t="s">
        <v>428</v>
      </c>
      <c r="C19" s="97">
        <f>C36</f>
        <v>8000</v>
      </c>
      <c r="D19" s="97"/>
    </row>
    <row r="20" spans="1:4" ht="16.5" thickBot="1" x14ac:dyDescent="0.3">
      <c r="A20" s="99">
        <v>5347</v>
      </c>
      <c r="B20" s="104" t="s">
        <v>437</v>
      </c>
      <c r="C20" s="97">
        <f>C54</f>
        <v>19786</v>
      </c>
      <c r="D20" s="97"/>
    </row>
    <row r="21" spans="1:4" ht="16.5" thickBot="1" x14ac:dyDescent="0.3">
      <c r="A21" s="100"/>
      <c r="B21" s="101" t="s">
        <v>42</v>
      </c>
      <c r="C21" s="105">
        <f>SUM(C16:C20)</f>
        <v>1111244</v>
      </c>
      <c r="D21" s="105">
        <f>SUM(D16:D20)</f>
        <v>300</v>
      </c>
    </row>
    <row r="22" spans="1:4" ht="16.5" thickBot="1" x14ac:dyDescent="0.3">
      <c r="A22" s="106"/>
      <c r="B22" s="107" t="s">
        <v>421</v>
      </c>
      <c r="C22" s="108">
        <f>C15-C21</f>
        <v>0</v>
      </c>
      <c r="D22" s="108">
        <f>D15-D21</f>
        <v>0</v>
      </c>
    </row>
    <row r="23" spans="1:4" x14ac:dyDescent="0.25">
      <c r="B23" s="84" t="s">
        <v>200</v>
      </c>
    </row>
    <row r="25" spans="1:4" ht="16.5" thickBot="1" x14ac:dyDescent="0.3">
      <c r="C25" s="88" t="s">
        <v>179</v>
      </c>
    </row>
    <row r="26" spans="1:4" x14ac:dyDescent="0.25">
      <c r="A26" s="109"/>
      <c r="B26" s="109"/>
      <c r="C26" s="110" t="s">
        <v>184</v>
      </c>
    </row>
    <row r="27" spans="1:4" x14ac:dyDescent="0.25">
      <c r="A27" s="111" t="s">
        <v>29</v>
      </c>
      <c r="B27" s="115" t="s">
        <v>205</v>
      </c>
      <c r="C27" s="111" t="s">
        <v>181</v>
      </c>
    </row>
    <row r="28" spans="1:4" ht="16.5" thickBot="1" x14ac:dyDescent="0.3">
      <c r="A28" s="93"/>
      <c r="B28" s="93"/>
      <c r="C28" s="95" t="s">
        <v>206</v>
      </c>
    </row>
    <row r="29" spans="1:4" x14ac:dyDescent="0.25">
      <c r="A29" s="96"/>
      <c r="B29" s="96"/>
      <c r="C29" s="97"/>
    </row>
    <row r="30" spans="1:4" x14ac:dyDescent="0.25">
      <c r="A30" s="98"/>
      <c r="B30" s="98" t="s">
        <v>1</v>
      </c>
      <c r="C30" s="97"/>
    </row>
    <row r="31" spans="1:4" ht="16.5" thickBot="1" x14ac:dyDescent="0.3">
      <c r="A31" s="96">
        <v>4137</v>
      </c>
      <c r="B31" s="96" t="s">
        <v>430</v>
      </c>
      <c r="C31" s="97">
        <f>Bilance!E37</f>
        <v>19786</v>
      </c>
    </row>
    <row r="32" spans="1:4" ht="16.5" thickBot="1" x14ac:dyDescent="0.3">
      <c r="A32" s="101"/>
      <c r="B32" s="101" t="s">
        <v>41</v>
      </c>
      <c r="C32" s="105">
        <f>SUM(C31:C31)</f>
        <v>19786</v>
      </c>
    </row>
    <row r="33" spans="1:4" x14ac:dyDescent="0.25">
      <c r="A33" s="96"/>
      <c r="B33" s="96"/>
      <c r="C33" s="97"/>
    </row>
    <row r="34" spans="1:4" x14ac:dyDescent="0.25">
      <c r="A34" s="98"/>
      <c r="B34" s="98" t="s">
        <v>10</v>
      </c>
      <c r="C34" s="97"/>
    </row>
    <row r="35" spans="1:4" x14ac:dyDescent="0.25">
      <c r="A35" s="96">
        <v>5347</v>
      </c>
      <c r="B35" s="96" t="s">
        <v>431</v>
      </c>
      <c r="C35" s="97">
        <f>Bilance!E54</f>
        <v>1083458</v>
      </c>
    </row>
    <row r="36" spans="1:4" ht="16.5" thickBot="1" x14ac:dyDescent="0.3">
      <c r="A36" s="96">
        <v>5347</v>
      </c>
      <c r="B36" s="96" t="s">
        <v>432</v>
      </c>
      <c r="C36" s="97">
        <f>Bilance!E56</f>
        <v>8000</v>
      </c>
    </row>
    <row r="37" spans="1:4" ht="16.5" thickBot="1" x14ac:dyDescent="0.3">
      <c r="A37" s="101"/>
      <c r="B37" s="101" t="s">
        <v>42</v>
      </c>
      <c r="C37" s="105">
        <f>SUM(C35:C36)</f>
        <v>1091458</v>
      </c>
    </row>
    <row r="38" spans="1:4" ht="16.5" thickBot="1" x14ac:dyDescent="0.3">
      <c r="A38" s="107"/>
      <c r="B38" s="107" t="s">
        <v>183</v>
      </c>
      <c r="C38" s="108">
        <f>C32-C37</f>
        <v>-1071672</v>
      </c>
    </row>
    <row r="42" spans="1:4" ht="16.5" thickBot="1" x14ac:dyDescent="0.3">
      <c r="D42" s="88" t="s">
        <v>179</v>
      </c>
    </row>
    <row r="43" spans="1:4" ht="16.5" thickBot="1" x14ac:dyDescent="0.3">
      <c r="A43" s="112"/>
      <c r="B43" s="112"/>
      <c r="C43" s="90" t="s">
        <v>180</v>
      </c>
      <c r="D43" s="91"/>
    </row>
    <row r="44" spans="1:4" x14ac:dyDescent="0.25">
      <c r="A44" s="114" t="s">
        <v>29</v>
      </c>
      <c r="B44" s="114" t="s">
        <v>185</v>
      </c>
      <c r="C44" s="110" t="s">
        <v>181</v>
      </c>
      <c r="D44" s="110" t="s">
        <v>181</v>
      </c>
    </row>
    <row r="45" spans="1:4" ht="16.5" thickBot="1" x14ac:dyDescent="0.3">
      <c r="A45" s="93"/>
      <c r="B45" s="93"/>
      <c r="C45" s="95" t="s">
        <v>206</v>
      </c>
      <c r="D45" s="95" t="s">
        <v>186</v>
      </c>
    </row>
    <row r="46" spans="1:4" x14ac:dyDescent="0.25">
      <c r="A46" s="96"/>
      <c r="B46" s="96"/>
      <c r="C46" s="97"/>
      <c r="D46" s="97"/>
    </row>
    <row r="47" spans="1:4" x14ac:dyDescent="0.25">
      <c r="A47" s="98"/>
      <c r="B47" s="98" t="s">
        <v>1</v>
      </c>
      <c r="C47" s="97"/>
      <c r="D47" s="97"/>
    </row>
    <row r="48" spans="1:4" x14ac:dyDescent="0.25">
      <c r="A48" s="96">
        <v>4137</v>
      </c>
      <c r="B48" s="96" t="s">
        <v>433</v>
      </c>
      <c r="C48" s="97">
        <f>Bilance!F35</f>
        <v>1083458</v>
      </c>
      <c r="D48" s="97">
        <f>Bilance!F36</f>
        <v>300</v>
      </c>
    </row>
    <row r="49" spans="1:4" ht="16.5" thickBot="1" x14ac:dyDescent="0.3">
      <c r="A49" s="96">
        <v>4137</v>
      </c>
      <c r="B49" s="96" t="s">
        <v>434</v>
      </c>
      <c r="C49" s="97">
        <f>Bilance!F37</f>
        <v>8000</v>
      </c>
      <c r="D49" s="97"/>
    </row>
    <row r="50" spans="1:4" ht="16.5" thickBot="1" x14ac:dyDescent="0.3">
      <c r="A50" s="101"/>
      <c r="B50" s="101" t="s">
        <v>41</v>
      </c>
      <c r="C50" s="105">
        <f>SUM(C48:C49)</f>
        <v>1091458</v>
      </c>
      <c r="D50" s="105">
        <f>SUM(D48:D49)</f>
        <v>300</v>
      </c>
    </row>
    <row r="51" spans="1:4" x14ac:dyDescent="0.25">
      <c r="A51" s="96"/>
      <c r="B51" s="96"/>
      <c r="C51" s="97"/>
      <c r="D51" s="97"/>
    </row>
    <row r="52" spans="1:4" x14ac:dyDescent="0.25">
      <c r="A52" s="98"/>
      <c r="B52" s="98" t="s">
        <v>10</v>
      </c>
      <c r="C52" s="97"/>
      <c r="D52" s="97"/>
    </row>
    <row r="53" spans="1:4" x14ac:dyDescent="0.25">
      <c r="A53" s="96">
        <v>5347</v>
      </c>
      <c r="B53" s="96" t="s">
        <v>435</v>
      </c>
      <c r="C53" s="97"/>
      <c r="D53" s="97">
        <f>Bilance!F55</f>
        <v>300</v>
      </c>
    </row>
    <row r="54" spans="1:4" ht="16.5" thickBot="1" x14ac:dyDescent="0.3">
      <c r="A54" s="96">
        <v>5347</v>
      </c>
      <c r="B54" s="96" t="s">
        <v>436</v>
      </c>
      <c r="C54" s="97">
        <f>Bilance!F56</f>
        <v>19786</v>
      </c>
      <c r="D54" s="97"/>
    </row>
    <row r="55" spans="1:4" ht="16.5" thickBot="1" x14ac:dyDescent="0.3">
      <c r="A55" s="101"/>
      <c r="B55" s="101" t="s">
        <v>42</v>
      </c>
      <c r="C55" s="105">
        <f>SUM(C53:C54)</f>
        <v>19786</v>
      </c>
      <c r="D55" s="105">
        <f>SUM(D53:D54)</f>
        <v>300</v>
      </c>
    </row>
    <row r="56" spans="1:4" ht="16.5" thickBot="1" x14ac:dyDescent="0.3">
      <c r="A56" s="107"/>
      <c r="B56" s="107" t="s">
        <v>183</v>
      </c>
      <c r="C56" s="108">
        <f>C50-C55</f>
        <v>1071672</v>
      </c>
      <c r="D56" s="108">
        <f>D50-D55</f>
        <v>0</v>
      </c>
    </row>
    <row r="58" spans="1:4" x14ac:dyDescent="0.25">
      <c r="C58" s="113"/>
    </row>
  </sheetData>
  <mergeCells count="2">
    <mergeCell ref="A1:D1"/>
    <mergeCell ref="A2:D2"/>
  </mergeCells>
  <phoneticPr fontId="0" type="noConversion"/>
  <printOptions horizontalCentered="1" verticalCentered="1"/>
  <pageMargins left="0.78740157480314965" right="0.78740157480314965" top="0.71" bottom="0.7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L36"/>
  <sheetViews>
    <sheetView zoomScale="75" zoomScaleNormal="75" zoomScaleSheetLayoutView="75" workbookViewId="0">
      <selection activeCell="G33" activeCellId="1" sqref="D33 G33"/>
    </sheetView>
  </sheetViews>
  <sheetFormatPr defaultRowHeight="20.25" x14ac:dyDescent="0.3"/>
  <cols>
    <col min="1" max="1" width="8.44140625" style="123" customWidth="1"/>
    <col min="2" max="2" width="56.5546875" style="123" bestFit="1" customWidth="1"/>
    <col min="3" max="11" width="15" style="123" customWidth="1"/>
    <col min="12" max="12" width="16.6640625" style="123" customWidth="1"/>
    <col min="13" max="15" width="15.77734375" style="123" customWidth="1"/>
    <col min="16" max="16384" width="8.88671875" style="123"/>
  </cols>
  <sheetData>
    <row r="1" spans="1:12" x14ac:dyDescent="0.3">
      <c r="A1" s="182" t="s">
        <v>389</v>
      </c>
      <c r="B1" s="117"/>
      <c r="C1" s="117"/>
      <c r="F1" s="145"/>
    </row>
    <row r="2" spans="1:12" x14ac:dyDescent="0.3">
      <c r="A2" s="116"/>
      <c r="B2" s="117"/>
      <c r="C2" s="117"/>
      <c r="F2" s="145"/>
    </row>
    <row r="3" spans="1:12" ht="21" thickBot="1" x14ac:dyDescent="0.35">
      <c r="F3" s="145"/>
    </row>
    <row r="4" spans="1:12" ht="41.25" thickBot="1" x14ac:dyDescent="0.35">
      <c r="A4" s="340" t="s">
        <v>59</v>
      </c>
      <c r="B4" s="424" t="s">
        <v>60</v>
      </c>
      <c r="C4" s="425" t="s">
        <v>201</v>
      </c>
      <c r="D4" s="308" t="s">
        <v>203</v>
      </c>
      <c r="E4" s="309" t="s">
        <v>43</v>
      </c>
      <c r="F4" s="148"/>
    </row>
    <row r="5" spans="1:12" x14ac:dyDescent="0.3">
      <c r="A5" s="268">
        <v>1</v>
      </c>
      <c r="B5" s="285" t="s">
        <v>61</v>
      </c>
      <c r="C5" s="286">
        <f>+'Daňové a Transfery'!E40</f>
        <v>7843309</v>
      </c>
      <c r="D5" s="269">
        <f>+'Daňové a Transfery'!F40</f>
        <v>7683421</v>
      </c>
      <c r="E5" s="270">
        <f>+'Daňové a Transfery'!G40</f>
        <v>159888</v>
      </c>
      <c r="F5" s="271"/>
      <c r="G5" s="161"/>
    </row>
    <row r="6" spans="1:12" x14ac:dyDescent="0.3">
      <c r="A6" s="272">
        <v>2</v>
      </c>
      <c r="B6" s="287" t="s">
        <v>390</v>
      </c>
      <c r="C6" s="426">
        <f>+'N a K'!E115</f>
        <v>760829</v>
      </c>
      <c r="D6" s="289">
        <f>+D33</f>
        <v>616724</v>
      </c>
      <c r="E6" s="273">
        <f>+'N a K'!G115</f>
        <v>144105</v>
      </c>
      <c r="F6" s="271"/>
      <c r="G6" s="161"/>
    </row>
    <row r="7" spans="1:12" x14ac:dyDescent="0.3">
      <c r="A7" s="272">
        <v>3</v>
      </c>
      <c r="B7" s="287" t="s">
        <v>62</v>
      </c>
      <c r="C7" s="426">
        <f>+'N a K'!H115</f>
        <v>638755</v>
      </c>
      <c r="D7" s="289">
        <f>+G33</f>
        <v>638750</v>
      </c>
      <c r="E7" s="273">
        <f>+'N a K'!J115</f>
        <v>5</v>
      </c>
      <c r="F7" s="271"/>
      <c r="G7" s="161"/>
    </row>
    <row r="8" spans="1:12" x14ac:dyDescent="0.3">
      <c r="A8" s="272">
        <v>4</v>
      </c>
      <c r="B8" s="287" t="s">
        <v>340</v>
      </c>
      <c r="C8" s="426">
        <f>+'Daňové a Transfery'!E60</f>
        <v>1321059</v>
      </c>
      <c r="D8" s="289">
        <f>+'Daňové a Transfery'!F60</f>
        <v>760250</v>
      </c>
      <c r="E8" s="273">
        <f>+'Daňové a Transfery'!G60</f>
        <v>1672353</v>
      </c>
      <c r="F8" s="271"/>
      <c r="G8" s="161"/>
    </row>
    <row r="9" spans="1:12" x14ac:dyDescent="0.3">
      <c r="A9" s="274"/>
      <c r="B9" s="287"/>
      <c r="C9" s="274"/>
      <c r="D9" s="289"/>
      <c r="E9" s="273"/>
      <c r="F9" s="271"/>
      <c r="G9" s="161"/>
    </row>
    <row r="10" spans="1:12" ht="21" thickBot="1" x14ac:dyDescent="0.35">
      <c r="A10" s="275"/>
      <c r="B10" s="291" t="s">
        <v>63</v>
      </c>
      <c r="C10" s="292">
        <f>SUM(C5:C9)</f>
        <v>10563952</v>
      </c>
      <c r="D10" s="276">
        <f>SUM(D5:D9)</f>
        <v>9699145</v>
      </c>
      <c r="E10" s="277">
        <f>SUM(E5:E8)</f>
        <v>1976351</v>
      </c>
      <c r="F10" s="278"/>
      <c r="G10" s="161"/>
    </row>
    <row r="11" spans="1:12" x14ac:dyDescent="0.3">
      <c r="D11" s="161"/>
      <c r="F11" s="145"/>
    </row>
    <row r="12" spans="1:12" ht="10.5" customHeight="1" x14ac:dyDescent="0.3">
      <c r="C12" s="161"/>
      <c r="F12" s="145"/>
    </row>
    <row r="13" spans="1:12" ht="21" thickBot="1" x14ac:dyDescent="0.35"/>
    <row r="14" spans="1:12" x14ac:dyDescent="0.3">
      <c r="A14" s="554" t="s">
        <v>64</v>
      </c>
      <c r="B14" s="552" t="s">
        <v>65</v>
      </c>
      <c r="C14" s="279" t="s">
        <v>170</v>
      </c>
      <c r="D14" s="280"/>
      <c r="E14" s="281"/>
      <c r="F14" s="279" t="s">
        <v>171</v>
      </c>
      <c r="G14" s="280"/>
      <c r="H14" s="281"/>
      <c r="I14" s="279" t="s">
        <v>172</v>
      </c>
      <c r="J14" s="280"/>
      <c r="K14" s="282"/>
      <c r="L14" s="283"/>
    </row>
    <row r="15" spans="1:12" ht="41.25" thickBot="1" x14ac:dyDescent="0.35">
      <c r="A15" s="555"/>
      <c r="B15" s="553"/>
      <c r="C15" s="310" t="s">
        <v>201</v>
      </c>
      <c r="D15" s="311" t="s">
        <v>203</v>
      </c>
      <c r="E15" s="311" t="s">
        <v>43</v>
      </c>
      <c r="F15" s="310" t="s">
        <v>201</v>
      </c>
      <c r="G15" s="311" t="s">
        <v>203</v>
      </c>
      <c r="H15" s="311" t="s">
        <v>43</v>
      </c>
      <c r="I15" s="310" t="s">
        <v>201</v>
      </c>
      <c r="J15" s="311" t="s">
        <v>203</v>
      </c>
      <c r="K15" s="316" t="s">
        <v>43</v>
      </c>
      <c r="L15" s="283"/>
    </row>
    <row r="16" spans="1:12" x14ac:dyDescent="0.3">
      <c r="A16" s="284"/>
      <c r="B16" s="285" t="s">
        <v>438</v>
      </c>
      <c r="C16" s="286">
        <f>+'N a K'!E9</f>
        <v>202116</v>
      </c>
      <c r="D16" s="269">
        <f>+'N a K'!F9</f>
        <v>202036</v>
      </c>
      <c r="E16" s="269">
        <f>+'N a K'!G9</f>
        <v>80</v>
      </c>
      <c r="F16" s="286"/>
      <c r="G16" s="269"/>
      <c r="H16" s="269"/>
      <c r="I16" s="286">
        <f>+'N a K'!K9</f>
        <v>202116</v>
      </c>
      <c r="J16" s="269">
        <f>+'N a K'!L9</f>
        <v>202036</v>
      </c>
      <c r="K16" s="270">
        <f>+'N a K'!M9</f>
        <v>80</v>
      </c>
      <c r="L16" s="271"/>
    </row>
    <row r="17" spans="1:12" x14ac:dyDescent="0.3">
      <c r="A17" s="274" t="s">
        <v>66</v>
      </c>
      <c r="B17" s="287" t="s">
        <v>67</v>
      </c>
      <c r="C17" s="288">
        <f>+'N a K'!E16</f>
        <v>21671</v>
      </c>
      <c r="D17" s="289">
        <f>+'N a K'!F16</f>
        <v>9371</v>
      </c>
      <c r="E17" s="289">
        <f>+'N a K'!G16</f>
        <v>12300</v>
      </c>
      <c r="F17" s="288"/>
      <c r="G17" s="289"/>
      <c r="H17" s="289"/>
      <c r="I17" s="288">
        <f>+'N a K'!K16</f>
        <v>21671</v>
      </c>
      <c r="J17" s="289">
        <f>+'N a K'!L16</f>
        <v>9371</v>
      </c>
      <c r="K17" s="273">
        <f>+'N a K'!M16</f>
        <v>12300</v>
      </c>
      <c r="L17" s="271"/>
    </row>
    <row r="18" spans="1:12" x14ac:dyDescent="0.3">
      <c r="A18" s="274" t="s">
        <v>68</v>
      </c>
      <c r="B18" s="287" t="s">
        <v>69</v>
      </c>
      <c r="C18" s="288">
        <f>+'N a K'!E26</f>
        <v>7034</v>
      </c>
      <c r="D18" s="289">
        <f>+'N a K'!F26</f>
        <v>5786</v>
      </c>
      <c r="E18" s="289">
        <f>+'N a K'!G26</f>
        <v>1248</v>
      </c>
      <c r="F18" s="288"/>
      <c r="G18" s="289"/>
      <c r="H18" s="289"/>
      <c r="I18" s="288">
        <f>+'N a K'!K26</f>
        <v>7034</v>
      </c>
      <c r="J18" s="289">
        <f>+'N a K'!L26</f>
        <v>5786</v>
      </c>
      <c r="K18" s="273">
        <f>+'N a K'!M26</f>
        <v>1248</v>
      </c>
      <c r="L18" s="271"/>
    </row>
    <row r="19" spans="1:12" x14ac:dyDescent="0.3">
      <c r="A19" s="274" t="s">
        <v>70</v>
      </c>
      <c r="B19" s="287" t="s">
        <v>71</v>
      </c>
      <c r="C19" s="288">
        <f>+'N a K'!E31</f>
        <v>67391</v>
      </c>
      <c r="D19" s="289">
        <f>+'N a K'!F31</f>
        <v>67322</v>
      </c>
      <c r="E19" s="289">
        <f>+'N a K'!G31</f>
        <v>69</v>
      </c>
      <c r="F19" s="288"/>
      <c r="G19" s="289"/>
      <c r="H19" s="289"/>
      <c r="I19" s="288">
        <f>+'N a K'!K31</f>
        <v>67391</v>
      </c>
      <c r="J19" s="289">
        <f>+'N a K'!L31</f>
        <v>67322</v>
      </c>
      <c r="K19" s="273">
        <f>+'N a K'!M31</f>
        <v>69</v>
      </c>
      <c r="L19" s="271"/>
    </row>
    <row r="20" spans="1:12" x14ac:dyDescent="0.3">
      <c r="A20" s="274" t="s">
        <v>72</v>
      </c>
      <c r="B20" s="287" t="s">
        <v>73</v>
      </c>
      <c r="C20" s="288">
        <f>+'N a K'!E34</f>
        <v>100</v>
      </c>
      <c r="D20" s="289">
        <f>+'N a K'!F34</f>
        <v>100</v>
      </c>
      <c r="E20" s="289"/>
      <c r="F20" s="288"/>
      <c r="G20" s="289"/>
      <c r="H20" s="289"/>
      <c r="I20" s="288">
        <f>+'N a K'!K34</f>
        <v>100</v>
      </c>
      <c r="J20" s="289">
        <f>+'N a K'!L34</f>
        <v>100</v>
      </c>
      <c r="K20" s="273"/>
      <c r="L20" s="271"/>
    </row>
    <row r="21" spans="1:12" x14ac:dyDescent="0.3">
      <c r="A21" s="274" t="s">
        <v>196</v>
      </c>
      <c r="B21" s="287" t="s">
        <v>295</v>
      </c>
      <c r="C21" s="288">
        <f>+'N a K'!E42</f>
        <v>12059</v>
      </c>
      <c r="D21" s="289">
        <f>+'N a K'!F42</f>
        <v>5640</v>
      </c>
      <c r="E21" s="289">
        <f>+'N a K'!G42</f>
        <v>6419</v>
      </c>
      <c r="F21" s="288"/>
      <c r="G21" s="289"/>
      <c r="H21" s="289"/>
      <c r="I21" s="288">
        <f>+'N a K'!K42</f>
        <v>12059</v>
      </c>
      <c r="J21" s="289">
        <f>+'N a K'!L42</f>
        <v>5640</v>
      </c>
      <c r="K21" s="273">
        <f>+'N a K'!M42</f>
        <v>6419</v>
      </c>
      <c r="L21" s="271"/>
    </row>
    <row r="22" spans="1:12" x14ac:dyDescent="0.3">
      <c r="A22" s="274" t="s">
        <v>74</v>
      </c>
      <c r="B22" s="287" t="s">
        <v>75</v>
      </c>
      <c r="C22" s="288">
        <f>+'N a K'!E55</f>
        <v>100197</v>
      </c>
      <c r="D22" s="289">
        <f>+'N a K'!F55</f>
        <v>92762</v>
      </c>
      <c r="E22" s="289">
        <f>+'N a K'!G55</f>
        <v>7435</v>
      </c>
      <c r="F22" s="288"/>
      <c r="G22" s="289"/>
      <c r="H22" s="289"/>
      <c r="I22" s="288">
        <f>+'N a K'!K55</f>
        <v>100197</v>
      </c>
      <c r="J22" s="289">
        <f>+'N a K'!L55</f>
        <v>92762</v>
      </c>
      <c r="K22" s="273">
        <f>+'N a K'!M55</f>
        <v>7435</v>
      </c>
      <c r="L22" s="271"/>
    </row>
    <row r="23" spans="1:12" x14ac:dyDescent="0.3">
      <c r="A23" s="274" t="s">
        <v>76</v>
      </c>
      <c r="B23" s="287" t="s">
        <v>77</v>
      </c>
      <c r="C23" s="288">
        <f>+'N a K'!E60</f>
        <v>2038</v>
      </c>
      <c r="D23" s="289">
        <f>+'N a K'!F60</f>
        <v>1112</v>
      </c>
      <c r="E23" s="289">
        <f>+'N a K'!G60</f>
        <v>926</v>
      </c>
      <c r="F23" s="288"/>
      <c r="G23" s="289"/>
      <c r="H23" s="289"/>
      <c r="I23" s="288">
        <f>+'N a K'!K60</f>
        <v>2038</v>
      </c>
      <c r="J23" s="289">
        <f>+'N a K'!L60</f>
        <v>1112</v>
      </c>
      <c r="K23" s="273">
        <f>+'N a K'!M60</f>
        <v>926</v>
      </c>
      <c r="L23" s="271"/>
    </row>
    <row r="24" spans="1:12" x14ac:dyDescent="0.3">
      <c r="A24" s="274" t="s">
        <v>78</v>
      </c>
      <c r="B24" s="287" t="s">
        <v>79</v>
      </c>
      <c r="C24" s="288">
        <f>+'N a K'!E64</f>
        <v>14446</v>
      </c>
      <c r="D24" s="289">
        <f>+'N a K'!F64</f>
        <v>8863</v>
      </c>
      <c r="E24" s="289">
        <f>+'N a K'!G64</f>
        <v>5583</v>
      </c>
      <c r="F24" s="288"/>
      <c r="G24" s="289"/>
      <c r="H24" s="289"/>
      <c r="I24" s="288">
        <f>+'N a K'!K64</f>
        <v>14446</v>
      </c>
      <c r="J24" s="289">
        <f>+'N a K'!L64</f>
        <v>8863</v>
      </c>
      <c r="K24" s="273">
        <f>+'N a K'!M64</f>
        <v>5583</v>
      </c>
      <c r="L24" s="271"/>
    </row>
    <row r="25" spans="1:12" x14ac:dyDescent="0.3">
      <c r="A25" s="274" t="s">
        <v>80</v>
      </c>
      <c r="B25" s="287" t="s">
        <v>81</v>
      </c>
      <c r="C25" s="288">
        <f>+'N a K'!E74</f>
        <v>186491</v>
      </c>
      <c r="D25" s="289">
        <f>+'N a K'!F74</f>
        <v>143663</v>
      </c>
      <c r="E25" s="289">
        <f>+'N a K'!G74</f>
        <v>42828</v>
      </c>
      <c r="F25" s="288">
        <f>+'N a K'!H74</f>
        <v>638605</v>
      </c>
      <c r="G25" s="289">
        <f>+'N a K'!I74</f>
        <v>638600</v>
      </c>
      <c r="H25" s="289">
        <f>'N a K'!J74</f>
        <v>5</v>
      </c>
      <c r="I25" s="288">
        <f>+'N a K'!K74</f>
        <v>825096</v>
      </c>
      <c r="J25" s="289">
        <f>+'N a K'!L74</f>
        <v>782263</v>
      </c>
      <c r="K25" s="273">
        <f>+'N a K'!M74</f>
        <v>42833</v>
      </c>
      <c r="L25" s="271"/>
    </row>
    <row r="26" spans="1:12" x14ac:dyDescent="0.3">
      <c r="A26" s="274" t="s">
        <v>82</v>
      </c>
      <c r="B26" s="287" t="s">
        <v>83</v>
      </c>
      <c r="C26" s="288">
        <f>+'N a K'!E81</f>
        <v>26942</v>
      </c>
      <c r="D26" s="289">
        <f>+'N a K'!F81</f>
        <v>17778</v>
      </c>
      <c r="E26" s="289">
        <f>+'N a K'!G81</f>
        <v>9164</v>
      </c>
      <c r="F26" s="288"/>
      <c r="G26" s="289"/>
      <c r="H26" s="289"/>
      <c r="I26" s="288">
        <f>+'N a K'!K81</f>
        <v>26942</v>
      </c>
      <c r="J26" s="289">
        <f>+'N a K'!L81</f>
        <v>17778</v>
      </c>
      <c r="K26" s="273">
        <f>+'N a K'!M81</f>
        <v>9164</v>
      </c>
      <c r="L26" s="271"/>
    </row>
    <row r="27" spans="1:12" x14ac:dyDescent="0.3">
      <c r="A27" s="274" t="s">
        <v>84</v>
      </c>
      <c r="B27" s="287" t="s">
        <v>232</v>
      </c>
      <c r="C27" s="288">
        <f>+'N a K'!E92</f>
        <v>26457</v>
      </c>
      <c r="D27" s="289">
        <f>+'N a K'!F92</f>
        <v>2920</v>
      </c>
      <c r="E27" s="289">
        <f>+'N a K'!G92</f>
        <v>23537</v>
      </c>
      <c r="F27" s="288"/>
      <c r="G27" s="289"/>
      <c r="H27" s="289"/>
      <c r="I27" s="288">
        <f>+'N a K'!K92</f>
        <v>26457</v>
      </c>
      <c r="J27" s="289">
        <f>+'N a K'!L92</f>
        <v>2920</v>
      </c>
      <c r="K27" s="273">
        <f>+'N a K'!M92</f>
        <v>23537</v>
      </c>
      <c r="L27" s="271"/>
    </row>
    <row r="28" spans="1:12" x14ac:dyDescent="0.3">
      <c r="A28" s="274" t="s">
        <v>86</v>
      </c>
      <c r="B28" s="287" t="s">
        <v>87</v>
      </c>
      <c r="C28" s="288">
        <f>+'N a K'!E97</f>
        <v>29205</v>
      </c>
      <c r="D28" s="289">
        <f>+'N a K'!F97</f>
        <v>29060</v>
      </c>
      <c r="E28" s="289">
        <f>+'N a K'!G97</f>
        <v>145</v>
      </c>
      <c r="F28" s="288">
        <f>+'N a K'!H97</f>
        <v>150</v>
      </c>
      <c r="G28" s="289">
        <f>+'N a K'!I97</f>
        <v>150</v>
      </c>
      <c r="H28" s="289"/>
      <c r="I28" s="288">
        <f>+'N a K'!K97</f>
        <v>29355</v>
      </c>
      <c r="J28" s="289">
        <f>+'N a K'!L97</f>
        <v>29210</v>
      </c>
      <c r="K28" s="273">
        <f>+'N a K'!M97</f>
        <v>145</v>
      </c>
      <c r="L28" s="271"/>
    </row>
    <row r="29" spans="1:12" x14ac:dyDescent="0.3">
      <c r="A29" s="404">
        <v>55</v>
      </c>
      <c r="B29" s="287" t="s">
        <v>130</v>
      </c>
      <c r="C29" s="288">
        <f>+'N a K'!E100</f>
        <v>181</v>
      </c>
      <c r="D29" s="289"/>
      <c r="E29" s="289">
        <f>+'N a K'!G100</f>
        <v>181</v>
      </c>
      <c r="F29" s="288"/>
      <c r="G29" s="289"/>
      <c r="H29" s="289"/>
      <c r="I29" s="288">
        <f>+'N a K'!K100</f>
        <v>181</v>
      </c>
      <c r="J29" s="289"/>
      <c r="K29" s="273">
        <f>+'N a K'!M100</f>
        <v>181</v>
      </c>
      <c r="L29" s="271"/>
    </row>
    <row r="30" spans="1:12" x14ac:dyDescent="0.3">
      <c r="A30" s="274" t="s">
        <v>88</v>
      </c>
      <c r="B30" s="287" t="s">
        <v>263</v>
      </c>
      <c r="C30" s="288">
        <f>+'N a K'!E105</f>
        <v>40345</v>
      </c>
      <c r="D30" s="289">
        <f>+'N a K'!F105</f>
        <v>11881</v>
      </c>
      <c r="E30" s="289">
        <f>+'N a K'!G105</f>
        <v>28464</v>
      </c>
      <c r="F30" s="288"/>
      <c r="G30" s="289"/>
      <c r="H30" s="289"/>
      <c r="I30" s="288">
        <f>+'N a K'!K105</f>
        <v>40345</v>
      </c>
      <c r="J30" s="289">
        <f>+'N a K'!L105</f>
        <v>11881</v>
      </c>
      <c r="K30" s="273">
        <f>+'N a K'!M105</f>
        <v>28464</v>
      </c>
      <c r="L30" s="271"/>
    </row>
    <row r="31" spans="1:12" x14ac:dyDescent="0.3">
      <c r="A31" s="274" t="s">
        <v>89</v>
      </c>
      <c r="B31" s="287" t="s">
        <v>233</v>
      </c>
      <c r="C31" s="288">
        <f>+'N a K'!E108</f>
        <v>30</v>
      </c>
      <c r="D31" s="289">
        <f>+'N a K'!F108</f>
        <v>30</v>
      </c>
      <c r="E31" s="289"/>
      <c r="F31" s="288"/>
      <c r="G31" s="289"/>
      <c r="H31" s="289"/>
      <c r="I31" s="288">
        <f>+'N a K'!K108</f>
        <v>30</v>
      </c>
      <c r="J31" s="289">
        <f>+'N a K'!L108</f>
        <v>30</v>
      </c>
      <c r="K31" s="273"/>
      <c r="L31" s="271"/>
    </row>
    <row r="32" spans="1:12" x14ac:dyDescent="0.3">
      <c r="A32" s="274" t="s">
        <v>90</v>
      </c>
      <c r="B32" s="287" t="s">
        <v>91</v>
      </c>
      <c r="C32" s="288">
        <f>+'N a K'!E111</f>
        <v>24126</v>
      </c>
      <c r="D32" s="289">
        <f>+'N a K'!F111</f>
        <v>18400</v>
      </c>
      <c r="E32" s="289">
        <f>+'N a K'!G111</f>
        <v>5726</v>
      </c>
      <c r="F32" s="288"/>
      <c r="G32" s="289"/>
      <c r="H32" s="289"/>
      <c r="I32" s="288">
        <f>+'N a K'!K111</f>
        <v>24126</v>
      </c>
      <c r="J32" s="289">
        <f>+'N a K'!L111</f>
        <v>18400</v>
      </c>
      <c r="K32" s="273">
        <f>+'N a K'!M111</f>
        <v>5726</v>
      </c>
      <c r="L32" s="271"/>
    </row>
    <row r="33" spans="1:12" ht="21" thickBot="1" x14ac:dyDescent="0.35">
      <c r="A33" s="290"/>
      <c r="B33" s="291" t="s">
        <v>63</v>
      </c>
      <c r="C33" s="292">
        <f t="shared" ref="C33:K33" si="0">SUM(C16:C32)</f>
        <v>760829</v>
      </c>
      <c r="D33" s="276">
        <f t="shared" si="0"/>
        <v>616724</v>
      </c>
      <c r="E33" s="276">
        <f t="shared" si="0"/>
        <v>144105</v>
      </c>
      <c r="F33" s="292">
        <f t="shared" si="0"/>
        <v>638755</v>
      </c>
      <c r="G33" s="276">
        <f t="shared" si="0"/>
        <v>638750</v>
      </c>
      <c r="H33" s="276">
        <f t="shared" si="0"/>
        <v>5</v>
      </c>
      <c r="I33" s="292">
        <f t="shared" si="0"/>
        <v>1399584</v>
      </c>
      <c r="J33" s="276">
        <f t="shared" si="0"/>
        <v>1255474</v>
      </c>
      <c r="K33" s="277">
        <f t="shared" si="0"/>
        <v>144110</v>
      </c>
      <c r="L33" s="278"/>
    </row>
    <row r="34" spans="1:12" x14ac:dyDescent="0.3">
      <c r="H34" s="161"/>
    </row>
    <row r="36" spans="1:12" x14ac:dyDescent="0.3">
      <c r="A36" s="123" t="s">
        <v>202</v>
      </c>
    </row>
  </sheetData>
  <mergeCells count="2">
    <mergeCell ref="B14:B15"/>
    <mergeCell ref="A14:A15"/>
  </mergeCells>
  <phoneticPr fontId="0" type="noConversion"/>
  <printOptions horizontalCentered="1" verticalCentered="1"/>
  <pageMargins left="0.6692913385826772" right="0.6692913385826772" top="0.98425196850393704" bottom="0.82677165354330717" header="0.59055118110236227" footer="0.51181102362204722"/>
  <pageSetup paperSize="9" scale="55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AI65"/>
  <sheetViews>
    <sheetView zoomScale="60" zoomScaleNormal="60" workbookViewId="0">
      <selection activeCell="D58" sqref="D58"/>
    </sheetView>
  </sheetViews>
  <sheetFormatPr defaultRowHeight="20.25" outlineLevelRow="3" x14ac:dyDescent="0.3"/>
  <cols>
    <col min="1" max="1" width="8.77734375" style="123" customWidth="1"/>
    <col min="2" max="3" width="9.6640625" style="123" customWidth="1"/>
    <col min="4" max="4" width="69.33203125" style="123" customWidth="1"/>
    <col min="5" max="7" width="16.77734375" style="123" customWidth="1"/>
    <col min="8" max="9" width="14.77734375" style="123" customWidth="1"/>
    <col min="10" max="10" width="13.77734375" style="123" customWidth="1"/>
    <col min="11" max="16384" width="8.88671875" style="123"/>
  </cols>
  <sheetData>
    <row r="1" spans="1:11" ht="23.25" customHeight="1" x14ac:dyDescent="0.3">
      <c r="A1" s="317" t="s">
        <v>394</v>
      </c>
      <c r="B1" s="117"/>
      <c r="C1" s="117"/>
      <c r="D1" s="117"/>
      <c r="E1" s="117"/>
      <c r="F1" s="117"/>
      <c r="G1" s="117"/>
    </row>
    <row r="2" spans="1:11" ht="28.5" customHeight="1" x14ac:dyDescent="0.3">
      <c r="A2" s="117" t="s">
        <v>392</v>
      </c>
      <c r="B2" s="117"/>
      <c r="C2" s="117"/>
      <c r="D2" s="117"/>
      <c r="E2" s="117"/>
      <c r="F2" s="117"/>
      <c r="G2" s="117"/>
    </row>
    <row r="3" spans="1:11" ht="18" customHeight="1" x14ac:dyDescent="0.3">
      <c r="A3" s="117"/>
      <c r="B3" s="117"/>
      <c r="C3" s="117"/>
      <c r="D3" s="117"/>
      <c r="E3" s="117"/>
    </row>
    <row r="4" spans="1:11" ht="18" customHeight="1" x14ac:dyDescent="0.3">
      <c r="A4" s="117"/>
      <c r="B4" s="117"/>
      <c r="C4" s="117"/>
      <c r="D4" s="117"/>
      <c r="E4" s="117"/>
    </row>
    <row r="5" spans="1:11" ht="21" thickBot="1" x14ac:dyDescent="0.35"/>
    <row r="6" spans="1:11" ht="21" customHeight="1" x14ac:dyDescent="0.3">
      <c r="A6" s="364" t="s">
        <v>45</v>
      </c>
      <c r="B6" s="422" t="s">
        <v>46</v>
      </c>
      <c r="C6" s="422" t="s">
        <v>47</v>
      </c>
      <c r="D6" s="437" t="s">
        <v>48</v>
      </c>
      <c r="E6" s="439" t="s">
        <v>198</v>
      </c>
      <c r="F6" s="427" t="s">
        <v>203</v>
      </c>
      <c r="G6" s="428" t="s">
        <v>43</v>
      </c>
      <c r="H6" s="124"/>
      <c r="I6" s="124"/>
      <c r="J6" s="124"/>
      <c r="K6" s="125"/>
    </row>
    <row r="7" spans="1:11" ht="21" customHeight="1" thickBot="1" x14ac:dyDescent="0.35">
      <c r="A7" s="514"/>
      <c r="B7" s="515" t="s">
        <v>49</v>
      </c>
      <c r="C7" s="515"/>
      <c r="D7" s="516"/>
      <c r="E7" s="517" t="s">
        <v>44</v>
      </c>
      <c r="F7" s="518"/>
      <c r="G7" s="519"/>
      <c r="H7" s="128"/>
      <c r="I7" s="128"/>
      <c r="J7" s="128"/>
    </row>
    <row r="8" spans="1:11" ht="21" customHeight="1" x14ac:dyDescent="0.3">
      <c r="A8" s="349"/>
      <c r="B8" s="126"/>
      <c r="C8" s="126"/>
      <c r="D8" s="438"/>
      <c r="E8" s="440"/>
      <c r="F8" s="127"/>
      <c r="G8" s="429"/>
      <c r="H8" s="128"/>
      <c r="I8" s="128"/>
      <c r="J8" s="128"/>
    </row>
    <row r="9" spans="1:11" ht="21" customHeight="1" x14ac:dyDescent="0.3">
      <c r="A9" s="274">
        <v>1</v>
      </c>
      <c r="B9" s="129">
        <v>11</v>
      </c>
      <c r="C9" s="129">
        <v>1111</v>
      </c>
      <c r="D9" s="169" t="s">
        <v>50</v>
      </c>
      <c r="E9" s="441">
        <f>+F9+G9</f>
        <v>1630000</v>
      </c>
      <c r="F9" s="151">
        <f>Bilance!E6</f>
        <v>1630000</v>
      </c>
      <c r="G9" s="344"/>
      <c r="H9" s="130"/>
      <c r="I9" s="128"/>
      <c r="J9" s="128"/>
    </row>
    <row r="10" spans="1:11" ht="21" customHeight="1" x14ac:dyDescent="0.3">
      <c r="A10" s="274">
        <v>1</v>
      </c>
      <c r="B10" s="129">
        <v>11</v>
      </c>
      <c r="C10" s="129">
        <v>1112</v>
      </c>
      <c r="D10" s="169" t="s">
        <v>51</v>
      </c>
      <c r="E10" s="441">
        <f t="shared" ref="E10:E38" si="0">+F10+G10</f>
        <v>105000</v>
      </c>
      <c r="F10" s="151">
        <f>Bilance!E7</f>
        <v>105000</v>
      </c>
      <c r="G10" s="344"/>
      <c r="H10" s="130"/>
      <c r="I10" s="128"/>
      <c r="J10" s="128"/>
    </row>
    <row r="11" spans="1:11" ht="21" customHeight="1" x14ac:dyDescent="0.3">
      <c r="A11" s="274">
        <v>1</v>
      </c>
      <c r="B11" s="129">
        <v>11</v>
      </c>
      <c r="C11" s="129">
        <v>1113</v>
      </c>
      <c r="D11" s="169" t="s">
        <v>330</v>
      </c>
      <c r="E11" s="441">
        <f t="shared" si="0"/>
        <v>160000</v>
      </c>
      <c r="F11" s="151">
        <f>Bilance!E8</f>
        <v>160000</v>
      </c>
      <c r="G11" s="344"/>
      <c r="H11" s="130"/>
      <c r="I11" s="128"/>
      <c r="J11" s="128"/>
    </row>
    <row r="12" spans="1:11" ht="21" customHeight="1" x14ac:dyDescent="0.3">
      <c r="A12" s="274">
        <v>1</v>
      </c>
      <c r="B12" s="129">
        <v>11</v>
      </c>
      <c r="C12" s="129">
        <v>1121</v>
      </c>
      <c r="D12" s="169" t="s">
        <v>52</v>
      </c>
      <c r="E12" s="441">
        <f t="shared" si="0"/>
        <v>1520000</v>
      </c>
      <c r="F12" s="151">
        <f>Bilance!E9</f>
        <v>1520000</v>
      </c>
      <c r="G12" s="344"/>
      <c r="H12" s="130"/>
      <c r="I12" s="128"/>
      <c r="J12" s="128"/>
    </row>
    <row r="13" spans="1:11" ht="21" customHeight="1" x14ac:dyDescent="0.3">
      <c r="A13" s="274">
        <v>1</v>
      </c>
      <c r="B13" s="129">
        <v>11</v>
      </c>
      <c r="C13" s="129">
        <v>1122</v>
      </c>
      <c r="D13" s="169" t="s">
        <v>53</v>
      </c>
      <c r="E13" s="441">
        <f t="shared" si="0"/>
        <v>66562</v>
      </c>
      <c r="F13" s="151"/>
      <c r="G13" s="529">
        <f>Bilance!F13</f>
        <v>66562</v>
      </c>
      <c r="H13" s="130"/>
      <c r="I13" s="128"/>
      <c r="J13" s="128"/>
    </row>
    <row r="14" spans="1:11" ht="23.25" customHeight="1" x14ac:dyDescent="0.3">
      <c r="A14" s="274">
        <v>1</v>
      </c>
      <c r="B14" s="129">
        <v>11</v>
      </c>
      <c r="C14" s="129">
        <v>1122</v>
      </c>
      <c r="D14" s="169" t="s">
        <v>395</v>
      </c>
      <c r="E14" s="441">
        <f t="shared" si="0"/>
        <v>361169</v>
      </c>
      <c r="F14" s="151">
        <f>Bilance!E14</f>
        <v>350000</v>
      </c>
      <c r="G14" s="529">
        <f>Bilance!F14</f>
        <v>11169</v>
      </c>
      <c r="H14" s="130"/>
      <c r="I14" s="128"/>
      <c r="J14" s="128"/>
    </row>
    <row r="15" spans="1:11" ht="21" customHeight="1" outlineLevel="2" x14ac:dyDescent="0.3">
      <c r="A15" s="352" t="s">
        <v>307</v>
      </c>
      <c r="B15" s="131"/>
      <c r="C15" s="131"/>
      <c r="D15" s="132"/>
      <c r="E15" s="442">
        <f t="shared" si="0"/>
        <v>3842731</v>
      </c>
      <c r="F15" s="152">
        <f>SUM(F9:F14)</f>
        <v>3765000</v>
      </c>
      <c r="G15" s="347">
        <f>SUM(G9:G14)</f>
        <v>77731</v>
      </c>
      <c r="H15" s="130"/>
      <c r="I15" s="118"/>
      <c r="J15" s="119"/>
    </row>
    <row r="16" spans="1:11" ht="21" customHeight="1" outlineLevel="2" x14ac:dyDescent="0.3">
      <c r="A16" s="430"/>
      <c r="B16" s="133"/>
      <c r="C16" s="133"/>
      <c r="D16" s="134"/>
      <c r="E16" s="443"/>
      <c r="F16" s="153"/>
      <c r="G16" s="346"/>
      <c r="H16" s="130"/>
      <c r="I16" s="118"/>
      <c r="J16" s="119"/>
    </row>
    <row r="17" spans="1:10" ht="21" customHeight="1" outlineLevel="2" x14ac:dyDescent="0.3">
      <c r="A17" s="274">
        <v>1</v>
      </c>
      <c r="B17" s="129">
        <v>12</v>
      </c>
      <c r="C17" s="129">
        <v>1211</v>
      </c>
      <c r="D17" s="169" t="s">
        <v>165</v>
      </c>
      <c r="E17" s="441">
        <f t="shared" si="0"/>
        <v>3310000</v>
      </c>
      <c r="F17" s="151">
        <f>Bilance!E10</f>
        <v>3310000</v>
      </c>
      <c r="G17" s="344"/>
      <c r="H17" s="130"/>
      <c r="I17" s="118"/>
      <c r="J17" s="119"/>
    </row>
    <row r="18" spans="1:10" ht="21" customHeight="1" outlineLevel="2" x14ac:dyDescent="0.3">
      <c r="A18" s="352" t="s">
        <v>308</v>
      </c>
      <c r="B18" s="131"/>
      <c r="C18" s="131"/>
      <c r="D18" s="132"/>
      <c r="E18" s="442">
        <f t="shared" si="0"/>
        <v>3310000</v>
      </c>
      <c r="F18" s="152">
        <f>SUM(F17)</f>
        <v>3310000</v>
      </c>
      <c r="G18" s="347"/>
      <c r="H18" s="130"/>
      <c r="I18" s="118"/>
      <c r="J18" s="119"/>
    </row>
    <row r="19" spans="1:10" ht="21" customHeight="1" outlineLevel="2" x14ac:dyDescent="0.3">
      <c r="A19" s="430"/>
      <c r="B19" s="133"/>
      <c r="C19" s="133"/>
      <c r="D19" s="134"/>
      <c r="E19" s="444"/>
      <c r="F19" s="154"/>
      <c r="G19" s="431"/>
      <c r="H19" s="130"/>
      <c r="I19" s="120"/>
      <c r="J19" s="121"/>
    </row>
    <row r="20" spans="1:10" ht="21" customHeight="1" outlineLevel="2" x14ac:dyDescent="0.3">
      <c r="A20" s="274">
        <v>1</v>
      </c>
      <c r="B20" s="129">
        <v>13</v>
      </c>
      <c r="C20" s="129">
        <v>1334</v>
      </c>
      <c r="D20" s="169" t="s">
        <v>209</v>
      </c>
      <c r="E20" s="441">
        <f t="shared" si="0"/>
        <v>400</v>
      </c>
      <c r="F20" s="151">
        <v>400</v>
      </c>
      <c r="G20" s="344"/>
      <c r="H20" s="130"/>
      <c r="I20" s="120"/>
      <c r="J20" s="121"/>
    </row>
    <row r="21" spans="1:10" ht="21" customHeight="1" outlineLevel="2" x14ac:dyDescent="0.3">
      <c r="A21" s="274">
        <v>1</v>
      </c>
      <c r="B21" s="129">
        <v>13</v>
      </c>
      <c r="C21" s="129">
        <v>1335</v>
      </c>
      <c r="D21" s="169" t="s">
        <v>225</v>
      </c>
      <c r="E21" s="441">
        <f t="shared" si="0"/>
        <v>40</v>
      </c>
      <c r="F21" s="151">
        <v>40</v>
      </c>
      <c r="G21" s="344"/>
      <c r="H21" s="130"/>
      <c r="I21" s="120"/>
      <c r="J21" s="121"/>
    </row>
    <row r="22" spans="1:10" ht="21" customHeight="1" outlineLevel="2" x14ac:dyDescent="0.3">
      <c r="A22" s="274">
        <v>1</v>
      </c>
      <c r="B22" s="129">
        <v>13</v>
      </c>
      <c r="C22" s="129">
        <v>1339</v>
      </c>
      <c r="D22" s="169" t="s">
        <v>315</v>
      </c>
      <c r="E22" s="441">
        <f t="shared" si="0"/>
        <v>113</v>
      </c>
      <c r="F22" s="151">
        <v>113</v>
      </c>
      <c r="G22" s="344"/>
      <c r="H22" s="130"/>
      <c r="I22" s="120"/>
      <c r="J22" s="121"/>
    </row>
    <row r="23" spans="1:10" ht="21" customHeight="1" outlineLevel="2" x14ac:dyDescent="0.3">
      <c r="A23" s="274">
        <v>1</v>
      </c>
      <c r="B23" s="129">
        <v>13</v>
      </c>
      <c r="C23" s="129">
        <v>1340</v>
      </c>
      <c r="D23" s="169" t="s">
        <v>357</v>
      </c>
      <c r="E23" s="441">
        <f t="shared" si="0"/>
        <v>232363</v>
      </c>
      <c r="F23" s="151">
        <v>232363</v>
      </c>
      <c r="G23" s="344"/>
      <c r="H23" s="130"/>
      <c r="I23" s="120"/>
      <c r="J23" s="121"/>
    </row>
    <row r="24" spans="1:10" ht="21" customHeight="1" outlineLevel="2" x14ac:dyDescent="0.3">
      <c r="A24" s="274">
        <v>1</v>
      </c>
      <c r="B24" s="129">
        <v>13</v>
      </c>
      <c r="C24" s="129">
        <v>1341</v>
      </c>
      <c r="D24" s="169" t="s">
        <v>54</v>
      </c>
      <c r="E24" s="441">
        <f t="shared" si="0"/>
        <v>10584</v>
      </c>
      <c r="F24" s="151"/>
      <c r="G24" s="344">
        <v>10584</v>
      </c>
      <c r="H24" s="130"/>
      <c r="I24" s="120"/>
      <c r="J24" s="121"/>
    </row>
    <row r="25" spans="1:10" ht="21" customHeight="1" outlineLevel="2" x14ac:dyDescent="0.3">
      <c r="A25" s="274">
        <v>1</v>
      </c>
      <c r="B25" s="129">
        <v>13</v>
      </c>
      <c r="C25" s="129">
        <v>1342</v>
      </c>
      <c r="D25" s="169" t="s">
        <v>210</v>
      </c>
      <c r="E25" s="441">
        <f t="shared" si="0"/>
        <v>1459</v>
      </c>
      <c r="F25" s="151"/>
      <c r="G25" s="344">
        <v>1459</v>
      </c>
      <c r="H25" s="130"/>
      <c r="I25" s="120"/>
      <c r="J25" s="121"/>
    </row>
    <row r="26" spans="1:10" ht="21" customHeight="1" outlineLevel="2" x14ac:dyDescent="0.3">
      <c r="A26" s="274">
        <v>1</v>
      </c>
      <c r="B26" s="129">
        <v>13</v>
      </c>
      <c r="C26" s="129">
        <v>1343</v>
      </c>
      <c r="D26" s="169" t="s">
        <v>55</v>
      </c>
      <c r="E26" s="441">
        <f t="shared" si="0"/>
        <v>45004</v>
      </c>
      <c r="F26" s="151"/>
      <c r="G26" s="344">
        <v>45004</v>
      </c>
      <c r="H26" s="130"/>
      <c r="I26" s="120"/>
      <c r="J26" s="121"/>
    </row>
    <row r="27" spans="1:10" ht="21" customHeight="1" outlineLevel="3" x14ac:dyDescent="0.3">
      <c r="A27" s="274">
        <v>1</v>
      </c>
      <c r="B27" s="129">
        <v>13</v>
      </c>
      <c r="C27" s="129">
        <v>1344</v>
      </c>
      <c r="D27" s="169" t="s">
        <v>56</v>
      </c>
      <c r="E27" s="441">
        <f t="shared" si="0"/>
        <v>4575</v>
      </c>
      <c r="F27" s="151"/>
      <c r="G27" s="344">
        <v>4575</v>
      </c>
      <c r="H27" s="130"/>
      <c r="I27" s="120"/>
      <c r="J27" s="121"/>
    </row>
    <row r="28" spans="1:10" ht="21" customHeight="1" outlineLevel="3" x14ac:dyDescent="0.3">
      <c r="A28" s="274">
        <v>1</v>
      </c>
      <c r="B28" s="129">
        <v>13</v>
      </c>
      <c r="C28" s="129">
        <v>1345</v>
      </c>
      <c r="D28" s="169" t="s">
        <v>187</v>
      </c>
      <c r="E28" s="441">
        <f t="shared" si="0"/>
        <v>6383</v>
      </c>
      <c r="F28" s="151"/>
      <c r="G28" s="344">
        <v>6383</v>
      </c>
      <c r="H28" s="130"/>
      <c r="I28" s="120"/>
      <c r="J28" s="121"/>
    </row>
    <row r="29" spans="1:10" ht="21" customHeight="1" outlineLevel="3" x14ac:dyDescent="0.3">
      <c r="A29" s="274">
        <v>1</v>
      </c>
      <c r="B29" s="129">
        <v>13</v>
      </c>
      <c r="C29" s="129">
        <v>1346</v>
      </c>
      <c r="D29" s="169" t="s">
        <v>188</v>
      </c>
      <c r="E29" s="441">
        <f t="shared" si="0"/>
        <v>4500</v>
      </c>
      <c r="F29" s="151">
        <v>4500</v>
      </c>
      <c r="G29" s="344"/>
      <c r="H29" s="130"/>
      <c r="I29" s="120"/>
      <c r="J29" s="121"/>
    </row>
    <row r="30" spans="1:10" ht="21" customHeight="1" outlineLevel="3" x14ac:dyDescent="0.3">
      <c r="A30" s="274">
        <v>1</v>
      </c>
      <c r="B30" s="129">
        <v>13</v>
      </c>
      <c r="C30" s="135">
        <v>1351</v>
      </c>
      <c r="D30" s="137" t="s">
        <v>365</v>
      </c>
      <c r="E30" s="441">
        <f t="shared" si="0"/>
        <v>25020</v>
      </c>
      <c r="F30" s="151">
        <v>25000</v>
      </c>
      <c r="G30" s="344">
        <v>20</v>
      </c>
      <c r="H30" s="130"/>
      <c r="I30" s="120"/>
      <c r="J30" s="121"/>
    </row>
    <row r="31" spans="1:10" ht="21" customHeight="1" outlineLevel="3" x14ac:dyDescent="0.3">
      <c r="A31" s="274">
        <v>1</v>
      </c>
      <c r="B31" s="129">
        <v>13</v>
      </c>
      <c r="C31" s="135">
        <v>1353</v>
      </c>
      <c r="D31" s="421" t="s">
        <v>292</v>
      </c>
      <c r="E31" s="441">
        <f t="shared" si="0"/>
        <v>5000</v>
      </c>
      <c r="F31" s="151">
        <v>5000</v>
      </c>
      <c r="G31" s="344"/>
      <c r="H31" s="130"/>
      <c r="I31" s="120"/>
      <c r="J31" s="121"/>
    </row>
    <row r="32" spans="1:10" ht="21" customHeight="1" outlineLevel="3" x14ac:dyDescent="0.3">
      <c r="A32" s="274">
        <v>1</v>
      </c>
      <c r="B32" s="129">
        <v>13</v>
      </c>
      <c r="C32" s="135">
        <v>1355</v>
      </c>
      <c r="D32" s="137" t="s">
        <v>364</v>
      </c>
      <c r="E32" s="441">
        <f t="shared" si="0"/>
        <v>50000</v>
      </c>
      <c r="F32" s="151">
        <v>50000</v>
      </c>
      <c r="G32" s="344"/>
      <c r="H32" s="130"/>
      <c r="I32" s="120"/>
      <c r="J32" s="121"/>
    </row>
    <row r="33" spans="1:10" ht="21" customHeight="1" outlineLevel="3" x14ac:dyDescent="0.3">
      <c r="A33" s="274">
        <v>1</v>
      </c>
      <c r="B33" s="129">
        <v>13</v>
      </c>
      <c r="C33" s="135">
        <v>1359</v>
      </c>
      <c r="D33" s="137" t="s">
        <v>227</v>
      </c>
      <c r="E33" s="441">
        <f t="shared" si="0"/>
        <v>40</v>
      </c>
      <c r="F33" s="151"/>
      <c r="G33" s="344">
        <v>40</v>
      </c>
      <c r="H33" s="130"/>
      <c r="I33" s="120"/>
      <c r="J33" s="121"/>
    </row>
    <row r="34" spans="1:10" ht="21" customHeight="1" outlineLevel="3" x14ac:dyDescent="0.3">
      <c r="A34" s="432">
        <v>1</v>
      </c>
      <c r="B34" s="135">
        <v>13</v>
      </c>
      <c r="C34" s="136">
        <v>1361</v>
      </c>
      <c r="D34" s="137" t="s">
        <v>4</v>
      </c>
      <c r="E34" s="441">
        <f>+F34+G34</f>
        <v>80097</v>
      </c>
      <c r="F34" s="151">
        <f>Bilance!E18</f>
        <v>66005</v>
      </c>
      <c r="G34" s="344">
        <f>Bilance!F18</f>
        <v>14092</v>
      </c>
      <c r="H34" s="130"/>
      <c r="I34" s="120"/>
      <c r="J34" s="121"/>
    </row>
    <row r="35" spans="1:10" ht="21" customHeight="1" outlineLevel="2" x14ac:dyDescent="0.3">
      <c r="A35" s="357" t="s">
        <v>211</v>
      </c>
      <c r="B35" s="131"/>
      <c r="C35" s="131"/>
      <c r="D35" s="138"/>
      <c r="E35" s="445">
        <f t="shared" si="0"/>
        <v>465578</v>
      </c>
      <c r="F35" s="155">
        <f>SUM(F20:F34)</f>
        <v>383421</v>
      </c>
      <c r="G35" s="348">
        <f>SUM(G20:G34)</f>
        <v>82157</v>
      </c>
      <c r="H35" s="130"/>
      <c r="I35" s="118"/>
      <c r="J35" s="119"/>
    </row>
    <row r="36" spans="1:10" ht="21" customHeight="1" outlineLevel="2" x14ac:dyDescent="0.3">
      <c r="A36" s="274"/>
      <c r="B36" s="129"/>
      <c r="C36" s="129"/>
      <c r="D36" s="169"/>
      <c r="E36" s="441"/>
      <c r="F36" s="151"/>
      <c r="G36" s="344"/>
      <c r="H36" s="130"/>
      <c r="I36" s="118"/>
      <c r="J36" s="119"/>
    </row>
    <row r="37" spans="1:10" ht="21" customHeight="1" outlineLevel="2" x14ac:dyDescent="0.3">
      <c r="A37" s="274">
        <v>1</v>
      </c>
      <c r="B37" s="129">
        <v>15</v>
      </c>
      <c r="C37" s="129">
        <v>1511</v>
      </c>
      <c r="D37" s="169" t="s">
        <v>384</v>
      </c>
      <c r="E37" s="441">
        <f t="shared" si="0"/>
        <v>225000</v>
      </c>
      <c r="F37" s="151">
        <f>Bilance!E11</f>
        <v>225000</v>
      </c>
      <c r="G37" s="344"/>
      <c r="H37" s="130"/>
      <c r="I37" s="118"/>
      <c r="J37" s="119"/>
    </row>
    <row r="38" spans="1:10" ht="21" customHeight="1" outlineLevel="2" x14ac:dyDescent="0.3">
      <c r="A38" s="357" t="s">
        <v>57</v>
      </c>
      <c r="B38" s="131"/>
      <c r="C38" s="139"/>
      <c r="D38" s="138"/>
      <c r="E38" s="445">
        <f t="shared" si="0"/>
        <v>225000</v>
      </c>
      <c r="F38" s="155">
        <f>SUM(F37)</f>
        <v>225000</v>
      </c>
      <c r="G38" s="348"/>
      <c r="H38" s="130"/>
      <c r="I38" s="118"/>
      <c r="J38" s="119"/>
    </row>
    <row r="39" spans="1:10" ht="21" customHeight="1" outlineLevel="2" thickBot="1" x14ac:dyDescent="0.35">
      <c r="A39" s="274"/>
      <c r="B39" s="129"/>
      <c r="C39" s="129"/>
      <c r="D39" s="169"/>
      <c r="E39" s="441"/>
      <c r="F39" s="151"/>
      <c r="G39" s="344"/>
      <c r="H39" s="130"/>
      <c r="I39" s="118"/>
      <c r="J39" s="119"/>
    </row>
    <row r="40" spans="1:10" ht="26.25" customHeight="1" outlineLevel="3" thickTop="1" thickBot="1" x14ac:dyDescent="0.35">
      <c r="A40" s="350" t="s">
        <v>306</v>
      </c>
      <c r="B40" s="142"/>
      <c r="C40" s="142"/>
      <c r="D40" s="170"/>
      <c r="E40" s="446">
        <f>E15+E18+E35+E38</f>
        <v>7843309</v>
      </c>
      <c r="F40" s="156">
        <f>F15+F18+F35+F38</f>
        <v>7683421</v>
      </c>
      <c r="G40" s="345">
        <f>G15+G18+G35+G38</f>
        <v>159888</v>
      </c>
      <c r="H40" s="130"/>
      <c r="I40" s="120"/>
      <c r="J40" s="121"/>
    </row>
    <row r="41" spans="1:10" ht="21" customHeight="1" outlineLevel="3" thickTop="1" x14ac:dyDescent="0.3">
      <c r="A41" s="143"/>
      <c r="B41" s="143"/>
      <c r="C41" s="143"/>
      <c r="D41" s="144"/>
      <c r="E41" s="157"/>
      <c r="F41" s="157"/>
      <c r="G41" s="157"/>
      <c r="H41" s="120"/>
      <c r="I41" s="120"/>
      <c r="J41" s="121"/>
    </row>
    <row r="42" spans="1:10" ht="21" customHeight="1" outlineLevel="3" x14ac:dyDescent="0.3">
      <c r="A42" s="145"/>
      <c r="B42" s="145"/>
      <c r="C42" s="145"/>
      <c r="D42" s="146"/>
      <c r="E42" s="158"/>
      <c r="F42" s="158"/>
      <c r="G42" s="158"/>
      <c r="H42" s="120"/>
      <c r="I42" s="120"/>
      <c r="J42" s="121"/>
    </row>
    <row r="43" spans="1:10" ht="21" customHeight="1" outlineLevel="3" x14ac:dyDescent="0.3">
      <c r="A43" s="145"/>
      <c r="B43" s="145"/>
      <c r="C43" s="145"/>
      <c r="D43" s="146"/>
      <c r="E43" s="158"/>
      <c r="F43" s="158"/>
      <c r="G43" s="158"/>
      <c r="H43" s="120"/>
      <c r="I43" s="120"/>
      <c r="J43" s="121"/>
    </row>
    <row r="44" spans="1:10" ht="21" customHeight="1" outlineLevel="3" x14ac:dyDescent="0.3">
      <c r="A44" s="338" t="s">
        <v>393</v>
      </c>
      <c r="B44" s="122"/>
      <c r="C44" s="122"/>
      <c r="D44" s="122"/>
      <c r="E44" s="159"/>
      <c r="F44" s="159"/>
      <c r="G44" s="159"/>
      <c r="H44" s="120"/>
      <c r="I44" s="120"/>
      <c r="J44" s="121"/>
    </row>
    <row r="45" spans="1:10" ht="28.5" customHeight="1" outlineLevel="3" x14ac:dyDescent="0.3">
      <c r="A45" s="122" t="s">
        <v>392</v>
      </c>
      <c r="B45" s="122"/>
      <c r="C45" s="122"/>
      <c r="D45" s="122"/>
      <c r="E45" s="159"/>
      <c r="F45" s="159"/>
      <c r="G45" s="159"/>
      <c r="H45" s="120"/>
      <c r="I45" s="120"/>
      <c r="J45" s="121"/>
    </row>
    <row r="46" spans="1:10" ht="21" customHeight="1" outlineLevel="3" x14ac:dyDescent="0.3">
      <c r="A46" s="117"/>
      <c r="B46" s="117"/>
      <c r="C46" s="117"/>
      <c r="D46" s="117"/>
      <c r="E46" s="160"/>
      <c r="F46" s="160"/>
      <c r="G46" s="160"/>
      <c r="H46" s="120"/>
      <c r="I46" s="120"/>
      <c r="J46" s="121"/>
    </row>
    <row r="47" spans="1:10" ht="21" customHeight="1" outlineLevel="3" x14ac:dyDescent="0.3">
      <c r="A47" s="117"/>
      <c r="B47" s="117"/>
      <c r="C47" s="117"/>
      <c r="D47" s="117"/>
      <c r="E47" s="160"/>
      <c r="F47" s="160"/>
      <c r="G47" s="160"/>
      <c r="H47" s="120"/>
      <c r="I47" s="120"/>
      <c r="J47" s="121"/>
    </row>
    <row r="48" spans="1:10" ht="21" customHeight="1" outlineLevel="3" thickBot="1" x14ac:dyDescent="0.35">
      <c r="E48" s="161"/>
      <c r="F48" s="161"/>
      <c r="G48" s="161"/>
      <c r="H48" s="120"/>
      <c r="I48" s="120"/>
      <c r="J48" s="121"/>
    </row>
    <row r="49" spans="1:35" ht="21" customHeight="1" outlineLevel="3" x14ac:dyDescent="0.3">
      <c r="A49" s="364" t="s">
        <v>45</v>
      </c>
      <c r="B49" s="422" t="s">
        <v>46</v>
      </c>
      <c r="C49" s="422" t="s">
        <v>47</v>
      </c>
      <c r="D49" s="437" t="s">
        <v>48</v>
      </c>
      <c r="E49" s="447" t="s">
        <v>198</v>
      </c>
      <c r="F49" s="433" t="s">
        <v>203</v>
      </c>
      <c r="G49" s="434" t="s">
        <v>43</v>
      </c>
      <c r="H49" s="120"/>
      <c r="I49" s="120"/>
      <c r="J49" s="121"/>
    </row>
    <row r="50" spans="1:35" ht="21" customHeight="1" outlineLevel="3" thickBot="1" x14ac:dyDescent="0.35">
      <c r="A50" s="514"/>
      <c r="B50" s="515" t="s">
        <v>49</v>
      </c>
      <c r="C50" s="515"/>
      <c r="D50" s="516"/>
      <c r="E50" s="520" t="s">
        <v>44</v>
      </c>
      <c r="F50" s="521"/>
      <c r="G50" s="522"/>
      <c r="H50" s="120"/>
      <c r="I50" s="120"/>
      <c r="J50" s="121"/>
    </row>
    <row r="51" spans="1:35" ht="21" customHeight="1" outlineLevel="3" x14ac:dyDescent="0.3">
      <c r="A51" s="284">
        <v>4</v>
      </c>
      <c r="B51" s="141">
        <v>41</v>
      </c>
      <c r="C51" s="141">
        <v>4112</v>
      </c>
      <c r="D51" s="173" t="s">
        <v>288</v>
      </c>
      <c r="E51" s="441">
        <f>+F51+G51</f>
        <v>328665</v>
      </c>
      <c r="F51" s="151">
        <v>161931</v>
      </c>
      <c r="G51" s="344">
        <v>166734</v>
      </c>
      <c r="H51" s="120"/>
      <c r="I51" s="120"/>
      <c r="J51" s="121"/>
    </row>
    <row r="52" spans="1:35" ht="21" customHeight="1" outlineLevel="3" x14ac:dyDescent="0.3">
      <c r="A52" s="274">
        <v>4</v>
      </c>
      <c r="B52" s="129">
        <v>41</v>
      </c>
      <c r="C52" s="129">
        <v>4116</v>
      </c>
      <c r="D52" s="169" t="s">
        <v>344</v>
      </c>
      <c r="E52" s="448">
        <f>+F52+G52</f>
        <v>5497</v>
      </c>
      <c r="F52" s="163"/>
      <c r="G52" s="435">
        <v>5497</v>
      </c>
      <c r="H52" s="120"/>
      <c r="I52" s="120"/>
      <c r="J52" s="121"/>
    </row>
    <row r="53" spans="1:35" ht="21" customHeight="1" outlineLevel="3" x14ac:dyDescent="0.3">
      <c r="A53" s="274">
        <v>4</v>
      </c>
      <c r="B53" s="129">
        <v>41</v>
      </c>
      <c r="C53" s="129">
        <v>4121</v>
      </c>
      <c r="D53" s="169" t="s">
        <v>289</v>
      </c>
      <c r="E53" s="448">
        <f>+F53+G53</f>
        <v>189</v>
      </c>
      <c r="F53" s="163">
        <v>40</v>
      </c>
      <c r="G53" s="435">
        <v>149</v>
      </c>
      <c r="H53" s="120"/>
      <c r="I53" s="120"/>
      <c r="J53" s="121"/>
    </row>
    <row r="54" spans="1:35" ht="21" customHeight="1" outlineLevel="3" x14ac:dyDescent="0.3">
      <c r="A54" s="274">
        <v>4</v>
      </c>
      <c r="B54" s="129">
        <v>41</v>
      </c>
      <c r="C54" s="129">
        <v>4131</v>
      </c>
      <c r="D54" s="169" t="s">
        <v>9</v>
      </c>
      <c r="E54" s="448">
        <f>+F54+G54</f>
        <v>986708</v>
      </c>
      <c r="F54" s="163">
        <v>578493</v>
      </c>
      <c r="G54" s="435">
        <v>408215</v>
      </c>
      <c r="H54" s="120"/>
      <c r="I54" s="120"/>
      <c r="J54" s="121"/>
    </row>
    <row r="55" spans="1:35" ht="21" customHeight="1" outlineLevel="3" x14ac:dyDescent="0.3">
      <c r="A55" s="274">
        <v>4</v>
      </c>
      <c r="B55" s="129">
        <v>41</v>
      </c>
      <c r="C55" s="129">
        <v>4137</v>
      </c>
      <c r="D55" s="169" t="s">
        <v>401</v>
      </c>
      <c r="E55" s="448" t="s">
        <v>406</v>
      </c>
      <c r="F55" s="163"/>
      <c r="G55" s="435">
        <v>1083458</v>
      </c>
      <c r="H55" s="120"/>
      <c r="I55" s="120"/>
      <c r="J55" s="121"/>
    </row>
    <row r="56" spans="1:35" ht="21" customHeight="1" outlineLevel="3" x14ac:dyDescent="0.3">
      <c r="A56" s="274">
        <v>4</v>
      </c>
      <c r="B56" s="129">
        <v>41</v>
      </c>
      <c r="C56" s="129">
        <v>4137</v>
      </c>
      <c r="D56" s="169" t="s">
        <v>405</v>
      </c>
      <c r="E56" s="448" t="s">
        <v>406</v>
      </c>
      <c r="F56" s="163"/>
      <c r="G56" s="435">
        <v>300</v>
      </c>
      <c r="H56" s="120"/>
      <c r="I56" s="120"/>
      <c r="J56" s="121"/>
    </row>
    <row r="57" spans="1:35" ht="21" customHeight="1" outlineLevel="3" x14ac:dyDescent="0.3">
      <c r="A57" s="274">
        <v>4</v>
      </c>
      <c r="B57" s="129">
        <v>41</v>
      </c>
      <c r="C57" s="129">
        <v>4137</v>
      </c>
      <c r="D57" s="169" t="s">
        <v>439</v>
      </c>
      <c r="E57" s="448" t="s">
        <v>406</v>
      </c>
      <c r="F57" s="163">
        <v>19786</v>
      </c>
      <c r="G57" s="435">
        <v>8000</v>
      </c>
      <c r="H57" s="120"/>
      <c r="I57" s="120"/>
      <c r="J57" s="121"/>
    </row>
    <row r="58" spans="1:35" ht="21" customHeight="1" outlineLevel="3" x14ac:dyDescent="0.3">
      <c r="A58" s="357" t="s">
        <v>291</v>
      </c>
      <c r="B58" s="131"/>
      <c r="C58" s="131"/>
      <c r="D58" s="132"/>
      <c r="E58" s="445">
        <f>SUM(E51:E57)</f>
        <v>1321059</v>
      </c>
      <c r="F58" s="155">
        <f>SUM(F51:F57)</f>
        <v>760250</v>
      </c>
      <c r="G58" s="348">
        <f>SUM(G51:G57)</f>
        <v>1672353</v>
      </c>
      <c r="H58" s="120"/>
      <c r="I58" s="120"/>
      <c r="J58" s="121"/>
    </row>
    <row r="59" spans="1:35" ht="21" customHeight="1" outlineLevel="2" thickBot="1" x14ac:dyDescent="0.35">
      <c r="A59" s="358"/>
      <c r="B59" s="129"/>
      <c r="C59" s="129"/>
      <c r="D59" s="169"/>
      <c r="E59" s="448"/>
      <c r="F59" s="163"/>
      <c r="G59" s="435"/>
      <c r="H59" s="120"/>
      <c r="I59" s="120"/>
      <c r="J59" s="121"/>
    </row>
    <row r="60" spans="1:35" ht="24.75" customHeight="1" outlineLevel="3" thickTop="1" thickBot="1" x14ac:dyDescent="0.35">
      <c r="A60" s="436" t="s">
        <v>290</v>
      </c>
      <c r="B60" s="140"/>
      <c r="C60" s="140"/>
      <c r="D60" s="170"/>
      <c r="E60" s="446">
        <f>+E58</f>
        <v>1321059</v>
      </c>
      <c r="F60" s="156">
        <f t="shared" ref="F60:G60" si="1">+F58</f>
        <v>760250</v>
      </c>
      <c r="G60" s="345">
        <f t="shared" si="1"/>
        <v>1672353</v>
      </c>
      <c r="H60" s="120"/>
      <c r="I60" s="120"/>
      <c r="J60" s="121"/>
    </row>
    <row r="61" spans="1:35" ht="15" customHeight="1" outlineLevel="3" thickTop="1" x14ac:dyDescent="0.3">
      <c r="A61" s="147"/>
      <c r="B61" s="145"/>
      <c r="C61" s="145"/>
      <c r="D61" s="146"/>
      <c r="E61" s="164"/>
      <c r="F61" s="165"/>
      <c r="G61" s="165"/>
      <c r="H61" s="120"/>
      <c r="I61" s="120"/>
      <c r="J61" s="121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</row>
    <row r="62" spans="1:35" outlineLevel="3" x14ac:dyDescent="0.3">
      <c r="A62" s="148" t="s">
        <v>202</v>
      </c>
      <c r="B62" s="145"/>
      <c r="C62" s="145"/>
      <c r="D62" s="146"/>
      <c r="E62" s="164"/>
      <c r="F62" s="165"/>
      <c r="G62" s="165"/>
      <c r="H62" s="120"/>
      <c r="I62" s="120"/>
      <c r="J62" s="121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</row>
    <row r="63" spans="1:35" ht="15" customHeight="1" outlineLevel="3" x14ac:dyDescent="0.3">
      <c r="A63" s="148"/>
      <c r="B63" s="145"/>
      <c r="C63" s="145"/>
      <c r="D63" s="146"/>
      <c r="E63" s="164"/>
      <c r="F63" s="165"/>
      <c r="G63" s="165"/>
      <c r="H63" s="120"/>
      <c r="I63" s="120"/>
      <c r="J63" s="121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</row>
    <row r="64" spans="1:35" ht="24" customHeight="1" x14ac:dyDescent="0.3">
      <c r="A64" s="531" t="s">
        <v>391</v>
      </c>
      <c r="B64" s="145"/>
      <c r="C64" s="145"/>
      <c r="D64" s="145"/>
      <c r="E64" s="166"/>
      <c r="F64" s="167"/>
      <c r="G64" s="167"/>
      <c r="H64" s="149"/>
      <c r="I64" s="149"/>
      <c r="J64" s="149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</row>
    <row r="65" spans="5:10" x14ac:dyDescent="0.3">
      <c r="E65" s="161"/>
      <c r="F65" s="168"/>
      <c r="G65" s="168"/>
      <c r="H65" s="150"/>
      <c r="I65" s="150" t="s">
        <v>58</v>
      </c>
      <c r="J65" s="150"/>
    </row>
  </sheetData>
  <phoneticPr fontId="0" type="noConversion"/>
  <printOptions horizontalCentered="1"/>
  <pageMargins left="0.6692913385826772" right="0.6692913385826772" top="0.63" bottom="0.51181102362204722" header="0.23622047244094491" footer="0.35433070866141736"/>
  <pageSetup paperSize="9" scale="50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T116"/>
  <sheetViews>
    <sheetView showGridLines="0" showZeros="0" zoomScale="60" zoomScaleNormal="60" workbookViewId="0">
      <selection activeCell="A3" sqref="A3"/>
    </sheetView>
  </sheetViews>
  <sheetFormatPr defaultRowHeight="20.25" outlineLevelRow="3" x14ac:dyDescent="0.3"/>
  <cols>
    <col min="1" max="3" width="11.6640625" style="123" customWidth="1"/>
    <col min="4" max="4" width="58.77734375" style="123" customWidth="1"/>
    <col min="5" max="5" width="15" style="161" customWidth="1"/>
    <col min="6" max="6" width="14.77734375" style="161" customWidth="1"/>
    <col min="7" max="8" width="15" style="161" customWidth="1"/>
    <col min="9" max="9" width="14.77734375" style="161" customWidth="1"/>
    <col min="10" max="11" width="15" style="161" customWidth="1"/>
    <col min="12" max="12" width="14.77734375" style="161" customWidth="1"/>
    <col min="13" max="13" width="15" style="161" customWidth="1"/>
    <col min="14" max="20" width="8.88671875" style="161"/>
    <col min="21" max="16384" width="8.88671875" style="123"/>
  </cols>
  <sheetData>
    <row r="1" spans="1:13" ht="25.5" x14ac:dyDescent="0.35">
      <c r="A1" s="405" t="s">
        <v>396</v>
      </c>
      <c r="B1" s="117"/>
      <c r="C1" s="117"/>
      <c r="D1" s="117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3.25" x14ac:dyDescent="0.35">
      <c r="A2" s="406" t="s">
        <v>341</v>
      </c>
      <c r="B2" s="117"/>
      <c r="C2" s="117"/>
      <c r="D2" s="116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9" customHeight="1" x14ac:dyDescent="0.3">
      <c r="A3" s="117"/>
      <c r="B3" s="117"/>
      <c r="C3" s="117"/>
      <c r="D3" s="116"/>
      <c r="E3" s="160"/>
      <c r="F3" s="160"/>
      <c r="G3" s="160"/>
    </row>
    <row r="4" spans="1:13" ht="10.5" customHeight="1" thickBot="1" x14ac:dyDescent="0.35">
      <c r="A4" s="117"/>
      <c r="B4" s="117"/>
      <c r="C4" s="117"/>
      <c r="D4" s="116"/>
      <c r="E4" s="160"/>
      <c r="F4" s="160"/>
      <c r="G4" s="160"/>
    </row>
    <row r="5" spans="1:13" ht="21" customHeight="1" x14ac:dyDescent="0.3">
      <c r="A5" s="364" t="s">
        <v>93</v>
      </c>
      <c r="B5" s="556" t="s">
        <v>94</v>
      </c>
      <c r="C5" s="556" t="s">
        <v>95</v>
      </c>
      <c r="D5" s="558" t="s">
        <v>96</v>
      </c>
      <c r="E5" s="510" t="s">
        <v>173</v>
      </c>
      <c r="F5" s="511"/>
      <c r="G5" s="511"/>
      <c r="H5" s="510" t="s">
        <v>174</v>
      </c>
      <c r="I5" s="511"/>
      <c r="J5" s="512"/>
      <c r="K5" s="511" t="s">
        <v>175</v>
      </c>
      <c r="L5" s="511"/>
      <c r="M5" s="512"/>
    </row>
    <row r="6" spans="1:13" ht="43.5" customHeight="1" thickBot="1" x14ac:dyDescent="0.35">
      <c r="A6" s="514" t="s">
        <v>97</v>
      </c>
      <c r="B6" s="557"/>
      <c r="C6" s="557"/>
      <c r="D6" s="559"/>
      <c r="E6" s="524" t="s">
        <v>201</v>
      </c>
      <c r="F6" s="525" t="s">
        <v>207</v>
      </c>
      <c r="G6" s="526" t="s">
        <v>43</v>
      </c>
      <c r="H6" s="524" t="s">
        <v>201</v>
      </c>
      <c r="I6" s="525" t="s">
        <v>207</v>
      </c>
      <c r="J6" s="527" t="s">
        <v>43</v>
      </c>
      <c r="K6" s="528" t="s">
        <v>201</v>
      </c>
      <c r="L6" s="525" t="s">
        <v>207</v>
      </c>
      <c r="M6" s="527" t="s">
        <v>43</v>
      </c>
    </row>
    <row r="7" spans="1:13" ht="15" customHeight="1" x14ac:dyDescent="0.3">
      <c r="A7" s="349"/>
      <c r="B7" s="126"/>
      <c r="C7" s="126"/>
      <c r="D7" s="438"/>
      <c r="E7" s="452"/>
      <c r="F7" s="162"/>
      <c r="G7" s="482"/>
      <c r="H7" s="452"/>
      <c r="I7" s="162"/>
      <c r="J7" s="343"/>
      <c r="K7" s="493"/>
      <c r="L7" s="162"/>
      <c r="M7" s="523"/>
    </row>
    <row r="8" spans="1:13" ht="21" customHeight="1" thickBot="1" x14ac:dyDescent="0.35">
      <c r="A8" s="274"/>
      <c r="B8" s="129"/>
      <c r="C8" s="129"/>
      <c r="D8" s="169" t="s">
        <v>314</v>
      </c>
      <c r="E8" s="453">
        <f>+F8+G8</f>
        <v>202116</v>
      </c>
      <c r="F8" s="177">
        <v>202036</v>
      </c>
      <c r="G8" s="483">
        <v>80</v>
      </c>
      <c r="H8" s="453"/>
      <c r="I8" s="151"/>
      <c r="J8" s="344"/>
      <c r="K8" s="494">
        <f>+L8+M8</f>
        <v>202116</v>
      </c>
      <c r="L8" s="151">
        <f>+F8+I8</f>
        <v>202036</v>
      </c>
      <c r="M8" s="398">
        <f>+G8+J8</f>
        <v>80</v>
      </c>
    </row>
    <row r="9" spans="1:13" ht="21" customHeight="1" thickTop="1" thickBot="1" x14ac:dyDescent="0.35">
      <c r="A9" s="350" t="s">
        <v>293</v>
      </c>
      <c r="B9" s="142"/>
      <c r="C9" s="170"/>
      <c r="D9" s="449"/>
      <c r="E9" s="454">
        <f>+E8</f>
        <v>202116</v>
      </c>
      <c r="F9" s="156">
        <f>+F8</f>
        <v>202036</v>
      </c>
      <c r="G9" s="484">
        <f>SUM(G8)</f>
        <v>80</v>
      </c>
      <c r="H9" s="454"/>
      <c r="I9" s="156"/>
      <c r="J9" s="345"/>
      <c r="K9" s="495">
        <f>+K8</f>
        <v>202116</v>
      </c>
      <c r="L9" s="156">
        <f>+L8</f>
        <v>202036</v>
      </c>
      <c r="M9" s="403">
        <f>+M8</f>
        <v>80</v>
      </c>
    </row>
    <row r="10" spans="1:13" ht="21" customHeight="1" thickTop="1" x14ac:dyDescent="0.3">
      <c r="A10" s="351"/>
      <c r="B10" s="171"/>
      <c r="C10" s="171"/>
      <c r="D10" s="172"/>
      <c r="E10" s="455"/>
      <c r="F10" s="153"/>
      <c r="G10" s="485"/>
      <c r="H10" s="455"/>
      <c r="I10" s="153"/>
      <c r="J10" s="346"/>
      <c r="K10" s="496"/>
      <c r="L10" s="153"/>
      <c r="M10" s="400"/>
    </row>
    <row r="11" spans="1:13" ht="21" customHeight="1" outlineLevel="3" x14ac:dyDescent="0.3">
      <c r="A11" s="274">
        <v>1</v>
      </c>
      <c r="B11" s="129">
        <v>10</v>
      </c>
      <c r="C11" s="129">
        <v>1012</v>
      </c>
      <c r="D11" s="169" t="s">
        <v>195</v>
      </c>
      <c r="E11" s="453">
        <f t="shared" ref="E11:E73" si="0">+F11+G11</f>
        <v>1783</v>
      </c>
      <c r="F11" s="151"/>
      <c r="G11" s="486">
        <v>1783</v>
      </c>
      <c r="H11" s="453"/>
      <c r="I11" s="151"/>
      <c r="J11" s="344"/>
      <c r="K11" s="494">
        <f>+L11+M11</f>
        <v>1783</v>
      </c>
      <c r="L11" s="151">
        <f t="shared" ref="L11:M15" si="1">+F11+I11</f>
        <v>0</v>
      </c>
      <c r="M11" s="398">
        <f t="shared" si="1"/>
        <v>1783</v>
      </c>
    </row>
    <row r="12" spans="1:13" ht="21" customHeight="1" outlineLevel="3" x14ac:dyDescent="0.3">
      <c r="A12" s="274">
        <v>1</v>
      </c>
      <c r="B12" s="129">
        <v>10</v>
      </c>
      <c r="C12" s="129">
        <v>1014</v>
      </c>
      <c r="D12" s="169" t="s">
        <v>443</v>
      </c>
      <c r="E12" s="453">
        <f t="shared" si="0"/>
        <v>670</v>
      </c>
      <c r="F12" s="151">
        <v>670</v>
      </c>
      <c r="G12" s="486"/>
      <c r="H12" s="453"/>
      <c r="I12" s="151"/>
      <c r="J12" s="344"/>
      <c r="K12" s="494">
        <f>+L12+M12</f>
        <v>670</v>
      </c>
      <c r="L12" s="151">
        <f t="shared" si="1"/>
        <v>670</v>
      </c>
      <c r="M12" s="398">
        <f t="shared" si="1"/>
        <v>0</v>
      </c>
    </row>
    <row r="13" spans="1:13" ht="21" customHeight="1" outlineLevel="3" x14ac:dyDescent="0.3">
      <c r="A13" s="274">
        <v>1</v>
      </c>
      <c r="B13" s="129">
        <v>10</v>
      </c>
      <c r="C13" s="129">
        <v>1019</v>
      </c>
      <c r="D13" s="169" t="s">
        <v>345</v>
      </c>
      <c r="E13" s="453">
        <f t="shared" si="0"/>
        <v>10517</v>
      </c>
      <c r="F13" s="151"/>
      <c r="G13" s="486">
        <v>10517</v>
      </c>
      <c r="H13" s="453"/>
      <c r="I13" s="151"/>
      <c r="J13" s="344"/>
      <c r="K13" s="494">
        <f>+L13+M13</f>
        <v>10517</v>
      </c>
      <c r="L13" s="151">
        <f t="shared" si="1"/>
        <v>0</v>
      </c>
      <c r="M13" s="398">
        <f t="shared" si="1"/>
        <v>10517</v>
      </c>
    </row>
    <row r="14" spans="1:13" ht="21" customHeight="1" outlineLevel="3" x14ac:dyDescent="0.3">
      <c r="A14" s="274">
        <v>1</v>
      </c>
      <c r="B14" s="129">
        <v>10</v>
      </c>
      <c r="C14" s="129">
        <v>1031</v>
      </c>
      <c r="D14" s="169" t="s">
        <v>190</v>
      </c>
      <c r="E14" s="453">
        <f t="shared" si="0"/>
        <v>8500</v>
      </c>
      <c r="F14" s="151">
        <v>8500</v>
      </c>
      <c r="G14" s="486"/>
      <c r="H14" s="453"/>
      <c r="I14" s="151"/>
      <c r="J14" s="344"/>
      <c r="K14" s="494">
        <f>+L14+M14</f>
        <v>8500</v>
      </c>
      <c r="L14" s="151">
        <f t="shared" si="1"/>
        <v>8500</v>
      </c>
      <c r="M14" s="398">
        <f t="shared" si="1"/>
        <v>0</v>
      </c>
    </row>
    <row r="15" spans="1:13" ht="21" customHeight="1" outlineLevel="3" x14ac:dyDescent="0.3">
      <c r="A15" s="274">
        <v>1</v>
      </c>
      <c r="B15" s="129">
        <v>10</v>
      </c>
      <c r="C15" s="129">
        <v>1032</v>
      </c>
      <c r="D15" s="169" t="s">
        <v>275</v>
      </c>
      <c r="E15" s="453">
        <f t="shared" si="0"/>
        <v>201</v>
      </c>
      <c r="F15" s="151">
        <v>201</v>
      </c>
      <c r="G15" s="486"/>
      <c r="H15" s="453"/>
      <c r="I15" s="151"/>
      <c r="J15" s="344"/>
      <c r="K15" s="494">
        <f>+L15+M15</f>
        <v>201</v>
      </c>
      <c r="L15" s="151">
        <f t="shared" si="1"/>
        <v>201</v>
      </c>
      <c r="M15" s="398">
        <f t="shared" si="1"/>
        <v>0</v>
      </c>
    </row>
    <row r="16" spans="1:13" ht="21" customHeight="1" outlineLevel="2" x14ac:dyDescent="0.3">
      <c r="A16" s="352" t="s">
        <v>98</v>
      </c>
      <c r="B16" s="131"/>
      <c r="C16" s="131"/>
      <c r="D16" s="132"/>
      <c r="E16" s="456">
        <f>SUM(E11:E15)</f>
        <v>21671</v>
      </c>
      <c r="F16" s="152">
        <f>SUM(F11:F15)</f>
        <v>9371</v>
      </c>
      <c r="G16" s="487">
        <f>SUM(G11:G15)</f>
        <v>12300</v>
      </c>
      <c r="H16" s="456"/>
      <c r="I16" s="152"/>
      <c r="J16" s="347"/>
      <c r="K16" s="497">
        <f>SUM(K11:K15)</f>
        <v>21671</v>
      </c>
      <c r="L16" s="152">
        <f>SUM(L11:L15)</f>
        <v>9371</v>
      </c>
      <c r="M16" s="399">
        <f>SUM(M11:M15)</f>
        <v>12300</v>
      </c>
    </row>
    <row r="17" spans="1:13" ht="17.25" customHeight="1" outlineLevel="2" thickBot="1" x14ac:dyDescent="0.35">
      <c r="A17" s="353"/>
      <c r="B17" s="135"/>
      <c r="C17" s="135"/>
      <c r="D17" s="137"/>
      <c r="E17" s="457"/>
      <c r="F17" s="178"/>
      <c r="G17" s="488"/>
      <c r="H17" s="457"/>
      <c r="I17" s="178"/>
      <c r="J17" s="505"/>
      <c r="K17" s="498"/>
      <c r="L17" s="178"/>
      <c r="M17" s="479"/>
    </row>
    <row r="18" spans="1:13" ht="21" customHeight="1" outlineLevel="1" thickTop="1" thickBot="1" x14ac:dyDescent="0.35">
      <c r="A18" s="354" t="s">
        <v>99</v>
      </c>
      <c r="B18" s="142"/>
      <c r="C18" s="142"/>
      <c r="D18" s="170"/>
      <c r="E18" s="454">
        <f>+E16</f>
        <v>21671</v>
      </c>
      <c r="F18" s="156">
        <f>+F16</f>
        <v>9371</v>
      </c>
      <c r="G18" s="484">
        <f>+G16</f>
        <v>12300</v>
      </c>
      <c r="H18" s="454"/>
      <c r="I18" s="156"/>
      <c r="J18" s="345"/>
      <c r="K18" s="495">
        <f>+K16</f>
        <v>21671</v>
      </c>
      <c r="L18" s="156">
        <f>+L16</f>
        <v>9371</v>
      </c>
      <c r="M18" s="403">
        <f>+M16</f>
        <v>12300</v>
      </c>
    </row>
    <row r="19" spans="1:13" ht="21" customHeight="1" outlineLevel="1" thickTop="1" x14ac:dyDescent="0.3">
      <c r="A19" s="355"/>
      <c r="B19" s="141"/>
      <c r="C19" s="141"/>
      <c r="D19" s="173"/>
      <c r="E19" s="453"/>
      <c r="F19" s="151"/>
      <c r="G19" s="486"/>
      <c r="H19" s="453"/>
      <c r="I19" s="151"/>
      <c r="J19" s="344"/>
      <c r="K19" s="494"/>
      <c r="L19" s="151"/>
      <c r="M19" s="398"/>
    </row>
    <row r="20" spans="1:13" ht="21" customHeight="1" outlineLevel="1" x14ac:dyDescent="0.3">
      <c r="A20" s="356">
        <v>2</v>
      </c>
      <c r="B20" s="141">
        <v>21</v>
      </c>
      <c r="C20" s="141">
        <v>2119</v>
      </c>
      <c r="D20" s="173" t="s">
        <v>407</v>
      </c>
      <c r="E20" s="453">
        <f t="shared" si="0"/>
        <v>160</v>
      </c>
      <c r="F20" s="151">
        <v>160</v>
      </c>
      <c r="G20" s="486"/>
      <c r="H20" s="453"/>
      <c r="I20" s="151"/>
      <c r="J20" s="344"/>
      <c r="K20" s="494">
        <f t="shared" ref="K20:K25" si="2">+L20+M20</f>
        <v>160</v>
      </c>
      <c r="L20" s="151">
        <f t="shared" ref="L20:L22" si="3">+F20+I20</f>
        <v>160</v>
      </c>
      <c r="M20" s="398">
        <f>+G20+J20</f>
        <v>0</v>
      </c>
    </row>
    <row r="21" spans="1:13" ht="21" customHeight="1" outlineLevel="1" x14ac:dyDescent="0.3">
      <c r="A21" s="356">
        <v>2</v>
      </c>
      <c r="B21" s="141">
        <v>21</v>
      </c>
      <c r="C21" s="141">
        <v>2122</v>
      </c>
      <c r="D21" s="173" t="s">
        <v>254</v>
      </c>
      <c r="E21" s="453">
        <f t="shared" ref="E21" si="4">+F21+G21</f>
        <v>3</v>
      </c>
      <c r="F21" s="151"/>
      <c r="G21" s="486">
        <v>3</v>
      </c>
      <c r="H21" s="453"/>
      <c r="I21" s="151"/>
      <c r="J21" s="344"/>
      <c r="K21" s="494">
        <f t="shared" si="2"/>
        <v>3</v>
      </c>
      <c r="L21" s="151">
        <f t="shared" ref="L21" si="5">+F21+I21</f>
        <v>0</v>
      </c>
      <c r="M21" s="398">
        <f>+G21+J21</f>
        <v>3</v>
      </c>
    </row>
    <row r="22" spans="1:13" ht="21" customHeight="1" outlineLevel="1" x14ac:dyDescent="0.3">
      <c r="A22" s="356">
        <v>2</v>
      </c>
      <c r="B22" s="141">
        <v>21</v>
      </c>
      <c r="C22" s="141">
        <v>2141</v>
      </c>
      <c r="D22" s="173" t="s">
        <v>296</v>
      </c>
      <c r="E22" s="453">
        <f t="shared" si="0"/>
        <v>160</v>
      </c>
      <c r="F22" s="151"/>
      <c r="G22" s="486">
        <v>160</v>
      </c>
      <c r="H22" s="453"/>
      <c r="I22" s="151"/>
      <c r="J22" s="344"/>
      <c r="K22" s="494">
        <f t="shared" si="2"/>
        <v>160</v>
      </c>
      <c r="L22" s="151">
        <f t="shared" si="3"/>
        <v>0</v>
      </c>
      <c r="M22" s="398">
        <f>+G22+J22</f>
        <v>160</v>
      </c>
    </row>
    <row r="23" spans="1:13" ht="21" customHeight="1" outlineLevel="1" x14ac:dyDescent="0.3">
      <c r="A23" s="356">
        <v>2</v>
      </c>
      <c r="B23" s="141">
        <v>21</v>
      </c>
      <c r="C23" s="141">
        <v>2143</v>
      </c>
      <c r="D23" s="173" t="s">
        <v>300</v>
      </c>
      <c r="E23" s="453">
        <f t="shared" si="0"/>
        <v>5626</v>
      </c>
      <c r="F23" s="151">
        <v>5626</v>
      </c>
      <c r="G23" s="486"/>
      <c r="H23" s="453"/>
      <c r="I23" s="151"/>
      <c r="J23" s="344"/>
      <c r="K23" s="500">
        <f t="shared" si="2"/>
        <v>5626</v>
      </c>
      <c r="L23" s="151">
        <f>+F23+I23</f>
        <v>5626</v>
      </c>
      <c r="M23" s="398">
        <f t="shared" ref="M23:M24" si="6">+G23+J23</f>
        <v>0</v>
      </c>
    </row>
    <row r="24" spans="1:13" ht="21" customHeight="1" outlineLevel="1" x14ac:dyDescent="0.3">
      <c r="A24" s="356">
        <v>2</v>
      </c>
      <c r="B24" s="141">
        <v>21</v>
      </c>
      <c r="C24" s="141">
        <v>2144</v>
      </c>
      <c r="D24" s="173" t="s">
        <v>369</v>
      </c>
      <c r="E24" s="459">
        <f>+F24+G24</f>
        <v>75</v>
      </c>
      <c r="F24" s="151"/>
      <c r="G24" s="486">
        <v>75</v>
      </c>
      <c r="H24" s="453"/>
      <c r="I24" s="151"/>
      <c r="J24" s="344"/>
      <c r="K24" s="500">
        <f t="shared" si="2"/>
        <v>75</v>
      </c>
      <c r="L24" s="151">
        <f t="shared" ref="L24:L25" si="7">+F24+I24</f>
        <v>0</v>
      </c>
      <c r="M24" s="398">
        <f t="shared" si="6"/>
        <v>75</v>
      </c>
    </row>
    <row r="25" spans="1:13" ht="21" customHeight="1" outlineLevel="1" x14ac:dyDescent="0.3">
      <c r="A25" s="356">
        <v>2</v>
      </c>
      <c r="B25" s="141">
        <v>21</v>
      </c>
      <c r="C25" s="141">
        <v>2169</v>
      </c>
      <c r="D25" s="532" t="s">
        <v>268</v>
      </c>
      <c r="E25" s="453">
        <f t="shared" si="0"/>
        <v>1010</v>
      </c>
      <c r="F25" s="151"/>
      <c r="G25" s="486">
        <v>1010</v>
      </c>
      <c r="H25" s="453"/>
      <c r="I25" s="151"/>
      <c r="J25" s="344"/>
      <c r="K25" s="494">
        <f t="shared" si="2"/>
        <v>1010</v>
      </c>
      <c r="L25" s="151">
        <f t="shared" si="7"/>
        <v>0</v>
      </c>
      <c r="M25" s="398">
        <f>+G25+J25</f>
        <v>1010</v>
      </c>
    </row>
    <row r="26" spans="1:13" ht="21" customHeight="1" outlineLevel="2" x14ac:dyDescent="0.3">
      <c r="A26" s="357" t="s">
        <v>100</v>
      </c>
      <c r="B26" s="131"/>
      <c r="C26" s="131"/>
      <c r="D26" s="138"/>
      <c r="E26" s="458">
        <f>SUM(E20:E25)</f>
        <v>7034</v>
      </c>
      <c r="F26" s="155">
        <f>SUM(F20:F25)</f>
        <v>5786</v>
      </c>
      <c r="G26" s="489">
        <f>SUM(G20:G25)</f>
        <v>1248</v>
      </c>
      <c r="H26" s="458"/>
      <c r="I26" s="155"/>
      <c r="J26" s="348"/>
      <c r="K26" s="499">
        <f>SUM(K20:K25)</f>
        <v>7034</v>
      </c>
      <c r="L26" s="155">
        <f>SUM(L20:L25)</f>
        <v>5786</v>
      </c>
      <c r="M26" s="401">
        <f>SUM(M20:M25)</f>
        <v>1248</v>
      </c>
    </row>
    <row r="27" spans="1:13" ht="21" customHeight="1" outlineLevel="2" x14ac:dyDescent="0.3">
      <c r="A27" s="358"/>
      <c r="B27" s="129"/>
      <c r="C27" s="129"/>
      <c r="D27" s="174"/>
      <c r="E27" s="459"/>
      <c r="F27" s="179"/>
      <c r="G27" s="490"/>
      <c r="H27" s="459"/>
      <c r="I27" s="179"/>
      <c r="J27" s="506"/>
      <c r="K27" s="500"/>
      <c r="L27" s="179"/>
      <c r="M27" s="480"/>
    </row>
    <row r="28" spans="1:13" ht="21" customHeight="1" x14ac:dyDescent="0.3">
      <c r="A28" s="274">
        <v>2</v>
      </c>
      <c r="B28" s="129">
        <v>22</v>
      </c>
      <c r="C28" s="129">
        <v>2212</v>
      </c>
      <c r="D28" s="169" t="s">
        <v>101</v>
      </c>
      <c r="E28" s="459">
        <f t="shared" si="0"/>
        <v>1030</v>
      </c>
      <c r="F28" s="151">
        <v>1000</v>
      </c>
      <c r="G28" s="486">
        <v>30</v>
      </c>
      <c r="H28" s="459"/>
      <c r="I28" s="151"/>
      <c r="J28" s="344"/>
      <c r="K28" s="500">
        <f>+L28+M28</f>
        <v>1030</v>
      </c>
      <c r="L28" s="151">
        <f t="shared" ref="L28" si="8">+F28+I28</f>
        <v>1000</v>
      </c>
      <c r="M28" s="398">
        <f t="shared" ref="L28:M30" si="9">+G28+J28</f>
        <v>30</v>
      </c>
    </row>
    <row r="29" spans="1:13" ht="21" customHeight="1" x14ac:dyDescent="0.3">
      <c r="A29" s="274">
        <v>2</v>
      </c>
      <c r="B29" s="129">
        <v>22</v>
      </c>
      <c r="C29" s="129">
        <v>2219</v>
      </c>
      <c r="D29" s="169" t="s">
        <v>235</v>
      </c>
      <c r="E29" s="459">
        <f t="shared" si="0"/>
        <v>66279</v>
      </c>
      <c r="F29" s="151">
        <v>66240</v>
      </c>
      <c r="G29" s="486">
        <v>39</v>
      </c>
      <c r="H29" s="459"/>
      <c r="I29" s="151"/>
      <c r="J29" s="344"/>
      <c r="K29" s="500">
        <f>+L29+M29</f>
        <v>66279</v>
      </c>
      <c r="L29" s="151">
        <f t="shared" si="9"/>
        <v>66240</v>
      </c>
      <c r="M29" s="398">
        <f t="shared" si="9"/>
        <v>39</v>
      </c>
    </row>
    <row r="30" spans="1:13" ht="21" customHeight="1" x14ac:dyDescent="0.3">
      <c r="A30" s="274">
        <v>2</v>
      </c>
      <c r="B30" s="129">
        <v>22</v>
      </c>
      <c r="C30" s="129">
        <v>2271</v>
      </c>
      <c r="D30" s="169" t="s">
        <v>333</v>
      </c>
      <c r="E30" s="459">
        <f t="shared" si="0"/>
        <v>82</v>
      </c>
      <c r="F30" s="151">
        <v>82</v>
      </c>
      <c r="G30" s="486"/>
      <c r="H30" s="459"/>
      <c r="I30" s="151"/>
      <c r="J30" s="344"/>
      <c r="K30" s="500">
        <f>+L30+M30</f>
        <v>82</v>
      </c>
      <c r="L30" s="151">
        <f t="shared" si="9"/>
        <v>82</v>
      </c>
      <c r="M30" s="398">
        <f t="shared" si="9"/>
        <v>0</v>
      </c>
    </row>
    <row r="31" spans="1:13" ht="21" customHeight="1" outlineLevel="2" x14ac:dyDescent="0.3">
      <c r="A31" s="357" t="s">
        <v>102</v>
      </c>
      <c r="B31" s="131"/>
      <c r="C31" s="131"/>
      <c r="D31" s="132"/>
      <c r="E31" s="458">
        <f>SUM(E28:E30)</f>
        <v>67391</v>
      </c>
      <c r="F31" s="155">
        <f>SUM(F28:F30)</f>
        <v>67322</v>
      </c>
      <c r="G31" s="489">
        <f>SUM(G28:G30)</f>
        <v>69</v>
      </c>
      <c r="H31" s="458"/>
      <c r="I31" s="155"/>
      <c r="J31" s="348"/>
      <c r="K31" s="499">
        <f>SUM(K28:K30)</f>
        <v>67391</v>
      </c>
      <c r="L31" s="155">
        <f>SUM(L28:L30)</f>
        <v>67322</v>
      </c>
      <c r="M31" s="401">
        <f>SUM(M28:M30)</f>
        <v>69</v>
      </c>
    </row>
    <row r="32" spans="1:13" ht="21" customHeight="1" outlineLevel="2" x14ac:dyDescent="0.3">
      <c r="A32" s="358"/>
      <c r="B32" s="129"/>
      <c r="C32" s="129"/>
      <c r="D32" s="169"/>
      <c r="E32" s="459"/>
      <c r="F32" s="151"/>
      <c r="G32" s="486"/>
      <c r="H32" s="459"/>
      <c r="I32" s="151"/>
      <c r="J32" s="344"/>
      <c r="K32" s="500"/>
      <c r="L32" s="151"/>
      <c r="M32" s="398">
        <f>+G32+J32</f>
        <v>0</v>
      </c>
    </row>
    <row r="33" spans="1:13" ht="21" customHeight="1" outlineLevel="3" x14ac:dyDescent="0.3">
      <c r="A33" s="274">
        <v>2</v>
      </c>
      <c r="B33" s="129">
        <v>23</v>
      </c>
      <c r="C33" s="129">
        <v>2399</v>
      </c>
      <c r="D33" s="169" t="s">
        <v>255</v>
      </c>
      <c r="E33" s="459">
        <f t="shared" si="0"/>
        <v>100</v>
      </c>
      <c r="F33" s="151">
        <v>100</v>
      </c>
      <c r="G33" s="486"/>
      <c r="H33" s="459"/>
      <c r="I33" s="151"/>
      <c r="J33" s="344"/>
      <c r="K33" s="494">
        <f>+L33+M33</f>
        <v>100</v>
      </c>
      <c r="L33" s="151">
        <f>+F33+I33</f>
        <v>100</v>
      </c>
      <c r="M33" s="398">
        <f t="shared" ref="M33" si="10">+G33+J33</f>
        <v>0</v>
      </c>
    </row>
    <row r="34" spans="1:13" ht="21" customHeight="1" outlineLevel="2" x14ac:dyDescent="0.3">
      <c r="A34" s="357" t="s">
        <v>103</v>
      </c>
      <c r="B34" s="131"/>
      <c r="C34" s="131"/>
      <c r="D34" s="132"/>
      <c r="E34" s="458">
        <f>SUM(E33:E33)</f>
        <v>100</v>
      </c>
      <c r="F34" s="155">
        <f>SUM(F33:F33)</f>
        <v>100</v>
      </c>
      <c r="G34" s="489">
        <f>SUM(G33:G33)</f>
        <v>0</v>
      </c>
      <c r="H34" s="458"/>
      <c r="I34" s="155"/>
      <c r="J34" s="348"/>
      <c r="K34" s="499">
        <f>SUM(K33:K33)</f>
        <v>100</v>
      </c>
      <c r="L34" s="155">
        <f>SUM(L33:L33)</f>
        <v>100</v>
      </c>
      <c r="M34" s="401">
        <f>SUM(M33:M33)</f>
        <v>0</v>
      </c>
    </row>
    <row r="35" spans="1:13" ht="18.75" customHeight="1" outlineLevel="2" thickBot="1" x14ac:dyDescent="0.35">
      <c r="A35" s="359"/>
      <c r="B35" s="175"/>
      <c r="C35" s="175"/>
      <c r="D35" s="450"/>
      <c r="E35" s="460"/>
      <c r="F35" s="180"/>
      <c r="G35" s="491"/>
      <c r="H35" s="460"/>
      <c r="I35" s="180"/>
      <c r="J35" s="507"/>
      <c r="K35" s="501"/>
      <c r="L35" s="180"/>
      <c r="M35" s="402"/>
    </row>
    <row r="36" spans="1:13" ht="21" customHeight="1" outlineLevel="1" thickTop="1" thickBot="1" x14ac:dyDescent="0.35">
      <c r="A36" s="350" t="s">
        <v>104</v>
      </c>
      <c r="B36" s="142"/>
      <c r="C36" s="142"/>
      <c r="D36" s="170"/>
      <c r="E36" s="454">
        <f>+E26+E31+E34</f>
        <v>74525</v>
      </c>
      <c r="F36" s="156">
        <f>+F26+F31+F34</f>
        <v>73208</v>
      </c>
      <c r="G36" s="484">
        <f>+G26+G31+G34</f>
        <v>1317</v>
      </c>
      <c r="H36" s="454"/>
      <c r="I36" s="156"/>
      <c r="J36" s="345"/>
      <c r="K36" s="495">
        <f>+K26+K31+K34</f>
        <v>74525</v>
      </c>
      <c r="L36" s="156">
        <f>+L26+L31+L34</f>
        <v>73208</v>
      </c>
      <c r="M36" s="403">
        <f>+M26+M31+M34</f>
        <v>1317</v>
      </c>
    </row>
    <row r="37" spans="1:13" ht="21" customHeight="1" outlineLevel="1" thickTop="1" x14ac:dyDescent="0.3">
      <c r="A37" s="360"/>
      <c r="B37" s="141"/>
      <c r="C37" s="141"/>
      <c r="D37" s="173"/>
      <c r="E37" s="453"/>
      <c r="F37" s="151"/>
      <c r="G37" s="486"/>
      <c r="H37" s="453"/>
      <c r="I37" s="151"/>
      <c r="J37" s="344"/>
      <c r="K37" s="494"/>
      <c r="L37" s="151"/>
      <c r="M37" s="398"/>
    </row>
    <row r="38" spans="1:13" ht="21" customHeight="1" outlineLevel="1" x14ac:dyDescent="0.3">
      <c r="A38" s="284">
        <v>3</v>
      </c>
      <c r="B38" s="141">
        <v>31</v>
      </c>
      <c r="C38" s="141">
        <v>3111</v>
      </c>
      <c r="D38" s="173" t="s">
        <v>400</v>
      </c>
      <c r="E38" s="453">
        <f t="shared" si="0"/>
        <v>1408</v>
      </c>
      <c r="F38" s="151"/>
      <c r="G38" s="486">
        <v>1408</v>
      </c>
      <c r="H38" s="453"/>
      <c r="I38" s="151"/>
      <c r="J38" s="344"/>
      <c r="K38" s="494">
        <f>+L38+M38</f>
        <v>1408</v>
      </c>
      <c r="L38" s="151">
        <f t="shared" ref="L38" si="11">+F38+I38</f>
        <v>0</v>
      </c>
      <c r="M38" s="398">
        <f>+G38+J38</f>
        <v>1408</v>
      </c>
    </row>
    <row r="39" spans="1:13" ht="21" customHeight="1" outlineLevel="3" x14ac:dyDescent="0.3">
      <c r="A39" s="274">
        <v>3</v>
      </c>
      <c r="B39" s="129">
        <v>31</v>
      </c>
      <c r="C39" s="129">
        <v>3113</v>
      </c>
      <c r="D39" s="169" t="s">
        <v>105</v>
      </c>
      <c r="E39" s="453">
        <f t="shared" ref="E39" si="12">+F39+G39</f>
        <v>10136</v>
      </c>
      <c r="F39" s="151">
        <v>5640</v>
      </c>
      <c r="G39" s="486">
        <v>4496</v>
      </c>
      <c r="H39" s="459"/>
      <c r="I39" s="151"/>
      <c r="J39" s="344"/>
      <c r="K39" s="500">
        <f>+L39+M39</f>
        <v>10136</v>
      </c>
      <c r="L39" s="151">
        <f>+F39+I39</f>
        <v>5640</v>
      </c>
      <c r="M39" s="398">
        <f>+G39+J39</f>
        <v>4496</v>
      </c>
    </row>
    <row r="40" spans="1:13" ht="21" customHeight="1" outlineLevel="3" x14ac:dyDescent="0.3">
      <c r="A40" s="274">
        <v>3</v>
      </c>
      <c r="B40" s="129">
        <v>31</v>
      </c>
      <c r="C40" s="129">
        <v>3119</v>
      </c>
      <c r="D40" s="169" t="s">
        <v>328</v>
      </c>
      <c r="E40" s="459">
        <f>+F40+G40</f>
        <v>505</v>
      </c>
      <c r="F40" s="151"/>
      <c r="G40" s="486">
        <v>505</v>
      </c>
      <c r="H40" s="459"/>
      <c r="I40" s="151"/>
      <c r="J40" s="344"/>
      <c r="K40" s="500">
        <f>+L40+M40</f>
        <v>505</v>
      </c>
      <c r="L40" s="151">
        <f t="shared" ref="L40:L41" si="13">+F40+I40</f>
        <v>0</v>
      </c>
      <c r="M40" s="398">
        <f>+G40+J40</f>
        <v>505</v>
      </c>
    </row>
    <row r="41" spans="1:13" ht="21" customHeight="1" outlineLevel="3" x14ac:dyDescent="0.3">
      <c r="A41" s="274">
        <v>3</v>
      </c>
      <c r="B41" s="129">
        <v>31</v>
      </c>
      <c r="C41" s="129">
        <v>3146</v>
      </c>
      <c r="D41" s="169" t="s">
        <v>373</v>
      </c>
      <c r="E41" s="453">
        <f t="shared" si="0"/>
        <v>10</v>
      </c>
      <c r="F41" s="151"/>
      <c r="G41" s="486">
        <v>10</v>
      </c>
      <c r="H41" s="459"/>
      <c r="I41" s="151"/>
      <c r="J41" s="344"/>
      <c r="K41" s="500">
        <f>+L41+M41</f>
        <v>10</v>
      </c>
      <c r="L41" s="151">
        <f t="shared" si="13"/>
        <v>0</v>
      </c>
      <c r="M41" s="398">
        <f>+G41+J41</f>
        <v>10</v>
      </c>
    </row>
    <row r="42" spans="1:13" ht="21" customHeight="1" outlineLevel="2" x14ac:dyDescent="0.3">
      <c r="A42" s="357" t="s">
        <v>358</v>
      </c>
      <c r="B42" s="131"/>
      <c r="C42" s="131"/>
      <c r="D42" s="132"/>
      <c r="E42" s="458">
        <f>SUM(E38:E41)</f>
        <v>12059</v>
      </c>
      <c r="F42" s="155">
        <f>SUM(F38:F41)</f>
        <v>5640</v>
      </c>
      <c r="G42" s="489">
        <f>SUM(G38:G41)</f>
        <v>6419</v>
      </c>
      <c r="H42" s="458"/>
      <c r="I42" s="155"/>
      <c r="J42" s="348"/>
      <c r="K42" s="499">
        <f>SUM(K38:K41)</f>
        <v>12059</v>
      </c>
      <c r="L42" s="155">
        <f>SUM(L38:L41)</f>
        <v>5640</v>
      </c>
      <c r="M42" s="401">
        <f>SUM(M38:M41)</f>
        <v>6419</v>
      </c>
    </row>
    <row r="43" spans="1:13" ht="21" customHeight="1" outlineLevel="2" x14ac:dyDescent="0.3">
      <c r="A43" s="358"/>
      <c r="B43" s="129"/>
      <c r="C43" s="129"/>
      <c r="D43" s="169"/>
      <c r="E43" s="459"/>
      <c r="F43" s="151"/>
      <c r="G43" s="486"/>
      <c r="H43" s="459"/>
      <c r="I43" s="151"/>
      <c r="J43" s="344"/>
      <c r="K43" s="500"/>
      <c r="L43" s="151"/>
      <c r="M43" s="398"/>
    </row>
    <row r="44" spans="1:13" ht="21" customHeight="1" outlineLevel="2" x14ac:dyDescent="0.3">
      <c r="A44" s="274">
        <v>3</v>
      </c>
      <c r="B44" s="129">
        <v>33</v>
      </c>
      <c r="C44" s="129">
        <v>3311</v>
      </c>
      <c r="D44" s="169" t="s">
        <v>191</v>
      </c>
      <c r="E44" s="459">
        <f t="shared" si="0"/>
        <v>74979</v>
      </c>
      <c r="F44" s="151">
        <v>74979</v>
      </c>
      <c r="G44" s="486"/>
      <c r="H44" s="459"/>
      <c r="I44" s="151"/>
      <c r="J44" s="344"/>
      <c r="K44" s="500">
        <f t="shared" ref="K44:K54" si="14">+L44+M44</f>
        <v>74979</v>
      </c>
      <c r="L44" s="151">
        <f t="shared" ref="L44:M54" si="15">+F44+I44</f>
        <v>74979</v>
      </c>
      <c r="M44" s="398">
        <f t="shared" si="15"/>
        <v>0</v>
      </c>
    </row>
    <row r="45" spans="1:13" ht="21" customHeight="1" outlineLevel="2" x14ac:dyDescent="0.3">
      <c r="A45" s="274">
        <v>3</v>
      </c>
      <c r="B45" s="129">
        <v>33</v>
      </c>
      <c r="C45" s="129">
        <v>3312</v>
      </c>
      <c r="D45" s="169" t="s">
        <v>213</v>
      </c>
      <c r="E45" s="459">
        <f t="shared" si="0"/>
        <v>3130</v>
      </c>
      <c r="F45" s="151">
        <v>3130</v>
      </c>
      <c r="G45" s="486"/>
      <c r="H45" s="459"/>
      <c r="I45" s="151"/>
      <c r="J45" s="344"/>
      <c r="K45" s="500">
        <f t="shared" si="14"/>
        <v>3130</v>
      </c>
      <c r="L45" s="151">
        <f t="shared" si="15"/>
        <v>3130</v>
      </c>
      <c r="M45" s="398">
        <f t="shared" si="15"/>
        <v>0</v>
      </c>
    </row>
    <row r="46" spans="1:13" ht="21" customHeight="1" outlineLevel="2" x14ac:dyDescent="0.3">
      <c r="A46" s="274">
        <v>3</v>
      </c>
      <c r="B46" s="129">
        <v>33</v>
      </c>
      <c r="C46" s="129">
        <v>3313</v>
      </c>
      <c r="D46" s="169" t="s">
        <v>276</v>
      </c>
      <c r="E46" s="459">
        <f t="shared" si="0"/>
        <v>228</v>
      </c>
      <c r="F46" s="151"/>
      <c r="G46" s="486">
        <v>228</v>
      </c>
      <c r="H46" s="459"/>
      <c r="I46" s="151"/>
      <c r="J46" s="344"/>
      <c r="K46" s="500">
        <f>+L46+M46</f>
        <v>228</v>
      </c>
      <c r="L46" s="151">
        <f t="shared" si="15"/>
        <v>0</v>
      </c>
      <c r="M46" s="398">
        <f t="shared" ref="M46:M49" si="16">+G46+J46</f>
        <v>228</v>
      </c>
    </row>
    <row r="47" spans="1:13" ht="21" customHeight="1" outlineLevel="2" x14ac:dyDescent="0.3">
      <c r="A47" s="274">
        <v>3</v>
      </c>
      <c r="B47" s="129">
        <v>33</v>
      </c>
      <c r="C47" s="129">
        <v>3314</v>
      </c>
      <c r="D47" s="169" t="s">
        <v>192</v>
      </c>
      <c r="E47" s="459">
        <f t="shared" si="0"/>
        <v>2834</v>
      </c>
      <c r="F47" s="151">
        <v>2834</v>
      </c>
      <c r="G47" s="486"/>
      <c r="H47" s="459"/>
      <c r="I47" s="151"/>
      <c r="J47" s="344"/>
      <c r="K47" s="500">
        <f t="shared" si="14"/>
        <v>2834</v>
      </c>
      <c r="L47" s="151">
        <f t="shared" si="15"/>
        <v>2834</v>
      </c>
      <c r="M47" s="398">
        <f t="shared" si="16"/>
        <v>0</v>
      </c>
    </row>
    <row r="48" spans="1:13" ht="21" customHeight="1" outlineLevel="2" x14ac:dyDescent="0.3">
      <c r="A48" s="274">
        <v>3</v>
      </c>
      <c r="B48" s="129">
        <v>33</v>
      </c>
      <c r="C48" s="129">
        <v>3315</v>
      </c>
      <c r="D48" s="169" t="s">
        <v>193</v>
      </c>
      <c r="E48" s="459">
        <f t="shared" si="0"/>
        <v>7544</v>
      </c>
      <c r="F48" s="151">
        <v>7544</v>
      </c>
      <c r="G48" s="486"/>
      <c r="H48" s="459"/>
      <c r="I48" s="151"/>
      <c r="J48" s="344"/>
      <c r="K48" s="500">
        <f t="shared" si="14"/>
        <v>7544</v>
      </c>
      <c r="L48" s="151">
        <f t="shared" si="15"/>
        <v>7544</v>
      </c>
      <c r="M48" s="398">
        <f t="shared" si="16"/>
        <v>0</v>
      </c>
    </row>
    <row r="49" spans="1:13" ht="21" customHeight="1" outlineLevel="2" x14ac:dyDescent="0.3">
      <c r="A49" s="274">
        <v>3</v>
      </c>
      <c r="B49" s="129">
        <v>33</v>
      </c>
      <c r="C49" s="129">
        <v>3317</v>
      </c>
      <c r="D49" s="169" t="s">
        <v>256</v>
      </c>
      <c r="E49" s="459">
        <f t="shared" si="0"/>
        <v>3020</v>
      </c>
      <c r="F49" s="151">
        <v>3020</v>
      </c>
      <c r="G49" s="486"/>
      <c r="H49" s="459"/>
      <c r="I49" s="151"/>
      <c r="J49" s="344"/>
      <c r="K49" s="500">
        <f t="shared" si="14"/>
        <v>3020</v>
      </c>
      <c r="L49" s="151">
        <f t="shared" si="15"/>
        <v>3020</v>
      </c>
      <c r="M49" s="398">
        <f t="shared" si="16"/>
        <v>0</v>
      </c>
    </row>
    <row r="50" spans="1:13" ht="21" customHeight="1" outlineLevel="3" x14ac:dyDescent="0.3">
      <c r="A50" s="274">
        <v>3</v>
      </c>
      <c r="B50" s="129">
        <v>33</v>
      </c>
      <c r="C50" s="129">
        <v>3319</v>
      </c>
      <c r="D50" s="169" t="s">
        <v>238</v>
      </c>
      <c r="E50" s="459">
        <f t="shared" si="0"/>
        <v>2271</v>
      </c>
      <c r="F50" s="151">
        <v>1050</v>
      </c>
      <c r="G50" s="486">
        <v>1221</v>
      </c>
      <c r="H50" s="459">
        <f>+I50+J50</f>
        <v>0</v>
      </c>
      <c r="I50" s="151"/>
      <c r="J50" s="344"/>
      <c r="K50" s="500">
        <f t="shared" si="14"/>
        <v>2271</v>
      </c>
      <c r="L50" s="151">
        <f t="shared" si="15"/>
        <v>1050</v>
      </c>
      <c r="M50" s="398">
        <f t="shared" ref="M50:M54" si="17">+G50+J50</f>
        <v>1221</v>
      </c>
    </row>
    <row r="51" spans="1:13" ht="21" customHeight="1" outlineLevel="3" x14ac:dyDescent="0.3">
      <c r="A51" s="274">
        <v>3</v>
      </c>
      <c r="B51" s="129">
        <v>33</v>
      </c>
      <c r="C51" s="129">
        <v>3322</v>
      </c>
      <c r="D51" s="169" t="s">
        <v>106</v>
      </c>
      <c r="E51" s="459">
        <f t="shared" si="0"/>
        <v>205</v>
      </c>
      <c r="F51" s="151">
        <v>205</v>
      </c>
      <c r="G51" s="486"/>
      <c r="H51" s="459"/>
      <c r="I51" s="151"/>
      <c r="J51" s="344"/>
      <c r="K51" s="500">
        <f t="shared" si="14"/>
        <v>205</v>
      </c>
      <c r="L51" s="151">
        <f t="shared" si="15"/>
        <v>205</v>
      </c>
      <c r="M51" s="398">
        <f t="shared" si="17"/>
        <v>0</v>
      </c>
    </row>
    <row r="52" spans="1:13" ht="21" customHeight="1" outlineLevel="3" x14ac:dyDescent="0.3">
      <c r="A52" s="274">
        <v>3</v>
      </c>
      <c r="B52" s="129">
        <v>33</v>
      </c>
      <c r="C52" s="129">
        <v>3349</v>
      </c>
      <c r="D52" s="174" t="s">
        <v>257</v>
      </c>
      <c r="E52" s="459">
        <f t="shared" si="0"/>
        <v>1200</v>
      </c>
      <c r="F52" s="151"/>
      <c r="G52" s="486">
        <v>1200</v>
      </c>
      <c r="H52" s="459"/>
      <c r="I52" s="151"/>
      <c r="J52" s="344"/>
      <c r="K52" s="500">
        <f t="shared" si="14"/>
        <v>1200</v>
      </c>
      <c r="L52" s="151">
        <f t="shared" si="15"/>
        <v>0</v>
      </c>
      <c r="M52" s="398">
        <f t="shared" si="17"/>
        <v>1200</v>
      </c>
    </row>
    <row r="53" spans="1:13" ht="21" customHeight="1" outlineLevel="3" x14ac:dyDescent="0.3">
      <c r="A53" s="274">
        <v>3</v>
      </c>
      <c r="B53" s="129">
        <v>33</v>
      </c>
      <c r="C53" s="129">
        <v>3392</v>
      </c>
      <c r="D53" s="174" t="s">
        <v>107</v>
      </c>
      <c r="E53" s="459">
        <f t="shared" si="0"/>
        <v>3803</v>
      </c>
      <c r="F53" s="151"/>
      <c r="G53" s="486">
        <v>3803</v>
      </c>
      <c r="H53" s="459"/>
      <c r="I53" s="151"/>
      <c r="J53" s="344"/>
      <c r="K53" s="500">
        <f t="shared" si="14"/>
        <v>3803</v>
      </c>
      <c r="L53" s="151">
        <f t="shared" si="15"/>
        <v>0</v>
      </c>
      <c r="M53" s="398">
        <f t="shared" si="17"/>
        <v>3803</v>
      </c>
    </row>
    <row r="54" spans="1:13" ht="21" customHeight="1" outlineLevel="3" x14ac:dyDescent="0.3">
      <c r="A54" s="274">
        <v>3</v>
      </c>
      <c r="B54" s="129">
        <v>33</v>
      </c>
      <c r="C54" s="129">
        <v>3399</v>
      </c>
      <c r="D54" s="174" t="s">
        <v>329</v>
      </c>
      <c r="E54" s="459">
        <f t="shared" si="0"/>
        <v>983</v>
      </c>
      <c r="F54" s="151"/>
      <c r="G54" s="486">
        <v>983</v>
      </c>
      <c r="H54" s="459"/>
      <c r="I54" s="151"/>
      <c r="J54" s="344"/>
      <c r="K54" s="500">
        <f t="shared" si="14"/>
        <v>983</v>
      </c>
      <c r="L54" s="151">
        <f t="shared" si="15"/>
        <v>0</v>
      </c>
      <c r="M54" s="398">
        <f t="shared" si="17"/>
        <v>983</v>
      </c>
    </row>
    <row r="55" spans="1:13" ht="21" customHeight="1" outlineLevel="2" x14ac:dyDescent="0.3">
      <c r="A55" s="357" t="s">
        <v>108</v>
      </c>
      <c r="B55" s="131"/>
      <c r="C55" s="131"/>
      <c r="D55" s="138"/>
      <c r="E55" s="458">
        <f>SUM(E44:E54)</f>
        <v>100197</v>
      </c>
      <c r="F55" s="155">
        <f>SUM(F44:F54)</f>
        <v>92762</v>
      </c>
      <c r="G55" s="489">
        <f>SUM(G44:G54)</f>
        <v>7435</v>
      </c>
      <c r="H55" s="458">
        <f>+I55+J55</f>
        <v>0</v>
      </c>
      <c r="I55" s="155"/>
      <c r="J55" s="348">
        <f>SUM(J44:J54)</f>
        <v>0</v>
      </c>
      <c r="K55" s="499">
        <f>SUM(K44:K54)</f>
        <v>100197</v>
      </c>
      <c r="L55" s="155">
        <f>SUM(L44:L54)</f>
        <v>92762</v>
      </c>
      <c r="M55" s="401">
        <f>SUM(M44:M54)</f>
        <v>7435</v>
      </c>
    </row>
    <row r="56" spans="1:13" ht="21" customHeight="1" outlineLevel="2" x14ac:dyDescent="0.3">
      <c r="A56" s="358"/>
      <c r="B56" s="129"/>
      <c r="C56" s="129"/>
      <c r="D56" s="174"/>
      <c r="E56" s="459"/>
      <c r="F56" s="151"/>
      <c r="G56" s="486"/>
      <c r="H56" s="459"/>
      <c r="I56" s="151"/>
      <c r="J56" s="344"/>
      <c r="K56" s="500"/>
      <c r="L56" s="151"/>
      <c r="M56" s="398"/>
    </row>
    <row r="57" spans="1:13" ht="21" customHeight="1" outlineLevel="2" x14ac:dyDescent="0.3">
      <c r="A57" s="274">
        <v>3</v>
      </c>
      <c r="B57" s="129">
        <v>34</v>
      </c>
      <c r="C57" s="129">
        <v>3412</v>
      </c>
      <c r="D57" s="174" t="s">
        <v>267</v>
      </c>
      <c r="E57" s="459">
        <f t="shared" si="0"/>
        <v>892</v>
      </c>
      <c r="F57" s="151"/>
      <c r="G57" s="486">
        <v>892</v>
      </c>
      <c r="H57" s="459"/>
      <c r="I57" s="151"/>
      <c r="J57" s="344"/>
      <c r="K57" s="494">
        <f>+L57+M57</f>
        <v>892</v>
      </c>
      <c r="L57" s="151">
        <f t="shared" ref="L57" si="18">+F57+I57</f>
        <v>0</v>
      </c>
      <c r="M57" s="398">
        <f t="shared" ref="L57:M59" si="19">+G57+J57</f>
        <v>892</v>
      </c>
    </row>
    <row r="58" spans="1:13" ht="21" customHeight="1" outlineLevel="2" x14ac:dyDescent="0.3">
      <c r="A58" s="274">
        <v>3</v>
      </c>
      <c r="B58" s="129">
        <v>34</v>
      </c>
      <c r="C58" s="129">
        <v>3419</v>
      </c>
      <c r="D58" s="174" t="s">
        <v>240</v>
      </c>
      <c r="E58" s="459">
        <f>+F58+G58</f>
        <v>1112</v>
      </c>
      <c r="F58" s="151">
        <v>1112</v>
      </c>
      <c r="G58" s="486"/>
      <c r="H58" s="459"/>
      <c r="I58" s="151"/>
      <c r="J58" s="344"/>
      <c r="K58" s="494">
        <f>+L58+M58</f>
        <v>1112</v>
      </c>
      <c r="L58" s="151">
        <f t="shared" si="19"/>
        <v>1112</v>
      </c>
      <c r="M58" s="398">
        <f t="shared" si="19"/>
        <v>0</v>
      </c>
    </row>
    <row r="59" spans="1:13" ht="21" customHeight="1" outlineLevel="2" x14ac:dyDescent="0.3">
      <c r="A59" s="274">
        <v>3</v>
      </c>
      <c r="B59" s="129">
        <v>34</v>
      </c>
      <c r="C59" s="129">
        <v>3429</v>
      </c>
      <c r="D59" s="174" t="s">
        <v>241</v>
      </c>
      <c r="E59" s="459">
        <f t="shared" si="0"/>
        <v>34</v>
      </c>
      <c r="F59" s="151"/>
      <c r="G59" s="486">
        <v>34</v>
      </c>
      <c r="H59" s="459"/>
      <c r="I59" s="151"/>
      <c r="J59" s="344"/>
      <c r="K59" s="494">
        <f>+L59+M59</f>
        <v>34</v>
      </c>
      <c r="L59" s="151">
        <f t="shared" si="19"/>
        <v>0</v>
      </c>
      <c r="M59" s="398">
        <f t="shared" si="19"/>
        <v>34</v>
      </c>
    </row>
    <row r="60" spans="1:13" ht="21" customHeight="1" outlineLevel="2" x14ac:dyDescent="0.3">
      <c r="A60" s="357" t="s">
        <v>110</v>
      </c>
      <c r="B60" s="131"/>
      <c r="C60" s="131"/>
      <c r="D60" s="138"/>
      <c r="E60" s="458">
        <f>SUM(E57:E59)</f>
        <v>2038</v>
      </c>
      <c r="F60" s="155">
        <f>SUM(F57:F59)</f>
        <v>1112</v>
      </c>
      <c r="G60" s="489">
        <f>SUM(G57:G59)</f>
        <v>926</v>
      </c>
      <c r="H60" s="458"/>
      <c r="I60" s="155"/>
      <c r="J60" s="348"/>
      <c r="K60" s="499">
        <f>SUM(K57:K59)</f>
        <v>2038</v>
      </c>
      <c r="L60" s="155">
        <f>SUM(L57:L59)</f>
        <v>1112</v>
      </c>
      <c r="M60" s="401">
        <f>SUM(M57:M59)</f>
        <v>926</v>
      </c>
    </row>
    <row r="61" spans="1:13" ht="21" customHeight="1" outlineLevel="2" x14ac:dyDescent="0.3">
      <c r="A61" s="358"/>
      <c r="B61" s="129"/>
      <c r="C61" s="129"/>
      <c r="D61" s="174"/>
      <c r="E61" s="459"/>
      <c r="F61" s="151"/>
      <c r="G61" s="486"/>
      <c r="H61" s="459"/>
      <c r="I61" s="151"/>
      <c r="J61" s="344"/>
      <c r="K61" s="500"/>
      <c r="L61" s="151"/>
      <c r="M61" s="398"/>
    </row>
    <row r="62" spans="1:13" ht="21" customHeight="1" outlineLevel="3" x14ac:dyDescent="0.3">
      <c r="A62" s="274">
        <v>3</v>
      </c>
      <c r="B62" s="129">
        <v>35</v>
      </c>
      <c r="C62" s="129">
        <v>3511</v>
      </c>
      <c r="D62" s="169" t="s">
        <v>258</v>
      </c>
      <c r="E62" s="459">
        <f t="shared" si="0"/>
        <v>11989</v>
      </c>
      <c r="F62" s="151">
        <v>6406</v>
      </c>
      <c r="G62" s="486">
        <v>5583</v>
      </c>
      <c r="H62" s="459"/>
      <c r="I62" s="151"/>
      <c r="J62" s="344"/>
      <c r="K62" s="500">
        <f>+L62+M62</f>
        <v>11989</v>
      </c>
      <c r="L62" s="151">
        <f>+F62+I62</f>
        <v>6406</v>
      </c>
      <c r="M62" s="398">
        <f>+G62+J62</f>
        <v>5583</v>
      </c>
    </row>
    <row r="63" spans="1:13" ht="21" customHeight="1" outlineLevel="3" x14ac:dyDescent="0.3">
      <c r="A63" s="274">
        <v>3</v>
      </c>
      <c r="B63" s="129">
        <v>35</v>
      </c>
      <c r="C63" s="129">
        <v>3529</v>
      </c>
      <c r="D63" s="169" t="s">
        <v>242</v>
      </c>
      <c r="E63" s="459">
        <f t="shared" si="0"/>
        <v>2457</v>
      </c>
      <c r="F63" s="151">
        <v>2457</v>
      </c>
      <c r="G63" s="486"/>
      <c r="H63" s="459"/>
      <c r="I63" s="151"/>
      <c r="J63" s="344"/>
      <c r="K63" s="500">
        <f>+L63+M63</f>
        <v>2457</v>
      </c>
      <c r="L63" s="151">
        <f>+F63+I63</f>
        <v>2457</v>
      </c>
      <c r="M63" s="398">
        <f>+G63+J63</f>
        <v>0</v>
      </c>
    </row>
    <row r="64" spans="1:13" ht="21" customHeight="1" outlineLevel="2" x14ac:dyDescent="0.3">
      <c r="A64" s="357" t="s">
        <v>111</v>
      </c>
      <c r="B64" s="131"/>
      <c r="C64" s="131"/>
      <c r="D64" s="132"/>
      <c r="E64" s="458">
        <f t="shared" ref="E64:M64" si="20">SUM(E62:E63)</f>
        <v>14446</v>
      </c>
      <c r="F64" s="152">
        <f t="shared" si="20"/>
        <v>8863</v>
      </c>
      <c r="G64" s="487">
        <f t="shared" si="20"/>
        <v>5583</v>
      </c>
      <c r="H64" s="458">
        <f t="shared" si="20"/>
        <v>0</v>
      </c>
      <c r="I64" s="152">
        <f t="shared" si="20"/>
        <v>0</v>
      </c>
      <c r="J64" s="347">
        <f t="shared" si="20"/>
        <v>0</v>
      </c>
      <c r="K64" s="499">
        <f t="shared" si="20"/>
        <v>14446</v>
      </c>
      <c r="L64" s="155">
        <f t="shared" si="20"/>
        <v>8863</v>
      </c>
      <c r="M64" s="399">
        <f t="shared" si="20"/>
        <v>5583</v>
      </c>
    </row>
    <row r="65" spans="1:13" ht="21" customHeight="1" outlineLevel="2" x14ac:dyDescent="0.3">
      <c r="A65" s="358"/>
      <c r="B65" s="129"/>
      <c r="C65" s="129"/>
      <c r="D65" s="169"/>
      <c r="E65" s="459"/>
      <c r="F65" s="151"/>
      <c r="G65" s="486"/>
      <c r="H65" s="459"/>
      <c r="I65" s="151"/>
      <c r="J65" s="344"/>
      <c r="K65" s="500"/>
      <c r="L65" s="151"/>
      <c r="M65" s="398"/>
    </row>
    <row r="66" spans="1:13" ht="21" customHeight="1" outlineLevel="3" x14ac:dyDescent="0.3">
      <c r="A66" s="274">
        <v>3</v>
      </c>
      <c r="B66" s="129">
        <v>36</v>
      </c>
      <c r="C66" s="129">
        <v>3612</v>
      </c>
      <c r="D66" s="169" t="s">
        <v>112</v>
      </c>
      <c r="E66" s="459">
        <f t="shared" si="0"/>
        <v>47023</v>
      </c>
      <c r="F66" s="151">
        <v>44242</v>
      </c>
      <c r="G66" s="486">
        <v>2781</v>
      </c>
      <c r="H66" s="459">
        <f>+I66+J66</f>
        <v>500000</v>
      </c>
      <c r="I66" s="151">
        <v>500000</v>
      </c>
      <c r="J66" s="344"/>
      <c r="K66" s="500">
        <f t="shared" ref="K66:K73" si="21">+L66+M66</f>
        <v>547023</v>
      </c>
      <c r="L66" s="151">
        <f t="shared" ref="L66:L73" si="22">+F66+I66</f>
        <v>544242</v>
      </c>
      <c r="M66" s="398">
        <f t="shared" ref="M66:M73" si="23">+G66+J66</f>
        <v>2781</v>
      </c>
    </row>
    <row r="67" spans="1:13" ht="21" customHeight="1" outlineLevel="3" x14ac:dyDescent="0.3">
      <c r="A67" s="274">
        <v>3</v>
      </c>
      <c r="B67" s="129">
        <v>36</v>
      </c>
      <c r="C67" s="129">
        <v>3613</v>
      </c>
      <c r="D67" s="169" t="s">
        <v>244</v>
      </c>
      <c r="E67" s="459">
        <f t="shared" si="0"/>
        <v>16852</v>
      </c>
      <c r="F67" s="151"/>
      <c r="G67" s="486">
        <v>16852</v>
      </c>
      <c r="H67" s="459">
        <f>+I67+J67</f>
        <v>5</v>
      </c>
      <c r="I67" s="151"/>
      <c r="J67" s="344">
        <v>5</v>
      </c>
      <c r="K67" s="500">
        <f t="shared" si="21"/>
        <v>16857</v>
      </c>
      <c r="L67" s="151">
        <f t="shared" si="22"/>
        <v>0</v>
      </c>
      <c r="M67" s="398">
        <f t="shared" si="23"/>
        <v>16857</v>
      </c>
    </row>
    <row r="68" spans="1:13" ht="21" customHeight="1" outlineLevel="3" x14ac:dyDescent="0.3">
      <c r="A68" s="274">
        <v>3</v>
      </c>
      <c r="B68" s="129">
        <v>36</v>
      </c>
      <c r="C68" s="129">
        <v>3619</v>
      </c>
      <c r="D68" s="169" t="s">
        <v>311</v>
      </c>
      <c r="E68" s="459">
        <f t="shared" si="0"/>
        <v>1448</v>
      </c>
      <c r="F68" s="151">
        <v>1448</v>
      </c>
      <c r="G68" s="486"/>
      <c r="H68" s="459"/>
      <c r="I68" s="151"/>
      <c r="J68" s="344"/>
      <c r="K68" s="500">
        <f t="shared" si="21"/>
        <v>1448</v>
      </c>
      <c r="L68" s="151">
        <f t="shared" si="22"/>
        <v>1448</v>
      </c>
      <c r="M68" s="398">
        <f t="shared" si="23"/>
        <v>0</v>
      </c>
    </row>
    <row r="69" spans="1:13" ht="21" customHeight="1" outlineLevel="3" x14ac:dyDescent="0.3">
      <c r="A69" s="274">
        <v>3</v>
      </c>
      <c r="B69" s="129">
        <v>36</v>
      </c>
      <c r="C69" s="129">
        <v>3632</v>
      </c>
      <c r="D69" s="169" t="s">
        <v>113</v>
      </c>
      <c r="E69" s="459">
        <f t="shared" si="0"/>
        <v>11064</v>
      </c>
      <c r="F69" s="151">
        <v>11009</v>
      </c>
      <c r="G69" s="486">
        <v>55</v>
      </c>
      <c r="H69" s="459"/>
      <c r="I69" s="151"/>
      <c r="J69" s="344"/>
      <c r="K69" s="500">
        <f t="shared" si="21"/>
        <v>11064</v>
      </c>
      <c r="L69" s="151">
        <f t="shared" si="22"/>
        <v>11009</v>
      </c>
      <c r="M69" s="398">
        <f t="shared" si="23"/>
        <v>55</v>
      </c>
    </row>
    <row r="70" spans="1:13" ht="21" customHeight="1" outlineLevel="3" x14ac:dyDescent="0.3">
      <c r="A70" s="274">
        <v>3</v>
      </c>
      <c r="B70" s="129">
        <v>36</v>
      </c>
      <c r="C70" s="129">
        <v>3633</v>
      </c>
      <c r="D70" s="169" t="s">
        <v>245</v>
      </c>
      <c r="E70" s="459">
        <f>+F70+G70</f>
        <v>125</v>
      </c>
      <c r="F70" s="151"/>
      <c r="G70" s="486">
        <v>125</v>
      </c>
      <c r="H70" s="459"/>
      <c r="I70" s="151"/>
      <c r="J70" s="344"/>
      <c r="K70" s="500">
        <f>+L70+M70</f>
        <v>125</v>
      </c>
      <c r="L70" s="151">
        <f t="shared" si="22"/>
        <v>0</v>
      </c>
      <c r="M70" s="398">
        <f t="shared" si="23"/>
        <v>125</v>
      </c>
    </row>
    <row r="71" spans="1:13" ht="21" customHeight="1" outlineLevel="3" x14ac:dyDescent="0.3">
      <c r="A71" s="274">
        <v>3</v>
      </c>
      <c r="B71" s="129">
        <v>36</v>
      </c>
      <c r="C71" s="129">
        <v>3636</v>
      </c>
      <c r="D71" s="169" t="s">
        <v>246</v>
      </c>
      <c r="E71" s="459">
        <f>+F71+G71</f>
        <v>360</v>
      </c>
      <c r="F71" s="151">
        <v>360</v>
      </c>
      <c r="G71" s="486"/>
      <c r="H71" s="459"/>
      <c r="I71" s="151"/>
      <c r="J71" s="344"/>
      <c r="K71" s="500">
        <f>+L71+M71</f>
        <v>360</v>
      </c>
      <c r="L71" s="151">
        <f t="shared" si="22"/>
        <v>360</v>
      </c>
      <c r="M71" s="398"/>
    </row>
    <row r="72" spans="1:13" ht="21" customHeight="1" outlineLevel="3" x14ac:dyDescent="0.3">
      <c r="A72" s="274">
        <v>3</v>
      </c>
      <c r="B72" s="129">
        <v>36</v>
      </c>
      <c r="C72" s="129">
        <v>3639</v>
      </c>
      <c r="D72" s="169" t="s">
        <v>259</v>
      </c>
      <c r="E72" s="459">
        <f t="shared" si="0"/>
        <v>108113</v>
      </c>
      <c r="F72" s="151">
        <v>86604</v>
      </c>
      <c r="G72" s="486">
        <v>21509</v>
      </c>
      <c r="H72" s="459">
        <f>+I72+J72</f>
        <v>138600</v>
      </c>
      <c r="I72" s="151">
        <v>138600</v>
      </c>
      <c r="J72" s="344"/>
      <c r="K72" s="500">
        <f t="shared" si="21"/>
        <v>246713</v>
      </c>
      <c r="L72" s="151">
        <f t="shared" si="22"/>
        <v>225204</v>
      </c>
      <c r="M72" s="398">
        <f t="shared" si="23"/>
        <v>21509</v>
      </c>
    </row>
    <row r="73" spans="1:13" ht="21" customHeight="1" outlineLevel="3" x14ac:dyDescent="0.3">
      <c r="A73" s="274">
        <v>3</v>
      </c>
      <c r="B73" s="129">
        <v>36</v>
      </c>
      <c r="C73" s="129">
        <v>3699</v>
      </c>
      <c r="D73" s="169" t="s">
        <v>260</v>
      </c>
      <c r="E73" s="459">
        <f t="shared" si="0"/>
        <v>1506</v>
      </c>
      <c r="F73" s="151"/>
      <c r="G73" s="486">
        <v>1506</v>
      </c>
      <c r="H73" s="459"/>
      <c r="I73" s="151"/>
      <c r="J73" s="344"/>
      <c r="K73" s="500">
        <f t="shared" si="21"/>
        <v>1506</v>
      </c>
      <c r="L73" s="151">
        <f t="shared" si="22"/>
        <v>0</v>
      </c>
      <c r="M73" s="398">
        <f t="shared" si="23"/>
        <v>1506</v>
      </c>
    </row>
    <row r="74" spans="1:13" ht="21" customHeight="1" outlineLevel="2" x14ac:dyDescent="0.3">
      <c r="A74" s="357" t="s">
        <v>114</v>
      </c>
      <c r="B74" s="131"/>
      <c r="C74" s="131"/>
      <c r="D74" s="132"/>
      <c r="E74" s="458">
        <f>SUM(E66:E73)</f>
        <v>186491</v>
      </c>
      <c r="F74" s="152">
        <f>SUM(F66:F73)</f>
        <v>143663</v>
      </c>
      <c r="G74" s="487">
        <f>SUM(G66:G73)</f>
        <v>42828</v>
      </c>
      <c r="H74" s="458">
        <f>+I74+J74</f>
        <v>638605</v>
      </c>
      <c r="I74" s="152">
        <f>SUM(I66:I72)</f>
        <v>638600</v>
      </c>
      <c r="J74" s="347">
        <f>SUM(J65:J73)</f>
        <v>5</v>
      </c>
      <c r="K74" s="499">
        <f>SUM(K66:K73)</f>
        <v>825096</v>
      </c>
      <c r="L74" s="152">
        <f>SUM(L66:L73)</f>
        <v>782263</v>
      </c>
      <c r="M74" s="399">
        <f>SUM(M66:M73)</f>
        <v>42833</v>
      </c>
    </row>
    <row r="75" spans="1:13" ht="21" customHeight="1" outlineLevel="2" x14ac:dyDescent="0.3">
      <c r="A75" s="358"/>
      <c r="B75" s="129"/>
      <c r="C75" s="129"/>
      <c r="D75" s="169"/>
      <c r="E75" s="459"/>
      <c r="F75" s="151"/>
      <c r="G75" s="486"/>
      <c r="H75" s="459"/>
      <c r="I75" s="151"/>
      <c r="J75" s="344"/>
      <c r="K75" s="500"/>
      <c r="L75" s="151"/>
      <c r="M75" s="398"/>
    </row>
    <row r="76" spans="1:13" ht="21" customHeight="1" outlineLevel="3" x14ac:dyDescent="0.3">
      <c r="A76" s="274">
        <v>3</v>
      </c>
      <c r="B76" s="129">
        <v>37</v>
      </c>
      <c r="C76" s="129">
        <v>3722</v>
      </c>
      <c r="D76" s="169" t="s">
        <v>379</v>
      </c>
      <c r="E76" s="459">
        <f>+F76+G76</f>
        <v>10</v>
      </c>
      <c r="F76" s="151"/>
      <c r="G76" s="486">
        <v>10</v>
      </c>
      <c r="H76" s="459"/>
      <c r="I76" s="151"/>
      <c r="J76" s="344"/>
      <c r="K76" s="500">
        <f>+L76+M76</f>
        <v>10</v>
      </c>
      <c r="L76" s="151">
        <f t="shared" ref="L76:M80" si="24">+F76+I76</f>
        <v>0</v>
      </c>
      <c r="M76" s="398">
        <f t="shared" si="24"/>
        <v>10</v>
      </c>
    </row>
    <row r="77" spans="1:13" ht="21" customHeight="1" outlineLevel="3" x14ac:dyDescent="0.3">
      <c r="A77" s="274">
        <v>3</v>
      </c>
      <c r="B77" s="129">
        <v>37</v>
      </c>
      <c r="C77" s="129">
        <v>3725</v>
      </c>
      <c r="D77" s="169" t="s">
        <v>261</v>
      </c>
      <c r="E77" s="459">
        <f>+F77+G77</f>
        <v>17000</v>
      </c>
      <c r="F77" s="151">
        <v>17000</v>
      </c>
      <c r="G77" s="486"/>
      <c r="H77" s="459"/>
      <c r="I77" s="151"/>
      <c r="J77" s="344"/>
      <c r="K77" s="500">
        <f>+L77+M77</f>
        <v>17000</v>
      </c>
      <c r="L77" s="151">
        <f t="shared" ref="L77" si="25">+F77+I77</f>
        <v>17000</v>
      </c>
      <c r="M77" s="398">
        <f t="shared" ref="M77" si="26">+G77+J77</f>
        <v>0</v>
      </c>
    </row>
    <row r="78" spans="1:13" ht="21" customHeight="1" outlineLevel="3" x14ac:dyDescent="0.3">
      <c r="A78" s="274">
        <v>3</v>
      </c>
      <c r="B78" s="129">
        <v>37</v>
      </c>
      <c r="C78" s="129">
        <v>3745</v>
      </c>
      <c r="D78" s="169" t="s">
        <v>115</v>
      </c>
      <c r="E78" s="459">
        <f>+F78+G78</f>
        <v>9457</v>
      </c>
      <c r="F78" s="151">
        <v>373</v>
      </c>
      <c r="G78" s="486">
        <v>9084</v>
      </c>
      <c r="H78" s="459"/>
      <c r="I78" s="151"/>
      <c r="J78" s="344"/>
      <c r="K78" s="500">
        <f>+L78+M78</f>
        <v>9457</v>
      </c>
      <c r="L78" s="151">
        <f t="shared" si="24"/>
        <v>373</v>
      </c>
      <c r="M78" s="398">
        <f t="shared" si="24"/>
        <v>9084</v>
      </c>
    </row>
    <row r="79" spans="1:13" ht="21" customHeight="1" outlineLevel="3" x14ac:dyDescent="0.3">
      <c r="A79" s="274">
        <v>3</v>
      </c>
      <c r="B79" s="129">
        <v>37</v>
      </c>
      <c r="C79" s="129">
        <v>3769</v>
      </c>
      <c r="D79" s="169" t="s">
        <v>408</v>
      </c>
      <c r="E79" s="459">
        <f>+F79+G79</f>
        <v>405</v>
      </c>
      <c r="F79" s="151">
        <v>405</v>
      </c>
      <c r="G79" s="486"/>
      <c r="H79" s="459"/>
      <c r="I79" s="151"/>
      <c r="J79" s="344"/>
      <c r="K79" s="500">
        <f>+L79+M79</f>
        <v>405</v>
      </c>
      <c r="L79" s="151">
        <f>+F79+I79</f>
        <v>405</v>
      </c>
      <c r="M79" s="398">
        <f t="shared" si="24"/>
        <v>0</v>
      </c>
    </row>
    <row r="80" spans="1:13" ht="21" customHeight="1" outlineLevel="3" x14ac:dyDescent="0.3">
      <c r="A80" s="274">
        <v>3</v>
      </c>
      <c r="B80" s="129">
        <v>37</v>
      </c>
      <c r="C80" s="129">
        <v>3792</v>
      </c>
      <c r="D80" s="169" t="s">
        <v>346</v>
      </c>
      <c r="E80" s="459">
        <f>+F80+G80</f>
        <v>70</v>
      </c>
      <c r="F80" s="151"/>
      <c r="G80" s="486">
        <v>70</v>
      </c>
      <c r="H80" s="459"/>
      <c r="I80" s="151"/>
      <c r="J80" s="344"/>
      <c r="K80" s="500">
        <f>+L80+M80</f>
        <v>70</v>
      </c>
      <c r="L80" s="151">
        <f>+F80+I80</f>
        <v>0</v>
      </c>
      <c r="M80" s="398">
        <f t="shared" si="24"/>
        <v>70</v>
      </c>
    </row>
    <row r="81" spans="1:13" ht="21" customHeight="1" outlineLevel="2" x14ac:dyDescent="0.3">
      <c r="A81" s="357" t="s">
        <v>117</v>
      </c>
      <c r="B81" s="131"/>
      <c r="C81" s="131"/>
      <c r="D81" s="132"/>
      <c r="E81" s="458">
        <f>SUM(E76:E80)</f>
        <v>26942</v>
      </c>
      <c r="F81" s="152">
        <f>SUM(F76:F80)</f>
        <v>17778</v>
      </c>
      <c r="G81" s="487">
        <f>SUM(G76:G80)</f>
        <v>9164</v>
      </c>
      <c r="H81" s="458"/>
      <c r="I81" s="152"/>
      <c r="J81" s="347"/>
      <c r="K81" s="499">
        <f>SUM(K76:K80)</f>
        <v>26942</v>
      </c>
      <c r="L81" s="152">
        <f>SUM(L76:L80)</f>
        <v>17778</v>
      </c>
      <c r="M81" s="399">
        <f>SUM(M76:M80)</f>
        <v>9164</v>
      </c>
    </row>
    <row r="82" spans="1:13" ht="15.75" customHeight="1" outlineLevel="2" thickBot="1" x14ac:dyDescent="0.35">
      <c r="A82" s="361"/>
      <c r="B82" s="135"/>
      <c r="C82" s="135"/>
      <c r="D82" s="137"/>
      <c r="E82" s="461"/>
      <c r="F82" s="178"/>
      <c r="G82" s="488"/>
      <c r="H82" s="461"/>
      <c r="I82" s="178"/>
      <c r="J82" s="505"/>
      <c r="K82" s="502"/>
      <c r="L82" s="178"/>
      <c r="M82" s="479"/>
    </row>
    <row r="83" spans="1:13" ht="21" customHeight="1" outlineLevel="1" thickTop="1" thickBot="1" x14ac:dyDescent="0.35">
      <c r="A83" s="350" t="s">
        <v>118</v>
      </c>
      <c r="B83" s="142"/>
      <c r="C83" s="142"/>
      <c r="D83" s="170"/>
      <c r="E83" s="454">
        <f>+E42+E55+E60+E64+E74+E81</f>
        <v>342173</v>
      </c>
      <c r="F83" s="156">
        <f>+F42+F55+F60+F64+F74+F81</f>
        <v>269818</v>
      </c>
      <c r="G83" s="484">
        <f>+G42+G55+G60+G64+G74+G81</f>
        <v>72355</v>
      </c>
      <c r="H83" s="454">
        <f>+I83+J83</f>
        <v>638605</v>
      </c>
      <c r="I83" s="156">
        <f>I42+I55+I60+I64+I74+I81</f>
        <v>638600</v>
      </c>
      <c r="J83" s="345">
        <f>J42+J55+J60+J64+J74+J81</f>
        <v>5</v>
      </c>
      <c r="K83" s="495">
        <f>+K81+K74+K64+K60+K55+K42</f>
        <v>980778</v>
      </c>
      <c r="L83" s="156">
        <f>+L81+L74+L64+L60+L55+L42</f>
        <v>908418</v>
      </c>
      <c r="M83" s="403">
        <f>+M81+M74+M64+M60+M55+M42</f>
        <v>72360</v>
      </c>
    </row>
    <row r="84" spans="1:13" ht="21" customHeight="1" outlineLevel="1" thickTop="1" x14ac:dyDescent="0.3">
      <c r="A84" s="360"/>
      <c r="B84" s="141"/>
      <c r="C84" s="141"/>
      <c r="D84" s="173"/>
      <c r="E84" s="453"/>
      <c r="F84" s="151"/>
      <c r="G84" s="486"/>
      <c r="H84" s="453"/>
      <c r="I84" s="151"/>
      <c r="J84" s="344"/>
      <c r="K84" s="494"/>
      <c r="L84" s="151"/>
      <c r="M84" s="398"/>
    </row>
    <row r="85" spans="1:13" ht="21" customHeight="1" outlineLevel="3" x14ac:dyDescent="0.3">
      <c r="A85" s="274">
        <v>4</v>
      </c>
      <c r="B85" s="129">
        <v>43</v>
      </c>
      <c r="C85" s="129">
        <v>4341</v>
      </c>
      <c r="D85" s="169" t="s">
        <v>262</v>
      </c>
      <c r="E85" s="459">
        <f t="shared" ref="E85:E90" si="27">+F85+G85</f>
        <v>200</v>
      </c>
      <c r="F85" s="151">
        <v>200</v>
      </c>
      <c r="G85" s="486"/>
      <c r="H85" s="459"/>
      <c r="I85" s="151"/>
      <c r="J85" s="344"/>
      <c r="K85" s="500">
        <f t="shared" ref="K85:K90" si="28">+L85+M85</f>
        <v>200</v>
      </c>
      <c r="L85" s="151">
        <f t="shared" ref="L85:M91" si="29">+F85+I85</f>
        <v>200</v>
      </c>
      <c r="M85" s="398">
        <f t="shared" si="29"/>
        <v>0</v>
      </c>
    </row>
    <row r="86" spans="1:13" ht="21" customHeight="1" outlineLevel="3" x14ac:dyDescent="0.3">
      <c r="A86" s="274">
        <v>4</v>
      </c>
      <c r="B86" s="129">
        <v>43</v>
      </c>
      <c r="C86" s="129">
        <v>4350</v>
      </c>
      <c r="D86" s="169" t="s">
        <v>374</v>
      </c>
      <c r="E86" s="459">
        <f t="shared" ref="E86" si="30">+F86+G86</f>
        <v>2720</v>
      </c>
      <c r="F86" s="151">
        <v>2720</v>
      </c>
      <c r="G86" s="486"/>
      <c r="H86" s="459"/>
      <c r="I86" s="151"/>
      <c r="J86" s="344"/>
      <c r="K86" s="500">
        <f t="shared" ref="K86" si="31">+L86+M86</f>
        <v>2720</v>
      </c>
      <c r="L86" s="151">
        <f t="shared" ref="L86" si="32">+F86+I86</f>
        <v>2720</v>
      </c>
      <c r="M86" s="398">
        <f t="shared" ref="M86" si="33">+G86+J86</f>
        <v>0</v>
      </c>
    </row>
    <row r="87" spans="1:13" ht="21" customHeight="1" outlineLevel="3" x14ac:dyDescent="0.3">
      <c r="A87" s="274">
        <v>4</v>
      </c>
      <c r="B87" s="129">
        <v>43</v>
      </c>
      <c r="C87" s="129">
        <v>4351</v>
      </c>
      <c r="D87" s="169" t="s">
        <v>297</v>
      </c>
      <c r="E87" s="459">
        <f t="shared" si="27"/>
        <v>21711</v>
      </c>
      <c r="F87" s="151"/>
      <c r="G87" s="486">
        <v>21711</v>
      </c>
      <c r="H87" s="459">
        <f>+I87+J87</f>
        <v>0</v>
      </c>
      <c r="I87" s="151"/>
      <c r="J87" s="344"/>
      <c r="K87" s="500">
        <f t="shared" si="28"/>
        <v>21711</v>
      </c>
      <c r="L87" s="151">
        <f t="shared" si="29"/>
        <v>0</v>
      </c>
      <c r="M87" s="398">
        <f t="shared" si="29"/>
        <v>21711</v>
      </c>
    </row>
    <row r="88" spans="1:13" ht="21" customHeight="1" outlineLevel="3" x14ac:dyDescent="0.3">
      <c r="A88" s="274">
        <v>4</v>
      </c>
      <c r="B88" s="129">
        <v>43</v>
      </c>
      <c r="C88" s="129">
        <v>4356</v>
      </c>
      <c r="D88" s="169" t="s">
        <v>298</v>
      </c>
      <c r="E88" s="459">
        <f t="shared" si="27"/>
        <v>127</v>
      </c>
      <c r="F88" s="151"/>
      <c r="G88" s="486">
        <v>127</v>
      </c>
      <c r="H88" s="459"/>
      <c r="I88" s="151"/>
      <c r="J88" s="344"/>
      <c r="K88" s="500">
        <f t="shared" si="28"/>
        <v>127</v>
      </c>
      <c r="L88" s="151">
        <f t="shared" si="29"/>
        <v>0</v>
      </c>
      <c r="M88" s="398">
        <f t="shared" si="29"/>
        <v>127</v>
      </c>
    </row>
    <row r="89" spans="1:13" ht="21" customHeight="1" outlineLevel="3" x14ac:dyDescent="0.3">
      <c r="A89" s="274">
        <v>4</v>
      </c>
      <c r="B89" s="129">
        <v>43</v>
      </c>
      <c r="C89" s="129">
        <v>4357</v>
      </c>
      <c r="D89" s="544" t="s">
        <v>376</v>
      </c>
      <c r="E89" s="459">
        <f t="shared" si="27"/>
        <v>10</v>
      </c>
      <c r="F89" s="151"/>
      <c r="G89" s="486">
        <v>10</v>
      </c>
      <c r="H89" s="459"/>
      <c r="I89" s="151"/>
      <c r="J89" s="344"/>
      <c r="K89" s="500">
        <f t="shared" si="28"/>
        <v>10</v>
      </c>
      <c r="L89" s="151">
        <f t="shared" si="29"/>
        <v>0</v>
      </c>
      <c r="M89" s="398">
        <f t="shared" si="29"/>
        <v>10</v>
      </c>
    </row>
    <row r="90" spans="1:13" ht="21" customHeight="1" outlineLevel="3" x14ac:dyDescent="0.3">
      <c r="A90" s="274">
        <v>4</v>
      </c>
      <c r="B90" s="129">
        <v>43</v>
      </c>
      <c r="C90" s="129">
        <v>4359</v>
      </c>
      <c r="D90" s="169" t="s">
        <v>299</v>
      </c>
      <c r="E90" s="459">
        <f t="shared" si="27"/>
        <v>1609</v>
      </c>
      <c r="F90" s="151"/>
      <c r="G90" s="486">
        <v>1609</v>
      </c>
      <c r="H90" s="459"/>
      <c r="I90" s="151"/>
      <c r="J90" s="344"/>
      <c r="K90" s="500">
        <f t="shared" si="28"/>
        <v>1609</v>
      </c>
      <c r="L90" s="151">
        <f t="shared" si="29"/>
        <v>0</v>
      </c>
      <c r="M90" s="398">
        <f>+G90+J90</f>
        <v>1609</v>
      </c>
    </row>
    <row r="91" spans="1:13" ht="21" customHeight="1" outlineLevel="3" x14ac:dyDescent="0.3">
      <c r="A91" s="274">
        <v>4</v>
      </c>
      <c r="B91" s="129">
        <v>43</v>
      </c>
      <c r="C91" s="129">
        <v>4379</v>
      </c>
      <c r="D91" s="169" t="s">
        <v>305</v>
      </c>
      <c r="E91" s="459">
        <f>+F91+G91</f>
        <v>80</v>
      </c>
      <c r="F91" s="151"/>
      <c r="G91" s="486">
        <v>80</v>
      </c>
      <c r="H91" s="459"/>
      <c r="I91" s="151"/>
      <c r="J91" s="344"/>
      <c r="K91" s="500">
        <f>+L91+M91</f>
        <v>80</v>
      </c>
      <c r="L91" s="151">
        <f t="shared" si="29"/>
        <v>0</v>
      </c>
      <c r="M91" s="398">
        <f>+G91+J91</f>
        <v>80</v>
      </c>
    </row>
    <row r="92" spans="1:13" ht="21" customHeight="1" outlineLevel="2" x14ac:dyDescent="0.3">
      <c r="A92" s="357" t="s">
        <v>266</v>
      </c>
      <c r="B92" s="131"/>
      <c r="C92" s="131"/>
      <c r="D92" s="132"/>
      <c r="E92" s="458">
        <f t="shared" ref="E92:M92" si="34">SUM(E85:E91)</f>
        <v>26457</v>
      </c>
      <c r="F92" s="152">
        <f t="shared" si="34"/>
        <v>2920</v>
      </c>
      <c r="G92" s="487">
        <f t="shared" si="34"/>
        <v>23537</v>
      </c>
      <c r="H92" s="458">
        <f t="shared" si="34"/>
        <v>0</v>
      </c>
      <c r="I92" s="152">
        <f t="shared" si="34"/>
        <v>0</v>
      </c>
      <c r="J92" s="347">
        <f t="shared" si="34"/>
        <v>0</v>
      </c>
      <c r="K92" s="499">
        <f t="shared" si="34"/>
        <v>26457</v>
      </c>
      <c r="L92" s="152">
        <f t="shared" si="34"/>
        <v>2920</v>
      </c>
      <c r="M92" s="399">
        <f t="shared" si="34"/>
        <v>23537</v>
      </c>
    </row>
    <row r="93" spans="1:13" ht="17.25" customHeight="1" outlineLevel="2" thickBot="1" x14ac:dyDescent="0.35">
      <c r="A93" s="361"/>
      <c r="B93" s="135"/>
      <c r="C93" s="135"/>
      <c r="D93" s="137"/>
      <c r="E93" s="461"/>
      <c r="F93" s="178"/>
      <c r="G93" s="488"/>
      <c r="H93" s="461"/>
      <c r="I93" s="178"/>
      <c r="J93" s="505"/>
      <c r="K93" s="502"/>
      <c r="L93" s="178"/>
      <c r="M93" s="479" t="s">
        <v>294</v>
      </c>
    </row>
    <row r="94" spans="1:13" ht="21" customHeight="1" outlineLevel="1" thickTop="1" thickBot="1" x14ac:dyDescent="0.35">
      <c r="A94" s="350" t="s">
        <v>119</v>
      </c>
      <c r="B94" s="142"/>
      <c r="C94" s="142"/>
      <c r="D94" s="170"/>
      <c r="E94" s="454">
        <f>+E92</f>
        <v>26457</v>
      </c>
      <c r="F94" s="156">
        <f>+F92</f>
        <v>2920</v>
      </c>
      <c r="G94" s="484">
        <f>+G92</f>
        <v>23537</v>
      </c>
      <c r="H94" s="454">
        <f>+I94+J94</f>
        <v>0</v>
      </c>
      <c r="I94" s="156">
        <f>I92</f>
        <v>0</v>
      </c>
      <c r="J94" s="345">
        <f>+J92</f>
        <v>0</v>
      </c>
      <c r="K94" s="495">
        <f>+K92</f>
        <v>26457</v>
      </c>
      <c r="L94" s="156">
        <f>+L92</f>
        <v>2920</v>
      </c>
      <c r="M94" s="403">
        <f>+M92</f>
        <v>23537</v>
      </c>
    </row>
    <row r="95" spans="1:13" ht="21" customHeight="1" outlineLevel="1" thickTop="1" x14ac:dyDescent="0.3">
      <c r="A95" s="360"/>
      <c r="B95" s="141"/>
      <c r="C95" s="141"/>
      <c r="D95" s="173"/>
      <c r="E95" s="453"/>
      <c r="F95" s="151"/>
      <c r="G95" s="486"/>
      <c r="H95" s="453"/>
      <c r="I95" s="151"/>
      <c r="J95" s="344"/>
      <c r="K95" s="494"/>
      <c r="L95" s="151"/>
      <c r="M95" s="398"/>
    </row>
    <row r="96" spans="1:13" ht="21" customHeight="1" outlineLevel="3" x14ac:dyDescent="0.3">
      <c r="A96" s="274">
        <v>5</v>
      </c>
      <c r="B96" s="129">
        <v>53</v>
      </c>
      <c r="C96" s="129">
        <v>5311</v>
      </c>
      <c r="D96" s="169" t="s">
        <v>120</v>
      </c>
      <c r="E96" s="459">
        <f>+F96+G96</f>
        <v>29205</v>
      </c>
      <c r="F96" s="151">
        <v>29060</v>
      </c>
      <c r="G96" s="486">
        <v>145</v>
      </c>
      <c r="H96" s="459">
        <f>+I96+J96</f>
        <v>150</v>
      </c>
      <c r="I96" s="151">
        <v>150</v>
      </c>
      <c r="J96" s="344"/>
      <c r="K96" s="500">
        <f>+L96+M96</f>
        <v>29355</v>
      </c>
      <c r="L96" s="151">
        <f>+F96+I96</f>
        <v>29210</v>
      </c>
      <c r="M96" s="398">
        <f>+G96+J96</f>
        <v>145</v>
      </c>
    </row>
    <row r="97" spans="1:13" ht="21" customHeight="1" outlineLevel="2" x14ac:dyDescent="0.3">
      <c r="A97" s="357" t="s">
        <v>121</v>
      </c>
      <c r="B97" s="131"/>
      <c r="C97" s="131"/>
      <c r="D97" s="132"/>
      <c r="E97" s="458">
        <f>SUM(E96)</f>
        <v>29205</v>
      </c>
      <c r="F97" s="152">
        <f>+F96</f>
        <v>29060</v>
      </c>
      <c r="G97" s="487">
        <f>+G96</f>
        <v>145</v>
      </c>
      <c r="H97" s="458">
        <f>+I97+J97</f>
        <v>150</v>
      </c>
      <c r="I97" s="152">
        <f>SUM(I96)</f>
        <v>150</v>
      </c>
      <c r="J97" s="347"/>
      <c r="K97" s="499">
        <f>SUM(K96)</f>
        <v>29355</v>
      </c>
      <c r="L97" s="152">
        <f>SUM(L96)</f>
        <v>29210</v>
      </c>
      <c r="M97" s="399">
        <f>SUM(M96)</f>
        <v>145</v>
      </c>
    </row>
    <row r="98" spans="1:13" ht="21" customHeight="1" outlineLevel="2" x14ac:dyDescent="0.3">
      <c r="A98" s="397"/>
      <c r="B98" s="171"/>
      <c r="C98" s="171"/>
      <c r="D98" s="172"/>
      <c r="E98" s="462"/>
      <c r="F98" s="153"/>
      <c r="G98" s="485"/>
      <c r="H98" s="462"/>
      <c r="I98" s="153"/>
      <c r="J98" s="346"/>
      <c r="K98" s="503"/>
      <c r="L98" s="153"/>
      <c r="M98" s="400"/>
    </row>
    <row r="99" spans="1:13" ht="21" customHeight="1" outlineLevel="2" x14ac:dyDescent="0.3">
      <c r="A99" s="274">
        <v>5</v>
      </c>
      <c r="B99" s="129">
        <v>55</v>
      </c>
      <c r="C99" s="129">
        <v>5512</v>
      </c>
      <c r="D99" s="169" t="s">
        <v>280</v>
      </c>
      <c r="E99" s="459">
        <f>+F99+G99</f>
        <v>181</v>
      </c>
      <c r="F99" s="151"/>
      <c r="G99" s="486">
        <v>181</v>
      </c>
      <c r="H99" s="459"/>
      <c r="I99" s="151"/>
      <c r="J99" s="344"/>
      <c r="K99" s="500">
        <f>+L99+M99</f>
        <v>181</v>
      </c>
      <c r="L99" s="151">
        <f t="shared" ref="L99" si="35">+F99+I99</f>
        <v>0</v>
      </c>
      <c r="M99" s="398">
        <f>+G99+J99</f>
        <v>181</v>
      </c>
    </row>
    <row r="100" spans="1:13" ht="21" customHeight="1" outlineLevel="2" x14ac:dyDescent="0.3">
      <c r="A100" s="357" t="s">
        <v>281</v>
      </c>
      <c r="B100" s="131"/>
      <c r="C100" s="131"/>
      <c r="D100" s="132"/>
      <c r="E100" s="458">
        <f>SUM(E99)</f>
        <v>181</v>
      </c>
      <c r="F100" s="152">
        <f>+F99</f>
        <v>0</v>
      </c>
      <c r="G100" s="487">
        <f>G99</f>
        <v>181</v>
      </c>
      <c r="H100" s="458"/>
      <c r="I100" s="152"/>
      <c r="J100" s="347"/>
      <c r="K100" s="499">
        <f>SUM(K99)</f>
        <v>181</v>
      </c>
      <c r="L100" s="152">
        <f>SUM(L99)</f>
        <v>0</v>
      </c>
      <c r="M100" s="401">
        <f>SUM(M99)</f>
        <v>181</v>
      </c>
    </row>
    <row r="101" spans="1:13" ht="21" customHeight="1" outlineLevel="2" thickBot="1" x14ac:dyDescent="0.35">
      <c r="A101" s="359"/>
      <c r="B101" s="175"/>
      <c r="C101" s="175"/>
      <c r="D101" s="450"/>
      <c r="E101" s="460"/>
      <c r="F101" s="180"/>
      <c r="G101" s="491"/>
      <c r="H101" s="460"/>
      <c r="I101" s="180"/>
      <c r="J101" s="507"/>
      <c r="K101" s="501"/>
      <c r="L101" s="180"/>
      <c r="M101" s="402"/>
    </row>
    <row r="102" spans="1:13" ht="21" customHeight="1" outlineLevel="1" thickTop="1" thickBot="1" x14ac:dyDescent="0.35">
      <c r="A102" s="350" t="s">
        <v>122</v>
      </c>
      <c r="B102" s="142"/>
      <c r="C102" s="142"/>
      <c r="D102" s="170"/>
      <c r="E102" s="454">
        <f>+E97+E100</f>
        <v>29386</v>
      </c>
      <c r="F102" s="156">
        <f>+F97+F100</f>
        <v>29060</v>
      </c>
      <c r="G102" s="484">
        <f>+G97+G100</f>
        <v>326</v>
      </c>
      <c r="H102" s="454">
        <f>+I102+J102</f>
        <v>150</v>
      </c>
      <c r="I102" s="156">
        <f>I97+I100</f>
        <v>150</v>
      </c>
      <c r="J102" s="345">
        <f>J97+J100</f>
        <v>0</v>
      </c>
      <c r="K102" s="495">
        <f>+K97+K100</f>
        <v>29536</v>
      </c>
      <c r="L102" s="156">
        <f>+L97+L100</f>
        <v>29210</v>
      </c>
      <c r="M102" s="403">
        <f>+M97+M100</f>
        <v>326</v>
      </c>
    </row>
    <row r="103" spans="1:13" ht="21" customHeight="1" outlineLevel="1" thickTop="1" x14ac:dyDescent="0.3">
      <c r="A103" s="360"/>
      <c r="B103" s="141"/>
      <c r="C103" s="141"/>
      <c r="D103" s="173"/>
      <c r="E103" s="453"/>
      <c r="F103" s="151"/>
      <c r="G103" s="486"/>
      <c r="H103" s="453"/>
      <c r="I103" s="151"/>
      <c r="J103" s="344"/>
      <c r="K103" s="494"/>
      <c r="L103" s="151"/>
      <c r="M103" s="398"/>
    </row>
    <row r="104" spans="1:13" ht="21" customHeight="1" outlineLevel="3" x14ac:dyDescent="0.3">
      <c r="A104" s="274">
        <v>6</v>
      </c>
      <c r="B104" s="129">
        <v>61</v>
      </c>
      <c r="C104" s="129">
        <v>6171</v>
      </c>
      <c r="D104" s="169" t="s">
        <v>123</v>
      </c>
      <c r="E104" s="459">
        <f>+F104+G104</f>
        <v>40345</v>
      </c>
      <c r="F104" s="151">
        <v>11881</v>
      </c>
      <c r="G104" s="486">
        <v>28464</v>
      </c>
      <c r="H104" s="459">
        <f>+I104+J104</f>
        <v>0</v>
      </c>
      <c r="I104" s="151"/>
      <c r="J104" s="344"/>
      <c r="K104" s="500">
        <f>+L104+M104</f>
        <v>40345</v>
      </c>
      <c r="L104" s="151">
        <f>+F104+I104</f>
        <v>11881</v>
      </c>
      <c r="M104" s="398">
        <f>+G104+J104</f>
        <v>28464</v>
      </c>
    </row>
    <row r="105" spans="1:13" ht="21" customHeight="1" outlineLevel="2" x14ac:dyDescent="0.3">
      <c r="A105" s="357" t="s">
        <v>264</v>
      </c>
      <c r="B105" s="131"/>
      <c r="C105" s="131"/>
      <c r="D105" s="132"/>
      <c r="E105" s="458">
        <f>SUM(E104)</f>
        <v>40345</v>
      </c>
      <c r="F105" s="152">
        <f>+F104</f>
        <v>11881</v>
      </c>
      <c r="G105" s="487">
        <f>+G104</f>
        <v>28464</v>
      </c>
      <c r="H105" s="458">
        <f>+I105+J105</f>
        <v>0</v>
      </c>
      <c r="I105" s="152">
        <f>+I104</f>
        <v>0</v>
      </c>
      <c r="J105" s="347">
        <f>+J104</f>
        <v>0</v>
      </c>
      <c r="K105" s="499">
        <f>SUM(K104)</f>
        <v>40345</v>
      </c>
      <c r="L105" s="152">
        <f>SUM(L104)</f>
        <v>11881</v>
      </c>
      <c r="M105" s="399">
        <f>+M104</f>
        <v>28464</v>
      </c>
    </row>
    <row r="106" spans="1:13" ht="21" customHeight="1" outlineLevel="2" x14ac:dyDescent="0.3">
      <c r="A106" s="358"/>
      <c r="B106" s="129"/>
      <c r="C106" s="129"/>
      <c r="D106" s="169"/>
      <c r="E106" s="459"/>
      <c r="F106" s="151"/>
      <c r="G106" s="486"/>
      <c r="H106" s="508"/>
      <c r="I106" s="151"/>
      <c r="J106" s="344"/>
      <c r="K106" s="500"/>
      <c r="L106" s="151"/>
      <c r="M106" s="398"/>
    </row>
    <row r="107" spans="1:13" ht="21" customHeight="1" outlineLevel="3" x14ac:dyDescent="0.3">
      <c r="A107" s="274">
        <v>6</v>
      </c>
      <c r="B107" s="129">
        <v>62</v>
      </c>
      <c r="C107" s="129">
        <v>6211</v>
      </c>
      <c r="D107" s="169" t="s">
        <v>124</v>
      </c>
      <c r="E107" s="459">
        <f>+F107+G107</f>
        <v>30</v>
      </c>
      <c r="F107" s="151">
        <v>30</v>
      </c>
      <c r="G107" s="486"/>
      <c r="H107" s="459"/>
      <c r="I107" s="151"/>
      <c r="J107" s="344"/>
      <c r="K107" s="500">
        <f>+L107+M107</f>
        <v>30</v>
      </c>
      <c r="L107" s="151">
        <f>+F107+I107</f>
        <v>30</v>
      </c>
      <c r="M107" s="398">
        <f t="shared" ref="M107" si="36">+G107+J107</f>
        <v>0</v>
      </c>
    </row>
    <row r="108" spans="1:13" ht="21" customHeight="1" outlineLevel="2" x14ac:dyDescent="0.3">
      <c r="A108" s="357" t="s">
        <v>164</v>
      </c>
      <c r="B108" s="131"/>
      <c r="C108" s="131"/>
      <c r="D108" s="132"/>
      <c r="E108" s="458">
        <f>SUM(E107)</f>
        <v>30</v>
      </c>
      <c r="F108" s="152">
        <f>+F107</f>
        <v>30</v>
      </c>
      <c r="G108" s="487"/>
      <c r="H108" s="458"/>
      <c r="I108" s="152"/>
      <c r="J108" s="347"/>
      <c r="K108" s="499">
        <f>SUM(K107)</f>
        <v>30</v>
      </c>
      <c r="L108" s="152">
        <f>SUM(L107)</f>
        <v>30</v>
      </c>
      <c r="M108" s="399"/>
    </row>
    <row r="109" spans="1:13" ht="21" customHeight="1" outlineLevel="2" x14ac:dyDescent="0.3">
      <c r="A109" s="358"/>
      <c r="B109" s="129"/>
      <c r="C109" s="129"/>
      <c r="D109" s="169"/>
      <c r="E109" s="459"/>
      <c r="F109" s="151"/>
      <c r="G109" s="486"/>
      <c r="H109" s="459"/>
      <c r="I109" s="151"/>
      <c r="J109" s="344"/>
      <c r="K109" s="500"/>
      <c r="L109" s="151"/>
      <c r="M109" s="398"/>
    </row>
    <row r="110" spans="1:13" ht="21" customHeight="1" outlineLevel="3" x14ac:dyDescent="0.3">
      <c r="A110" s="274">
        <v>6</v>
      </c>
      <c r="B110" s="129">
        <v>63</v>
      </c>
      <c r="C110" s="129">
        <v>6310</v>
      </c>
      <c r="D110" s="169" t="s">
        <v>125</v>
      </c>
      <c r="E110" s="459">
        <f>+F110+G110</f>
        <v>24126</v>
      </c>
      <c r="F110" s="151">
        <v>18400</v>
      </c>
      <c r="G110" s="486">
        <v>5726</v>
      </c>
      <c r="H110" s="459"/>
      <c r="I110" s="151"/>
      <c r="J110" s="344"/>
      <c r="K110" s="500">
        <f>+L110+M110</f>
        <v>24126</v>
      </c>
      <c r="L110" s="151">
        <f>+F110+I110</f>
        <v>18400</v>
      </c>
      <c r="M110" s="398">
        <f>+G110+J110</f>
        <v>5726</v>
      </c>
    </row>
    <row r="111" spans="1:13" ht="21" customHeight="1" outlineLevel="2" x14ac:dyDescent="0.3">
      <c r="A111" s="357" t="s">
        <v>126</v>
      </c>
      <c r="B111" s="131"/>
      <c r="C111" s="131"/>
      <c r="D111" s="132"/>
      <c r="E111" s="458">
        <f>SUM(E110:E110)</f>
        <v>24126</v>
      </c>
      <c r="F111" s="152">
        <f>SUM(F110:F110)</f>
        <v>18400</v>
      </c>
      <c r="G111" s="487">
        <f>SUM(G110:G110)</f>
        <v>5726</v>
      </c>
      <c r="H111" s="458"/>
      <c r="I111" s="152"/>
      <c r="J111" s="347"/>
      <c r="K111" s="499">
        <f>SUM(K110:K110)</f>
        <v>24126</v>
      </c>
      <c r="L111" s="152">
        <f>SUM(L110:L110)</f>
        <v>18400</v>
      </c>
      <c r="M111" s="399">
        <f>SUM(M110:M110)</f>
        <v>5726</v>
      </c>
    </row>
    <row r="112" spans="1:13" ht="21" customHeight="1" outlineLevel="2" thickBot="1" x14ac:dyDescent="0.35">
      <c r="A112" s="361"/>
      <c r="B112" s="135"/>
      <c r="C112" s="135"/>
      <c r="D112" s="137"/>
      <c r="E112" s="461"/>
      <c r="F112" s="178"/>
      <c r="G112" s="488"/>
      <c r="H112" s="461"/>
      <c r="I112" s="178"/>
      <c r="J112" s="505"/>
      <c r="K112" s="502"/>
      <c r="L112" s="178"/>
      <c r="M112" s="479"/>
    </row>
    <row r="113" spans="1:13" ht="21" customHeight="1" outlineLevel="1" thickTop="1" thickBot="1" x14ac:dyDescent="0.35">
      <c r="A113" s="350" t="s">
        <v>128</v>
      </c>
      <c r="B113" s="142"/>
      <c r="C113" s="142"/>
      <c r="D113" s="170"/>
      <c r="E113" s="454">
        <f>E105+E108+E111</f>
        <v>64501</v>
      </c>
      <c r="F113" s="156">
        <f>F105+F108+F111</f>
        <v>30311</v>
      </c>
      <c r="G113" s="484">
        <f>G105+G108+G111</f>
        <v>34190</v>
      </c>
      <c r="H113" s="454">
        <f>+I113+J113</f>
        <v>0</v>
      </c>
      <c r="I113" s="156">
        <f>+I105</f>
        <v>0</v>
      </c>
      <c r="J113" s="345">
        <f>+J105</f>
        <v>0</v>
      </c>
      <c r="K113" s="495">
        <f>+K105+K108+K111</f>
        <v>64501</v>
      </c>
      <c r="L113" s="156">
        <f>+L105+L108+L111</f>
        <v>30311</v>
      </c>
      <c r="M113" s="403">
        <f>+M105+M108+M111</f>
        <v>34190</v>
      </c>
    </row>
    <row r="114" spans="1:13" ht="21" customHeight="1" thickTop="1" thickBot="1" x14ac:dyDescent="0.35">
      <c r="A114" s="362"/>
      <c r="B114" s="318"/>
      <c r="C114" s="318"/>
      <c r="D114" s="146"/>
      <c r="E114" s="457"/>
      <c r="F114" s="178"/>
      <c r="G114" s="488"/>
      <c r="H114" s="457"/>
      <c r="I114" s="178"/>
      <c r="J114" s="505"/>
      <c r="K114" s="498"/>
      <c r="L114" s="178"/>
      <c r="M114" s="479"/>
    </row>
    <row r="115" spans="1:13" ht="27.75" customHeight="1" thickBot="1" x14ac:dyDescent="0.4">
      <c r="A115" s="363" t="s">
        <v>172</v>
      </c>
      <c r="B115" s="319"/>
      <c r="C115" s="319"/>
      <c r="D115" s="451"/>
      <c r="E115" s="463">
        <f>+E113+E102+E94+E83+E36+E18+E9</f>
        <v>760829</v>
      </c>
      <c r="F115" s="320">
        <f>+F113+F102+F94+F83+F36+F18+F9</f>
        <v>616724</v>
      </c>
      <c r="G115" s="492">
        <f>+G9+G18+G36+G83+G94+G102+G113</f>
        <v>144105</v>
      </c>
      <c r="H115" s="463">
        <f>+H113+H102+H94+H83+H36</f>
        <v>638755</v>
      </c>
      <c r="I115" s="320">
        <f>I9+I18+I36+I83+I94+I102+I113</f>
        <v>638750</v>
      </c>
      <c r="J115" s="509">
        <f>J9+J18+J36+J83+J94+J102+J113</f>
        <v>5</v>
      </c>
      <c r="K115" s="504">
        <f>+K9+K18+K36+K83+K94+K102+K113</f>
        <v>1399584</v>
      </c>
      <c r="L115" s="320">
        <f>+L9+L18+L36+L83+L94+L102+L113</f>
        <v>1255474</v>
      </c>
      <c r="M115" s="481">
        <f>+M9+M18+M36+M83+M94+M102+M113</f>
        <v>144110</v>
      </c>
    </row>
    <row r="116" spans="1:13" x14ac:dyDescent="0.3">
      <c r="D116" s="176"/>
      <c r="E116" s="181"/>
      <c r="F116" s="181"/>
      <c r="G116" s="181"/>
    </row>
  </sheetData>
  <mergeCells count="3">
    <mergeCell ref="B5:B6"/>
    <mergeCell ref="C5:C6"/>
    <mergeCell ref="D5:D6"/>
  </mergeCells>
  <phoneticPr fontId="0" type="noConversion"/>
  <printOptions horizontalCentered="1"/>
  <pageMargins left="0.51" right="0.6692913385826772" top="0.62" bottom="0.57999999999999996" header="0.37" footer="0.34"/>
  <pageSetup paperSize="9" scale="49" fitToHeight="0" orientation="landscape" r:id="rId1"/>
  <headerFooter alignWithMargins="0">
    <oddHeader xml:space="preserve">&amp;R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M35"/>
  <sheetViews>
    <sheetView showZeros="0" zoomScale="67" zoomScaleNormal="75" zoomScaleSheetLayoutView="75" workbookViewId="0"/>
  </sheetViews>
  <sheetFormatPr defaultRowHeight="20.25" x14ac:dyDescent="0.3"/>
  <cols>
    <col min="1" max="1" width="8.88671875" style="240"/>
    <col min="2" max="2" width="59.44140625" style="240" customWidth="1"/>
    <col min="3" max="11" width="15.109375" style="240" customWidth="1"/>
    <col min="12" max="12" width="14" style="240" customWidth="1"/>
    <col min="13" max="13" width="11.44140625" style="240" customWidth="1"/>
    <col min="14" max="16384" width="8.88671875" style="240"/>
  </cols>
  <sheetData>
    <row r="1" spans="1:13" x14ac:dyDescent="0.3">
      <c r="L1" s="241"/>
    </row>
    <row r="2" spans="1:13" x14ac:dyDescent="0.3">
      <c r="A2" s="242"/>
      <c r="L2" s="241"/>
    </row>
    <row r="3" spans="1:13" ht="21.95" customHeight="1" x14ac:dyDescent="0.3">
      <c r="A3" s="239" t="s">
        <v>397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4"/>
    </row>
    <row r="4" spans="1:13" ht="21.95" customHeight="1" x14ac:dyDescent="0.3">
      <c r="A4" s="239"/>
      <c r="B4" s="243"/>
      <c r="C4" s="243"/>
      <c r="L4" s="241"/>
    </row>
    <row r="5" spans="1:13" ht="21.95" customHeight="1" thickBot="1" x14ac:dyDescent="0.35">
      <c r="L5" s="241"/>
    </row>
    <row r="6" spans="1:13" ht="21.95" customHeight="1" x14ac:dyDescent="0.3">
      <c r="A6" s="560" t="s">
        <v>64</v>
      </c>
      <c r="B6" s="562" t="s">
        <v>65</v>
      </c>
      <c r="C6" s="245" t="s">
        <v>398</v>
      </c>
      <c r="D6" s="246"/>
      <c r="E6" s="247"/>
      <c r="F6" s="245" t="s">
        <v>176</v>
      </c>
      <c r="G6" s="246"/>
      <c r="H6" s="247"/>
      <c r="I6" s="245" t="s">
        <v>177</v>
      </c>
      <c r="J6" s="246"/>
      <c r="K6" s="248"/>
      <c r="L6" s="249" t="s">
        <v>339</v>
      </c>
    </row>
    <row r="7" spans="1:13" ht="41.25" thickBot="1" x14ac:dyDescent="0.35">
      <c r="A7" s="561"/>
      <c r="B7" s="553"/>
      <c r="C7" s="312" t="s">
        <v>201</v>
      </c>
      <c r="D7" s="313" t="s">
        <v>203</v>
      </c>
      <c r="E7" s="313" t="s">
        <v>43</v>
      </c>
      <c r="F7" s="312" t="s">
        <v>201</v>
      </c>
      <c r="G7" s="313" t="s">
        <v>203</v>
      </c>
      <c r="H7" s="313" t="s">
        <v>43</v>
      </c>
      <c r="I7" s="312" t="s">
        <v>201</v>
      </c>
      <c r="J7" s="313" t="s">
        <v>203</v>
      </c>
      <c r="K7" s="322" t="s">
        <v>43</v>
      </c>
      <c r="L7" s="249" t="s">
        <v>442</v>
      </c>
    </row>
    <row r="8" spans="1:13" ht="21.95" customHeight="1" x14ac:dyDescent="0.3">
      <c r="A8" s="250"/>
      <c r="B8" s="251"/>
      <c r="C8" s="252"/>
      <c r="D8" s="253"/>
      <c r="E8" s="253"/>
      <c r="F8" s="252"/>
      <c r="G8" s="253"/>
      <c r="H8" s="253"/>
      <c r="I8" s="252"/>
      <c r="J8" s="253"/>
      <c r="K8" s="254"/>
      <c r="L8" s="255"/>
    </row>
    <row r="9" spans="1:13" ht="21.95" customHeight="1" x14ac:dyDescent="0.3">
      <c r="A9" s="256" t="s">
        <v>66</v>
      </c>
      <c r="B9" s="257" t="s">
        <v>67</v>
      </c>
      <c r="C9" s="258">
        <f>+'B a K'!E8</f>
        <v>17164</v>
      </c>
      <c r="D9" s="259">
        <f>+'B a K'!F8</f>
        <v>16778</v>
      </c>
      <c r="E9" s="259">
        <f>+'B a K'!G8</f>
        <v>386</v>
      </c>
      <c r="F9" s="258">
        <f>+'B a K'!H8</f>
        <v>0</v>
      </c>
      <c r="G9" s="259">
        <f>+'B a K'!I8</f>
        <v>0</v>
      </c>
      <c r="H9" s="259">
        <f>+'B a K'!J8</f>
        <v>0</v>
      </c>
      <c r="I9" s="258">
        <f>+'B a K'!K8</f>
        <v>17164</v>
      </c>
      <c r="J9" s="259">
        <f>+'B a K'!L8</f>
        <v>16778</v>
      </c>
      <c r="K9" s="260">
        <f>+'B a K'!M8</f>
        <v>386</v>
      </c>
      <c r="L9" s="546">
        <f t="shared" ref="L9:L28" si="0">I9*1000/$L$31</f>
        <v>45.466586138571898</v>
      </c>
      <c r="M9" s="548">
        <v>45</v>
      </c>
    </row>
    <row r="10" spans="1:13" ht="21.95" customHeight="1" x14ac:dyDescent="0.3">
      <c r="A10" s="256" t="s">
        <v>68</v>
      </c>
      <c r="B10" s="257" t="s">
        <v>69</v>
      </c>
      <c r="C10" s="258">
        <f>+'B a K'!E14</f>
        <v>46083</v>
      </c>
      <c r="D10" s="259">
        <f>+'B a K'!F14</f>
        <v>45733</v>
      </c>
      <c r="E10" s="259">
        <f>+'B a K'!G14</f>
        <v>350</v>
      </c>
      <c r="F10" s="258">
        <f>+'B a K'!H14</f>
        <v>8000</v>
      </c>
      <c r="G10" s="259">
        <f>+'B a K'!I14</f>
        <v>8000</v>
      </c>
      <c r="H10" s="259">
        <f>+'B a K'!J14</f>
        <v>0</v>
      </c>
      <c r="I10" s="258">
        <f>+'B a K'!K14</f>
        <v>54083</v>
      </c>
      <c r="J10" s="259">
        <f>+'B a K'!L14</f>
        <v>53733</v>
      </c>
      <c r="K10" s="260">
        <f>+'B a K'!M14</f>
        <v>350</v>
      </c>
      <c r="L10" s="546">
        <f t="shared" si="0"/>
        <v>143.26318912446888</v>
      </c>
      <c r="M10" s="548">
        <v>143</v>
      </c>
    </row>
    <row r="11" spans="1:13" ht="21.95" customHeight="1" x14ac:dyDescent="0.3">
      <c r="A11" s="256" t="s">
        <v>70</v>
      </c>
      <c r="B11" s="257" t="s">
        <v>71</v>
      </c>
      <c r="C11" s="258">
        <f>+'B a K'!E23</f>
        <v>2580669</v>
      </c>
      <c r="D11" s="259">
        <f>+'B a K'!F23</f>
        <v>2410246</v>
      </c>
      <c r="E11" s="259">
        <f>+'B a K'!G23</f>
        <v>170423</v>
      </c>
      <c r="F11" s="258">
        <f>+'B a K'!H23</f>
        <v>544776</v>
      </c>
      <c r="G11" s="259">
        <f>+'B a K'!I23</f>
        <v>531702</v>
      </c>
      <c r="H11" s="259">
        <f>+'B a K'!J23</f>
        <v>13074</v>
      </c>
      <c r="I11" s="258">
        <f>+'B a K'!K23</f>
        <v>3125445</v>
      </c>
      <c r="J11" s="259">
        <f>+'B a K'!L23</f>
        <v>2941948</v>
      </c>
      <c r="K11" s="260">
        <f>+'B a K'!M23</f>
        <v>183497</v>
      </c>
      <c r="L11" s="546">
        <f t="shared" si="0"/>
        <v>8279.149051145936</v>
      </c>
      <c r="M11" s="548">
        <v>8279</v>
      </c>
    </row>
    <row r="12" spans="1:13" ht="21.95" customHeight="1" x14ac:dyDescent="0.3">
      <c r="A12" s="256" t="s">
        <v>72</v>
      </c>
      <c r="B12" s="257" t="s">
        <v>73</v>
      </c>
      <c r="C12" s="258">
        <f>+'B a K'!E31</f>
        <v>12126</v>
      </c>
      <c r="D12" s="259">
        <f>+'B a K'!F31</f>
        <v>11005</v>
      </c>
      <c r="E12" s="259">
        <f>+'B a K'!G31</f>
        <v>1121</v>
      </c>
      <c r="F12" s="258">
        <f>+'B a K'!H31</f>
        <v>650050</v>
      </c>
      <c r="G12" s="259">
        <f>+'B a K'!I31</f>
        <v>650000</v>
      </c>
      <c r="H12" s="259">
        <f>+'B a K'!J31</f>
        <v>50</v>
      </c>
      <c r="I12" s="258">
        <f>+'B a K'!K31</f>
        <v>662176</v>
      </c>
      <c r="J12" s="259">
        <f>+'B a K'!L31</f>
        <v>661005</v>
      </c>
      <c r="K12" s="260">
        <f>+'B a K'!M31</f>
        <v>1171</v>
      </c>
      <c r="L12" s="546">
        <f t="shared" si="0"/>
        <v>1754.0714368967015</v>
      </c>
      <c r="M12" s="548">
        <v>1754</v>
      </c>
    </row>
    <row r="13" spans="1:13" ht="21.95" customHeight="1" x14ac:dyDescent="0.3">
      <c r="A13" s="256" t="s">
        <v>196</v>
      </c>
      <c r="B13" s="257" t="s">
        <v>295</v>
      </c>
      <c r="C13" s="258">
        <f>+'B a K'!E44+'B a K'!E48</f>
        <v>413161</v>
      </c>
      <c r="D13" s="259">
        <f>+'B a K'!F44+'B a K'!F48</f>
        <v>45172</v>
      </c>
      <c r="E13" s="259">
        <f>+'B a K'!G44+'B a K'!G48</f>
        <v>367989</v>
      </c>
      <c r="F13" s="258">
        <f>+'B a K'!H44+'B a K'!H48</f>
        <v>215959</v>
      </c>
      <c r="G13" s="259">
        <f>+'B a K'!I44+'B a K'!I48</f>
        <v>97247</v>
      </c>
      <c r="H13" s="259">
        <f>+'B a K'!J44+'B a K'!J48</f>
        <v>118712</v>
      </c>
      <c r="I13" s="258">
        <f>+'B a K'!K44+'B a K'!K48</f>
        <v>629120</v>
      </c>
      <c r="J13" s="259">
        <f>+'B a K'!L44+'B a K'!L48</f>
        <v>142419</v>
      </c>
      <c r="K13" s="260">
        <f>+'B a K'!M44+'B a K'!M48</f>
        <v>486701</v>
      </c>
      <c r="L13" s="546">
        <f t="shared" si="0"/>
        <v>1666.5077296375175</v>
      </c>
      <c r="M13" s="548">
        <v>1666</v>
      </c>
    </row>
    <row r="14" spans="1:13" ht="21.95" customHeight="1" x14ac:dyDescent="0.3">
      <c r="A14" s="256" t="s">
        <v>74</v>
      </c>
      <c r="B14" s="257" t="s">
        <v>75</v>
      </c>
      <c r="C14" s="258">
        <f>+'B a K'!E66</f>
        <v>839986</v>
      </c>
      <c r="D14" s="259">
        <f>+'B a K'!F66</f>
        <v>783079</v>
      </c>
      <c r="E14" s="259">
        <f>+'B a K'!G66</f>
        <v>56907</v>
      </c>
      <c r="F14" s="258">
        <f>+'B a K'!H66</f>
        <v>126557</v>
      </c>
      <c r="G14" s="259">
        <f>+'B a K'!I66</f>
        <v>124119</v>
      </c>
      <c r="H14" s="259">
        <f>+'B a K'!J66</f>
        <v>2438</v>
      </c>
      <c r="I14" s="258">
        <f>+'B a K'!K66</f>
        <v>966543</v>
      </c>
      <c r="J14" s="259">
        <f>+'B a K'!L66</f>
        <v>907198</v>
      </c>
      <c r="K14" s="260">
        <f>+'B a K'!M66</f>
        <v>59345</v>
      </c>
      <c r="L14" s="546">
        <f t="shared" si="0"/>
        <v>2560.3245494135222</v>
      </c>
      <c r="M14" s="548">
        <v>2560</v>
      </c>
    </row>
    <row r="15" spans="1:13" ht="21.95" customHeight="1" x14ac:dyDescent="0.3">
      <c r="A15" s="256" t="s">
        <v>76</v>
      </c>
      <c r="B15" s="257" t="s">
        <v>77</v>
      </c>
      <c r="C15" s="258">
        <f>+'B a K'!E72</f>
        <v>281362</v>
      </c>
      <c r="D15" s="259">
        <f>+'B a K'!F72</f>
        <v>249097</v>
      </c>
      <c r="E15" s="259">
        <f>+'B a K'!G72</f>
        <v>32265</v>
      </c>
      <c r="F15" s="258">
        <f>+'B a K'!H72</f>
        <v>138643</v>
      </c>
      <c r="G15" s="259">
        <f>+'B a K'!I72</f>
        <v>93320</v>
      </c>
      <c r="H15" s="259">
        <f>+'B a K'!J72</f>
        <v>45323</v>
      </c>
      <c r="I15" s="258">
        <f>+'B a K'!K72</f>
        <v>420005</v>
      </c>
      <c r="J15" s="259">
        <f>+'B a K'!L72</f>
        <v>342417</v>
      </c>
      <c r="K15" s="260">
        <f>+'B a K'!M72</f>
        <v>77588</v>
      </c>
      <c r="L15" s="546">
        <f t="shared" si="0"/>
        <v>1112.5724487957871</v>
      </c>
      <c r="M15" s="548">
        <v>1113</v>
      </c>
    </row>
    <row r="16" spans="1:13" ht="21.95" customHeight="1" x14ac:dyDescent="0.3">
      <c r="A16" s="256" t="s">
        <v>78</v>
      </c>
      <c r="B16" s="257" t="s">
        <v>79</v>
      </c>
      <c r="C16" s="258">
        <f>+'B a K'!E81</f>
        <v>125788</v>
      </c>
      <c r="D16" s="259">
        <f>+'B a K'!F81</f>
        <v>120185</v>
      </c>
      <c r="E16" s="261">
        <f>+'B a K'!G81</f>
        <v>5603</v>
      </c>
      <c r="F16" s="258">
        <f>+'B a K'!H81</f>
        <v>54321</v>
      </c>
      <c r="G16" s="259">
        <f>+'B a K'!I81</f>
        <v>52821</v>
      </c>
      <c r="H16" s="259">
        <f>+'B a K'!J81</f>
        <v>1500</v>
      </c>
      <c r="I16" s="258">
        <f>+'B a K'!K81</f>
        <v>180109</v>
      </c>
      <c r="J16" s="259">
        <f>+'B a K'!L81</f>
        <v>173006</v>
      </c>
      <c r="K16" s="260">
        <f>+'B a K'!M81</f>
        <v>7103</v>
      </c>
      <c r="L16" s="546">
        <f t="shared" si="0"/>
        <v>477.09982305010755</v>
      </c>
      <c r="M16" s="548">
        <v>477</v>
      </c>
    </row>
    <row r="17" spans="1:13" ht="21.95" customHeight="1" x14ac:dyDescent="0.3">
      <c r="A17" s="256" t="s">
        <v>80</v>
      </c>
      <c r="B17" s="257" t="s">
        <v>169</v>
      </c>
      <c r="C17" s="258">
        <f>+'B a K'!E93</f>
        <v>891989</v>
      </c>
      <c r="D17" s="259">
        <f>+'B a K'!F93</f>
        <v>799346</v>
      </c>
      <c r="E17" s="261">
        <f>+'B a K'!G93</f>
        <v>92643</v>
      </c>
      <c r="F17" s="258">
        <f>+'B a K'!H93</f>
        <v>1087622</v>
      </c>
      <c r="G17" s="259">
        <f>+'B a K'!I93</f>
        <v>561412</v>
      </c>
      <c r="H17" s="259">
        <f>+'B a K'!J93</f>
        <v>526210</v>
      </c>
      <c r="I17" s="258">
        <f>+'B a K'!K93</f>
        <v>1979611</v>
      </c>
      <c r="J17" s="259">
        <f>+'B a K'!L93</f>
        <v>1360758</v>
      </c>
      <c r="K17" s="260">
        <f>+'B a K'!M93</f>
        <v>618853</v>
      </c>
      <c r="L17" s="546">
        <f t="shared" si="0"/>
        <v>5243.8915201797045</v>
      </c>
      <c r="M17" s="548">
        <v>5244</v>
      </c>
    </row>
    <row r="18" spans="1:13" ht="21.95" customHeight="1" x14ac:dyDescent="0.3">
      <c r="A18" s="256" t="s">
        <v>82</v>
      </c>
      <c r="B18" s="257" t="s">
        <v>83</v>
      </c>
      <c r="C18" s="258">
        <f>+'B a K'!E110</f>
        <v>570516</v>
      </c>
      <c r="D18" s="259">
        <f>+'B a K'!F110</f>
        <v>428460</v>
      </c>
      <c r="E18" s="261">
        <f>+'B a K'!G110</f>
        <v>142056</v>
      </c>
      <c r="F18" s="258">
        <f>+'B a K'!H110</f>
        <v>55014</v>
      </c>
      <c r="G18" s="259">
        <f>+'B a K'!I110</f>
        <v>35882</v>
      </c>
      <c r="H18" s="259">
        <f>+'B a K'!J110</f>
        <v>19132</v>
      </c>
      <c r="I18" s="258">
        <f>+'B a K'!K110</f>
        <v>625530</v>
      </c>
      <c r="J18" s="259">
        <f>+'B a K'!L110</f>
        <v>464342</v>
      </c>
      <c r="K18" s="260">
        <f>+'B a K'!M110</f>
        <v>161188</v>
      </c>
      <c r="L18" s="546">
        <f t="shared" si="0"/>
        <v>1656.9979973934328</v>
      </c>
      <c r="M18" s="548">
        <v>1657</v>
      </c>
    </row>
    <row r="19" spans="1:13" ht="21.95" customHeight="1" x14ac:dyDescent="0.3">
      <c r="A19" s="256" t="s">
        <v>322</v>
      </c>
      <c r="B19" s="257" t="s">
        <v>325</v>
      </c>
      <c r="C19" s="258">
        <f>+'B a K'!E112</f>
        <v>41730</v>
      </c>
      <c r="D19" s="259">
        <f>+'B a K'!F112</f>
        <v>41700</v>
      </c>
      <c r="E19" s="261">
        <f>+'B a K'!G112</f>
        <v>30</v>
      </c>
      <c r="F19" s="258">
        <f>+'B a K'!H112</f>
        <v>0</v>
      </c>
      <c r="G19" s="259">
        <f>+'B a K'!I112</f>
        <v>0</v>
      </c>
      <c r="H19" s="260">
        <f>+'B a K'!J112</f>
        <v>0</v>
      </c>
      <c r="I19" s="258">
        <f>+'B a K'!K112</f>
        <v>41730</v>
      </c>
      <c r="J19" s="259">
        <f>+'B a K'!L112</f>
        <v>41700</v>
      </c>
      <c r="K19" s="260">
        <f>+'B a K'!M112</f>
        <v>30</v>
      </c>
      <c r="L19" s="546">
        <f t="shared" si="0"/>
        <v>110.54070377316508</v>
      </c>
      <c r="M19" s="548">
        <v>111</v>
      </c>
    </row>
    <row r="20" spans="1:13" ht="21.95" customHeight="1" x14ac:dyDescent="0.3">
      <c r="A20" s="262">
        <v>39</v>
      </c>
      <c r="B20" s="257" t="s">
        <v>368</v>
      </c>
      <c r="C20" s="258">
        <f>+'B a K'!E116</f>
        <v>8578</v>
      </c>
      <c r="D20" s="259">
        <f>+'B a K'!F116</f>
        <v>8573</v>
      </c>
      <c r="E20" s="261">
        <f>+'B a K'!G116</f>
        <v>5</v>
      </c>
      <c r="F20" s="258">
        <f>+'B a K'!H116</f>
        <v>0</v>
      </c>
      <c r="G20" s="259">
        <f>+'B a K'!I116</f>
        <v>0</v>
      </c>
      <c r="H20" s="260">
        <f>+'B a K'!J116</f>
        <v>0</v>
      </c>
      <c r="I20" s="258">
        <f>+'B a K'!K116</f>
        <v>8578</v>
      </c>
      <c r="J20" s="259">
        <f>+'B a K'!L116</f>
        <v>8573</v>
      </c>
      <c r="K20" s="260">
        <f>+'B a K'!M116</f>
        <v>5</v>
      </c>
      <c r="L20" s="546">
        <f t="shared" si="0"/>
        <v>22.722697267342678</v>
      </c>
      <c r="M20" s="548">
        <v>23</v>
      </c>
    </row>
    <row r="21" spans="1:13" ht="21.95" customHeight="1" x14ac:dyDescent="0.3">
      <c r="A21" s="256" t="s">
        <v>84</v>
      </c>
      <c r="B21" s="287" t="s">
        <v>335</v>
      </c>
      <c r="C21" s="258">
        <f>+'B a K'!E138</f>
        <v>476458</v>
      </c>
      <c r="D21" s="259">
        <f>+'B a K'!F138</f>
        <v>356850</v>
      </c>
      <c r="E21" s="261">
        <f>+'B a K'!G138</f>
        <v>119608</v>
      </c>
      <c r="F21" s="258">
        <f>+'B a K'!H138</f>
        <v>91447</v>
      </c>
      <c r="G21" s="259">
        <f>+'B a K'!I138</f>
        <v>91338</v>
      </c>
      <c r="H21" s="259">
        <f>+'B a K'!J138</f>
        <v>109</v>
      </c>
      <c r="I21" s="258">
        <f>+'B a K'!K138</f>
        <v>567905</v>
      </c>
      <c r="J21" s="259">
        <f>+'B a K'!L138</f>
        <v>448188</v>
      </c>
      <c r="K21" s="260">
        <f>+'B a K'!M138</f>
        <v>119717</v>
      </c>
      <c r="L21" s="546">
        <f t="shared" si="0"/>
        <v>1504.3522256481981</v>
      </c>
      <c r="M21" s="548">
        <v>1504</v>
      </c>
    </row>
    <row r="22" spans="1:13" ht="21.95" customHeight="1" x14ac:dyDescent="0.3">
      <c r="A22" s="256" t="s">
        <v>85</v>
      </c>
      <c r="B22" s="257" t="s">
        <v>217</v>
      </c>
      <c r="C22" s="258">
        <f>+'B a K'!E146</f>
        <v>2858</v>
      </c>
      <c r="D22" s="259">
        <f>+'B a K'!F146</f>
        <v>1000</v>
      </c>
      <c r="E22" s="261">
        <f>+'B a K'!G146</f>
        <v>1858</v>
      </c>
      <c r="F22" s="258">
        <f>+'B a K'!H146</f>
        <v>0</v>
      </c>
      <c r="G22" s="259">
        <f>+'B a K'!I146</f>
        <v>0</v>
      </c>
      <c r="H22" s="259">
        <f>+'B a K'!J146</f>
        <v>0</v>
      </c>
      <c r="I22" s="258">
        <f>+'B a K'!K146</f>
        <v>2858</v>
      </c>
      <c r="J22" s="259">
        <f>+'B a K'!L146</f>
        <v>1000</v>
      </c>
      <c r="K22" s="260">
        <f>+'B a K'!M146</f>
        <v>1858</v>
      </c>
      <c r="L22" s="546">
        <f t="shared" si="0"/>
        <v>7.5707004884664695</v>
      </c>
      <c r="M22" s="548">
        <v>8</v>
      </c>
    </row>
    <row r="23" spans="1:13" ht="21.95" customHeight="1" x14ac:dyDescent="0.3">
      <c r="A23" s="256" t="s">
        <v>86</v>
      </c>
      <c r="B23" s="257" t="s">
        <v>87</v>
      </c>
      <c r="C23" s="258">
        <f>+'B a K'!E151</f>
        <v>354558</v>
      </c>
      <c r="D23" s="259">
        <f>+'B a K'!F151</f>
        <v>353200</v>
      </c>
      <c r="E23" s="261">
        <f>+'B a K'!G151</f>
        <v>1358</v>
      </c>
      <c r="F23" s="258">
        <f>+'B a K'!H151</f>
        <v>25796</v>
      </c>
      <c r="G23" s="259">
        <f>+'B a K'!I151</f>
        <v>25796</v>
      </c>
      <c r="H23" s="259">
        <f>+'B a K'!J151</f>
        <v>0</v>
      </c>
      <c r="I23" s="258">
        <f>+'B a K'!K151</f>
        <v>380354</v>
      </c>
      <c r="J23" s="259">
        <f>+'B a K'!L151</f>
        <v>378996</v>
      </c>
      <c r="K23" s="260">
        <f>+'B a K'!M151</f>
        <v>1358</v>
      </c>
      <c r="L23" s="546">
        <f t="shared" si="0"/>
        <v>1007.5389130826367</v>
      </c>
      <c r="M23" s="548">
        <v>1007</v>
      </c>
    </row>
    <row r="24" spans="1:13" ht="21.95" customHeight="1" x14ac:dyDescent="0.3">
      <c r="A24" s="256" t="s">
        <v>129</v>
      </c>
      <c r="B24" s="257" t="s">
        <v>130</v>
      </c>
      <c r="C24" s="258">
        <f>+'B a K'!E156</f>
        <v>11191</v>
      </c>
      <c r="D24" s="259">
        <f>+'B a K'!F156</f>
        <v>3000</v>
      </c>
      <c r="E24" s="261">
        <f>+'B a K'!G156</f>
        <v>8191</v>
      </c>
      <c r="F24" s="258">
        <f>+'B a K'!H156</f>
        <v>6560</v>
      </c>
      <c r="G24" s="259">
        <f>+'B a K'!I156</f>
        <v>5780</v>
      </c>
      <c r="H24" s="259">
        <f>+'B a K'!J156</f>
        <v>780</v>
      </c>
      <c r="I24" s="258">
        <f>+'B a K'!K156</f>
        <v>17751</v>
      </c>
      <c r="J24" s="259">
        <f>+'B a K'!L156</f>
        <v>8780</v>
      </c>
      <c r="K24" s="260">
        <f>+'B a K'!M156</f>
        <v>8971</v>
      </c>
      <c r="L24" s="546">
        <f t="shared" si="0"/>
        <v>47.021520073746778</v>
      </c>
      <c r="M24" s="548">
        <v>47</v>
      </c>
    </row>
    <row r="25" spans="1:13" ht="21.95" customHeight="1" x14ac:dyDescent="0.3">
      <c r="A25" s="256" t="s">
        <v>88</v>
      </c>
      <c r="B25" s="257" t="s">
        <v>263</v>
      </c>
      <c r="C25" s="258">
        <f>+'B a K'!E162</f>
        <v>1541333</v>
      </c>
      <c r="D25" s="259">
        <f>+'B a K'!F162</f>
        <v>874927</v>
      </c>
      <c r="E25" s="261">
        <f>+'B a K'!G162</f>
        <v>666406</v>
      </c>
      <c r="F25" s="258">
        <f>+'B a K'!H162</f>
        <v>173942</v>
      </c>
      <c r="G25" s="259">
        <f>+'B a K'!I162</f>
        <v>114810</v>
      </c>
      <c r="H25" s="259">
        <f>+'B a K'!J162</f>
        <v>59132</v>
      </c>
      <c r="I25" s="258">
        <f>+'B a K'!K162</f>
        <v>1715275</v>
      </c>
      <c r="J25" s="259">
        <f>+'B a K'!L162</f>
        <v>989737</v>
      </c>
      <c r="K25" s="260">
        <f>+'B a K'!M162</f>
        <v>725538</v>
      </c>
      <c r="L25" s="546">
        <f t="shared" si="0"/>
        <v>4543.6785445606447</v>
      </c>
      <c r="M25" s="548">
        <v>4544</v>
      </c>
    </row>
    <row r="26" spans="1:13" ht="21.95" customHeight="1" x14ac:dyDescent="0.3">
      <c r="A26" s="256" t="s">
        <v>89</v>
      </c>
      <c r="B26" s="257" t="s">
        <v>233</v>
      </c>
      <c r="C26" s="258">
        <f>+'B a K'!E167</f>
        <v>14551</v>
      </c>
      <c r="D26" s="259">
        <f>+'B a K'!F167</f>
        <v>14472</v>
      </c>
      <c r="E26" s="261">
        <f>+'B a K'!G167</f>
        <v>79</v>
      </c>
      <c r="F26" s="258">
        <f>+'B a K'!H167</f>
        <v>2000</v>
      </c>
      <c r="G26" s="259">
        <f>+'B a K'!I167</f>
        <v>2000</v>
      </c>
      <c r="H26" s="259">
        <f>+'B a K'!J167</f>
        <v>0</v>
      </c>
      <c r="I26" s="258">
        <f>+'B a K'!K167</f>
        <v>16551</v>
      </c>
      <c r="J26" s="259">
        <f>+'B a K'!L167</f>
        <v>16472</v>
      </c>
      <c r="K26" s="260">
        <f>+'B a K'!M167</f>
        <v>79</v>
      </c>
      <c r="L26" s="546">
        <f t="shared" si="0"/>
        <v>43.842779490765757</v>
      </c>
      <c r="M26" s="548">
        <v>44</v>
      </c>
    </row>
    <row r="27" spans="1:13" ht="21.95" customHeight="1" x14ac:dyDescent="0.3">
      <c r="A27" s="256" t="s">
        <v>90</v>
      </c>
      <c r="B27" s="257" t="s">
        <v>441</v>
      </c>
      <c r="C27" s="258">
        <f>+'B a K'!E173</f>
        <v>639847</v>
      </c>
      <c r="D27" s="259">
        <f>+'B a K'!F173</f>
        <v>1707568</v>
      </c>
      <c r="E27" s="261">
        <f>+'B a K'!G173</f>
        <v>43823</v>
      </c>
      <c r="F27" s="258">
        <f>+'B a K'!H173</f>
        <v>0</v>
      </c>
      <c r="G27" s="259">
        <f>+'B a K'!I173</f>
        <v>0</v>
      </c>
      <c r="H27" s="259">
        <f>+'B a K'!J173</f>
        <v>0</v>
      </c>
      <c r="I27" s="258">
        <f>+'B a K'!K173</f>
        <v>639847</v>
      </c>
      <c r="J27" s="259">
        <f>+'B a K'!L173</f>
        <v>1707568</v>
      </c>
      <c r="K27" s="260">
        <f>+'B a K'!M173</f>
        <v>43823</v>
      </c>
      <c r="L27" s="546">
        <f t="shared" si="0"/>
        <v>1694.9230214988822</v>
      </c>
      <c r="M27" s="548">
        <v>1695</v>
      </c>
    </row>
    <row r="28" spans="1:13" ht="21.95" customHeight="1" x14ac:dyDescent="0.3">
      <c r="A28" s="256" t="s">
        <v>92</v>
      </c>
      <c r="B28" s="257" t="s">
        <v>440</v>
      </c>
      <c r="C28" s="258">
        <f>+'B a K'!E177</f>
        <v>68615</v>
      </c>
      <c r="D28" s="259">
        <f>+'B a K'!F177</f>
        <v>10950</v>
      </c>
      <c r="E28" s="261">
        <f>+'B a K'!G177</f>
        <v>57665</v>
      </c>
      <c r="F28" s="258">
        <f>+'B a K'!H177</f>
        <v>1130</v>
      </c>
      <c r="G28" s="259">
        <f>+'B a K'!I177</f>
        <v>0</v>
      </c>
      <c r="H28" s="259">
        <f>+'B a K'!J177</f>
        <v>1130</v>
      </c>
      <c r="I28" s="258">
        <f>+'B a K'!K177</f>
        <v>69745</v>
      </c>
      <c r="J28" s="259">
        <f>+'B a K'!L177</f>
        <v>10950</v>
      </c>
      <c r="K28" s="260">
        <f>+'B a K'!M177</f>
        <v>58795</v>
      </c>
      <c r="L28" s="546">
        <f t="shared" si="0"/>
        <v>184.75105163334288</v>
      </c>
      <c r="M28" s="548">
        <v>185</v>
      </c>
    </row>
    <row r="29" spans="1:13" ht="21.95" customHeight="1" thickBot="1" x14ac:dyDescent="0.35">
      <c r="A29" s="263"/>
      <c r="B29" s="264" t="s">
        <v>63</v>
      </c>
      <c r="C29" s="265">
        <f>SUM(C9:C28)</f>
        <v>8938563</v>
      </c>
      <c r="D29" s="266">
        <f>SUM(D9:D28)</f>
        <v>8281341</v>
      </c>
      <c r="E29" s="266">
        <f>SUM(E9:E28)</f>
        <v>1768766</v>
      </c>
      <c r="F29" s="265">
        <f>SUM(F9:F28)</f>
        <v>3181817</v>
      </c>
      <c r="G29" s="266">
        <f>SUM(G8:G28)</f>
        <v>2394227</v>
      </c>
      <c r="H29" s="266">
        <f t="shared" ref="H29:L29" si="1">SUM(H9:H28)</f>
        <v>787590</v>
      </c>
      <c r="I29" s="265">
        <f t="shared" si="1"/>
        <v>12120380</v>
      </c>
      <c r="J29" s="266">
        <f t="shared" si="1"/>
        <v>10675568</v>
      </c>
      <c r="K29" s="267">
        <f t="shared" si="1"/>
        <v>2556356</v>
      </c>
      <c r="L29" s="547">
        <f t="shared" si="1"/>
        <v>32106.286489292939</v>
      </c>
      <c r="M29" s="549">
        <f>SUM(M9:M28)</f>
        <v>32106</v>
      </c>
    </row>
    <row r="30" spans="1:13" ht="21.95" customHeight="1" x14ac:dyDescent="0.3">
      <c r="L30" s="241"/>
      <c r="M30" s="339"/>
    </row>
    <row r="31" spans="1:13" ht="21.95" customHeight="1" x14ac:dyDescent="0.3">
      <c r="A31" s="240" t="s">
        <v>202</v>
      </c>
      <c r="I31" s="339"/>
      <c r="L31" s="537">
        <v>377508</v>
      </c>
      <c r="M31" s="339"/>
    </row>
    <row r="32" spans="1:13" ht="21.95" customHeight="1" x14ac:dyDescent="0.3">
      <c r="L32" s="241"/>
      <c r="M32" s="530"/>
    </row>
    <row r="35" spans="13:13" x14ac:dyDescent="0.3">
      <c r="M35" s="530"/>
    </row>
  </sheetData>
  <mergeCells count="2">
    <mergeCell ref="A6:A7"/>
    <mergeCell ref="B6:B7"/>
  </mergeCells>
  <phoneticPr fontId="0" type="noConversion"/>
  <printOptions horizontalCentered="1"/>
  <pageMargins left="0.6692913385826772" right="0.6692913385826772" top="0.98425196850393704" bottom="0.98425196850393704" header="0.59055118110236227" footer="0.51181102362204722"/>
  <pageSetup paperSize="9" scale="54" orientation="landscape" r:id="rId1"/>
  <headerFooter alignWithMargins="0">
    <oddHeader xml:space="preserve">&amp;R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O330"/>
  <sheetViews>
    <sheetView showZeros="0" zoomScaleNormal="10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A2"/>
    </sheetView>
  </sheetViews>
  <sheetFormatPr defaultColWidth="7.109375" defaultRowHeight="12.75" x14ac:dyDescent="0.2"/>
  <cols>
    <col min="1" max="2" width="6.21875" style="183" customWidth="1"/>
    <col min="3" max="3" width="6.21875" style="236" customWidth="1"/>
    <col min="4" max="4" width="39.88671875" style="237" customWidth="1"/>
    <col min="5" max="5" width="10.109375" style="238" customWidth="1"/>
    <col min="6" max="13" width="10.109375" style="183" customWidth="1"/>
    <col min="14" max="16384" width="7.109375" style="183"/>
  </cols>
  <sheetData>
    <row r="1" spans="1:15" ht="15.75" x14ac:dyDescent="0.25">
      <c r="A1" s="563" t="s">
        <v>131</v>
      </c>
      <c r="B1" s="564" t="s">
        <v>94</v>
      </c>
      <c r="C1" s="564" t="s">
        <v>95</v>
      </c>
      <c r="D1" s="567" t="s">
        <v>132</v>
      </c>
      <c r="E1" s="80" t="s">
        <v>398</v>
      </c>
      <c r="F1" s="81"/>
      <c r="G1" s="82"/>
      <c r="H1" s="80" t="s">
        <v>176</v>
      </c>
      <c r="I1" s="81"/>
      <c r="J1" s="82"/>
      <c r="K1" s="80" t="s">
        <v>177</v>
      </c>
      <c r="L1" s="81"/>
      <c r="M1" s="83"/>
    </row>
    <row r="2" spans="1:15" ht="26.25" thickBot="1" x14ac:dyDescent="0.25">
      <c r="A2" s="555"/>
      <c r="B2" s="565"/>
      <c r="C2" s="566"/>
      <c r="D2" s="568"/>
      <c r="E2" s="314" t="s">
        <v>201</v>
      </c>
      <c r="F2" s="315" t="s">
        <v>203</v>
      </c>
      <c r="G2" s="539" t="s">
        <v>43</v>
      </c>
      <c r="H2" s="314" t="s">
        <v>201</v>
      </c>
      <c r="I2" s="315" t="s">
        <v>203</v>
      </c>
      <c r="J2" s="315" t="s">
        <v>43</v>
      </c>
      <c r="K2" s="314" t="s">
        <v>201</v>
      </c>
      <c r="L2" s="315" t="s">
        <v>203</v>
      </c>
      <c r="M2" s="323" t="s">
        <v>43</v>
      </c>
    </row>
    <row r="3" spans="1:15" x14ac:dyDescent="0.2">
      <c r="A3" s="331"/>
      <c r="B3" s="332"/>
      <c r="C3" s="333"/>
      <c r="D3" s="334"/>
      <c r="E3" s="335"/>
      <c r="F3" s="336"/>
      <c r="G3" s="336"/>
      <c r="H3" s="335"/>
      <c r="I3" s="336"/>
      <c r="J3" s="336"/>
      <c r="K3" s="335"/>
      <c r="L3" s="336"/>
      <c r="M3" s="337"/>
    </row>
    <row r="4" spans="1:15" x14ac:dyDescent="0.2">
      <c r="A4" s="184" t="str">
        <f>MID(C4,1,1)</f>
        <v>1</v>
      </c>
      <c r="B4" s="185" t="str">
        <f>MID(C4,1,2)</f>
        <v>10</v>
      </c>
      <c r="C4" s="185">
        <v>1014</v>
      </c>
      <c r="D4" s="186" t="s">
        <v>133</v>
      </c>
      <c r="E4" s="187">
        <f>+F4+G4</f>
        <v>16917</v>
      </c>
      <c r="F4" s="188">
        <v>16708</v>
      </c>
      <c r="G4" s="188">
        <v>209</v>
      </c>
      <c r="H4" s="187">
        <f>+I4+J4</f>
        <v>0</v>
      </c>
      <c r="I4" s="188"/>
      <c r="J4" s="188"/>
      <c r="K4" s="371">
        <f>+L4+M4</f>
        <v>16917</v>
      </c>
      <c r="L4" s="188">
        <f t="shared" ref="L4:M7" si="0">+F4+I4</f>
        <v>16708</v>
      </c>
      <c r="M4" s="369">
        <f t="shared" si="0"/>
        <v>209</v>
      </c>
    </row>
    <row r="5" spans="1:15" x14ac:dyDescent="0.2">
      <c r="A5" s="189" t="str">
        <f>MID(C5,1,1)</f>
        <v>1</v>
      </c>
      <c r="B5" s="190" t="str">
        <f>MID(C5,1,2)</f>
        <v>10</v>
      </c>
      <c r="C5" s="185">
        <v>1019</v>
      </c>
      <c r="D5" s="186" t="s">
        <v>234</v>
      </c>
      <c r="E5" s="187">
        <f>+F5+G5</f>
        <v>165</v>
      </c>
      <c r="F5" s="188"/>
      <c r="G5" s="188">
        <v>165</v>
      </c>
      <c r="H5" s="187">
        <f>+I5+J5</f>
        <v>0</v>
      </c>
      <c r="I5" s="188"/>
      <c r="J5" s="188"/>
      <c r="K5" s="371">
        <f t="shared" ref="K5:K7" si="1">+L5+M5</f>
        <v>165</v>
      </c>
      <c r="L5" s="188">
        <f t="shared" si="0"/>
        <v>0</v>
      </c>
      <c r="M5" s="369">
        <f t="shared" ref="M5:M7" si="2">+G5+J5</f>
        <v>165</v>
      </c>
    </row>
    <row r="6" spans="1:15" x14ac:dyDescent="0.2">
      <c r="A6" s="189" t="str">
        <f>MID(C6,1,1)</f>
        <v>1</v>
      </c>
      <c r="B6" s="190" t="str">
        <f>MID(C6,1,2)</f>
        <v>10</v>
      </c>
      <c r="C6" s="190">
        <v>1037</v>
      </c>
      <c r="D6" s="191" t="s">
        <v>134</v>
      </c>
      <c r="E6" s="187">
        <f>+F6+G6</f>
        <v>70</v>
      </c>
      <c r="F6" s="294">
        <v>70</v>
      </c>
      <c r="G6" s="192"/>
      <c r="H6" s="187">
        <f>+I6+J6</f>
        <v>0</v>
      </c>
      <c r="I6" s="294"/>
      <c r="J6" s="192"/>
      <c r="K6" s="371">
        <f t="shared" si="1"/>
        <v>70</v>
      </c>
      <c r="L6" s="188">
        <f t="shared" si="0"/>
        <v>70</v>
      </c>
      <c r="M6" s="369">
        <f t="shared" si="2"/>
        <v>0</v>
      </c>
    </row>
    <row r="7" spans="1:15" x14ac:dyDescent="0.2">
      <c r="A7" s="189" t="str">
        <f>MID(C7,1,1)</f>
        <v>1</v>
      </c>
      <c r="B7" s="190" t="str">
        <f>MID(C7,1,2)</f>
        <v>10</v>
      </c>
      <c r="C7" s="190">
        <v>1070</v>
      </c>
      <c r="D7" s="228" t="s">
        <v>347</v>
      </c>
      <c r="E7" s="187">
        <f>+F7+G7</f>
        <v>12</v>
      </c>
      <c r="F7" s="294"/>
      <c r="G7" s="192">
        <v>12</v>
      </c>
      <c r="H7" s="187">
        <f>+I7+J7</f>
        <v>0</v>
      </c>
      <c r="I7" s="294"/>
      <c r="J7" s="538"/>
      <c r="K7" s="371">
        <f t="shared" si="1"/>
        <v>12</v>
      </c>
      <c r="L7" s="188">
        <f t="shared" si="0"/>
        <v>0</v>
      </c>
      <c r="M7" s="369">
        <f t="shared" si="2"/>
        <v>12</v>
      </c>
    </row>
    <row r="8" spans="1:15" x14ac:dyDescent="0.2">
      <c r="A8" s="194" t="s">
        <v>98</v>
      </c>
      <c r="B8" s="195"/>
      <c r="C8" s="196"/>
      <c r="D8" s="197"/>
      <c r="E8" s="198">
        <f t="shared" ref="E8:M8" si="3">SUM(E4:E7)</f>
        <v>17164</v>
      </c>
      <c r="F8" s="199">
        <f t="shared" si="3"/>
        <v>16778</v>
      </c>
      <c r="G8" s="423">
        <f t="shared" si="3"/>
        <v>386</v>
      </c>
      <c r="H8" s="385">
        <f t="shared" si="3"/>
        <v>0</v>
      </c>
      <c r="I8" s="199">
        <f t="shared" si="3"/>
        <v>0</v>
      </c>
      <c r="J8" s="199">
        <f t="shared" si="3"/>
        <v>0</v>
      </c>
      <c r="K8" s="373">
        <f t="shared" si="3"/>
        <v>17164</v>
      </c>
      <c r="L8" s="199">
        <f t="shared" si="3"/>
        <v>16778</v>
      </c>
      <c r="M8" s="368">
        <f t="shared" si="3"/>
        <v>386</v>
      </c>
      <c r="N8" s="238"/>
      <c r="O8" s="238"/>
    </row>
    <row r="9" spans="1:15" ht="13.5" thickBot="1" x14ac:dyDescent="0.25">
      <c r="A9" s="200"/>
      <c r="B9" s="201"/>
      <c r="C9" s="202"/>
      <c r="D9" s="203"/>
      <c r="E9" s="204"/>
      <c r="F9" s="295"/>
      <c r="G9" s="205"/>
      <c r="H9" s="204"/>
      <c r="I9" s="295"/>
      <c r="J9" s="205"/>
      <c r="K9" s="374"/>
      <c r="L9" s="295"/>
      <c r="M9" s="370"/>
      <c r="N9" s="238"/>
      <c r="O9" s="238"/>
    </row>
    <row r="10" spans="1:15" ht="14.25" thickTop="1" thickBot="1" x14ac:dyDescent="0.25">
      <c r="A10" s="207" t="s">
        <v>99</v>
      </c>
      <c r="B10" s="208"/>
      <c r="C10" s="208"/>
      <c r="D10" s="209"/>
      <c r="E10" s="210">
        <f>+E8</f>
        <v>17164</v>
      </c>
      <c r="F10" s="296">
        <f>+F8</f>
        <v>16778</v>
      </c>
      <c r="G10" s="211">
        <f>+G8</f>
        <v>386</v>
      </c>
      <c r="H10" s="210">
        <f>+H8</f>
        <v>0</v>
      </c>
      <c r="I10" s="296">
        <f>I8</f>
        <v>0</v>
      </c>
      <c r="J10" s="211"/>
      <c r="K10" s="375">
        <f>+K8</f>
        <v>17164</v>
      </c>
      <c r="L10" s="296">
        <f>+L8</f>
        <v>16778</v>
      </c>
      <c r="M10" s="381">
        <f>+M8</f>
        <v>386</v>
      </c>
      <c r="N10" s="238"/>
      <c r="O10" s="238"/>
    </row>
    <row r="11" spans="1:15" ht="13.5" thickTop="1" x14ac:dyDescent="0.2">
      <c r="A11" s="213"/>
      <c r="B11" s="185"/>
      <c r="C11" s="185"/>
      <c r="D11" s="186"/>
      <c r="E11" s="214"/>
      <c r="F11" s="297"/>
      <c r="G11" s="215"/>
      <c r="H11" s="214"/>
      <c r="I11" s="297"/>
      <c r="J11" s="215"/>
      <c r="K11" s="376"/>
      <c r="L11" s="297"/>
      <c r="M11" s="382"/>
      <c r="N11" s="238"/>
      <c r="O11" s="238"/>
    </row>
    <row r="12" spans="1:15" x14ac:dyDescent="0.2">
      <c r="A12" s="189" t="str">
        <f>MID(C12,1,1)</f>
        <v>2</v>
      </c>
      <c r="B12" s="190" t="str">
        <f>MID(C12,1,2)</f>
        <v>21</v>
      </c>
      <c r="C12" s="190">
        <v>2141</v>
      </c>
      <c r="D12" s="191" t="s">
        <v>296</v>
      </c>
      <c r="E12" s="187">
        <f>+F12+G12</f>
        <v>350</v>
      </c>
      <c r="F12" s="294"/>
      <c r="G12" s="192">
        <v>350</v>
      </c>
      <c r="H12" s="193">
        <f>+I12+J12</f>
        <v>0</v>
      </c>
      <c r="I12" s="294"/>
      <c r="J12" s="192"/>
      <c r="K12" s="371">
        <f t="shared" ref="K12:K13" si="4">+L12+M12</f>
        <v>350</v>
      </c>
      <c r="L12" s="188">
        <f t="shared" ref="L12" si="5">+F12+I12</f>
        <v>0</v>
      </c>
      <c r="M12" s="369">
        <f t="shared" ref="M12:M13" si="6">+G12+J12</f>
        <v>350</v>
      </c>
      <c r="N12" s="238"/>
      <c r="O12" s="238"/>
    </row>
    <row r="13" spans="1:15" x14ac:dyDescent="0.2">
      <c r="A13" s="189" t="str">
        <f>MID(C13,1,1)</f>
        <v>2</v>
      </c>
      <c r="B13" s="190" t="str">
        <f>MID(C13,1,2)</f>
        <v>21</v>
      </c>
      <c r="C13" s="190">
        <v>2143</v>
      </c>
      <c r="D13" s="324" t="s">
        <v>300</v>
      </c>
      <c r="E13" s="187">
        <f>+F13+G13</f>
        <v>45733</v>
      </c>
      <c r="F13" s="294">
        <v>45733</v>
      </c>
      <c r="G13" s="192"/>
      <c r="H13" s="193">
        <f t="shared" ref="H13" si="7">+I13+J13</f>
        <v>8000</v>
      </c>
      <c r="I13" s="294">
        <v>8000</v>
      </c>
      <c r="J13" s="192"/>
      <c r="K13" s="371">
        <f t="shared" si="4"/>
        <v>53733</v>
      </c>
      <c r="L13" s="188">
        <f t="shared" ref="L13" si="8">+F13+I13</f>
        <v>53733</v>
      </c>
      <c r="M13" s="369">
        <f t="shared" si="6"/>
        <v>0</v>
      </c>
      <c r="N13" s="238"/>
      <c r="O13" s="238"/>
    </row>
    <row r="14" spans="1:15" x14ac:dyDescent="0.2">
      <c r="A14" s="194" t="s">
        <v>100</v>
      </c>
      <c r="B14" s="195"/>
      <c r="C14" s="196"/>
      <c r="D14" s="197"/>
      <c r="E14" s="198">
        <f t="shared" ref="E14:M14" si="9">SUM(E12:E13)</f>
        <v>46083</v>
      </c>
      <c r="F14" s="199">
        <f t="shared" si="9"/>
        <v>45733</v>
      </c>
      <c r="G14" s="199">
        <f t="shared" si="9"/>
        <v>350</v>
      </c>
      <c r="H14" s="198">
        <f t="shared" si="9"/>
        <v>8000</v>
      </c>
      <c r="I14" s="199">
        <f t="shared" si="9"/>
        <v>8000</v>
      </c>
      <c r="J14" s="199">
        <f t="shared" si="9"/>
        <v>0</v>
      </c>
      <c r="K14" s="373">
        <f t="shared" si="9"/>
        <v>54083</v>
      </c>
      <c r="L14" s="199">
        <f t="shared" si="9"/>
        <v>53733</v>
      </c>
      <c r="M14" s="368">
        <f t="shared" si="9"/>
        <v>350</v>
      </c>
      <c r="N14" s="238"/>
      <c r="O14" s="238"/>
    </row>
    <row r="15" spans="1:15" x14ac:dyDescent="0.2">
      <c r="A15" s="189"/>
      <c r="B15" s="216"/>
      <c r="C15" s="190"/>
      <c r="D15" s="191"/>
      <c r="E15" s="217"/>
      <c r="F15" s="298"/>
      <c r="G15" s="218"/>
      <c r="H15" s="217"/>
      <c r="I15" s="298"/>
      <c r="J15" s="218"/>
      <c r="K15" s="377"/>
      <c r="L15" s="298"/>
      <c r="M15" s="384"/>
      <c r="N15" s="238"/>
      <c r="O15" s="238"/>
    </row>
    <row r="16" spans="1:15" x14ac:dyDescent="0.2">
      <c r="A16" s="189" t="str">
        <f>MID(C16,1,1)</f>
        <v>2</v>
      </c>
      <c r="B16" s="190" t="str">
        <f>MID(C16,1,2)</f>
        <v>22</v>
      </c>
      <c r="C16" s="190">
        <v>2212</v>
      </c>
      <c r="D16" s="191" t="s">
        <v>135</v>
      </c>
      <c r="E16" s="187">
        <f t="shared" ref="E16:E22" si="10">+F16+G16</f>
        <v>666338</v>
      </c>
      <c r="F16" s="294">
        <v>570299</v>
      </c>
      <c r="G16" s="192">
        <v>96039</v>
      </c>
      <c r="H16" s="193">
        <f t="shared" ref="H16:H22" si="11">+I16+J16</f>
        <v>437299</v>
      </c>
      <c r="I16" s="294">
        <v>430732</v>
      </c>
      <c r="J16" s="192">
        <v>6567</v>
      </c>
      <c r="K16" s="371">
        <f t="shared" ref="K16:K22" si="12">+L16+M16</f>
        <v>1103637</v>
      </c>
      <c r="L16" s="188">
        <f t="shared" ref="L16:L22" si="13">+F16+I16</f>
        <v>1001031</v>
      </c>
      <c r="M16" s="369">
        <f t="shared" ref="M16:M22" si="14">+G16+J16</f>
        <v>102606</v>
      </c>
      <c r="N16" s="238"/>
      <c r="O16" s="238"/>
    </row>
    <row r="17" spans="1:15" x14ac:dyDescent="0.2">
      <c r="A17" s="189">
        <v>2</v>
      </c>
      <c r="B17" s="190">
        <v>22</v>
      </c>
      <c r="C17" s="190">
        <v>2219</v>
      </c>
      <c r="D17" s="191" t="s">
        <v>235</v>
      </c>
      <c r="E17" s="187">
        <f t="shared" si="10"/>
        <v>93428</v>
      </c>
      <c r="F17" s="294">
        <v>19692</v>
      </c>
      <c r="G17" s="192">
        <v>73736</v>
      </c>
      <c r="H17" s="193">
        <f t="shared" si="11"/>
        <v>89411</v>
      </c>
      <c r="I17" s="294">
        <f>98470-15000</f>
        <v>83470</v>
      </c>
      <c r="J17" s="192">
        <v>5941</v>
      </c>
      <c r="K17" s="371">
        <f t="shared" si="12"/>
        <v>182839</v>
      </c>
      <c r="L17" s="188">
        <f t="shared" si="13"/>
        <v>103162</v>
      </c>
      <c r="M17" s="369">
        <f t="shared" si="14"/>
        <v>79677</v>
      </c>
      <c r="N17" s="238"/>
      <c r="O17" s="238"/>
    </row>
    <row r="18" spans="1:15" x14ac:dyDescent="0.2">
      <c r="A18" s="189">
        <v>2</v>
      </c>
      <c r="B18" s="190">
        <v>22</v>
      </c>
      <c r="C18" s="190">
        <v>2221</v>
      </c>
      <c r="D18" s="191" t="s">
        <v>359</v>
      </c>
      <c r="E18" s="187">
        <f t="shared" si="10"/>
        <v>151</v>
      </c>
      <c r="F18" s="294"/>
      <c r="G18" s="192">
        <v>151</v>
      </c>
      <c r="H18" s="193">
        <f t="shared" si="11"/>
        <v>0</v>
      </c>
      <c r="I18" s="294"/>
      <c r="J18" s="192"/>
      <c r="K18" s="371">
        <f t="shared" si="12"/>
        <v>151</v>
      </c>
      <c r="L18" s="188">
        <f t="shared" si="13"/>
        <v>0</v>
      </c>
      <c r="M18" s="369">
        <f t="shared" si="14"/>
        <v>151</v>
      </c>
      <c r="N18" s="238"/>
      <c r="O18" s="238"/>
    </row>
    <row r="19" spans="1:15" x14ac:dyDescent="0.2">
      <c r="A19" s="189" t="str">
        <f>MID(C19,1,1)</f>
        <v>2</v>
      </c>
      <c r="B19" s="190" t="str">
        <f>MID(C19,1,2)</f>
        <v>22</v>
      </c>
      <c r="C19" s="190">
        <v>2223</v>
      </c>
      <c r="D19" s="191" t="s">
        <v>282</v>
      </c>
      <c r="E19" s="187">
        <f t="shared" si="10"/>
        <v>147</v>
      </c>
      <c r="F19" s="294"/>
      <c r="G19" s="192">
        <v>147</v>
      </c>
      <c r="H19" s="193">
        <f t="shared" si="11"/>
        <v>566</v>
      </c>
      <c r="I19" s="294"/>
      <c r="J19" s="192">
        <v>566</v>
      </c>
      <c r="K19" s="371">
        <f t="shared" si="12"/>
        <v>713</v>
      </c>
      <c r="L19" s="188">
        <f t="shared" si="13"/>
        <v>0</v>
      </c>
      <c r="M19" s="369">
        <f t="shared" si="14"/>
        <v>713</v>
      </c>
      <c r="N19" s="238"/>
      <c r="O19" s="238"/>
    </row>
    <row r="20" spans="1:15" x14ac:dyDescent="0.2">
      <c r="A20" s="189" t="str">
        <f>MID(C20,1,1)</f>
        <v>2</v>
      </c>
      <c r="B20" s="190" t="str">
        <f>MID(C20,1,2)</f>
        <v>22</v>
      </c>
      <c r="C20" s="190">
        <v>2229</v>
      </c>
      <c r="D20" s="191" t="s">
        <v>236</v>
      </c>
      <c r="E20" s="187">
        <f t="shared" si="10"/>
        <v>1808299</v>
      </c>
      <c r="F20" s="294">
        <v>1807949</v>
      </c>
      <c r="G20" s="192">
        <v>350</v>
      </c>
      <c r="H20" s="193">
        <f t="shared" si="11"/>
        <v>15000</v>
      </c>
      <c r="I20" s="294">
        <v>15000</v>
      </c>
      <c r="J20" s="192"/>
      <c r="K20" s="371">
        <f t="shared" si="12"/>
        <v>1823299</v>
      </c>
      <c r="L20" s="188">
        <f t="shared" si="13"/>
        <v>1822949</v>
      </c>
      <c r="M20" s="369">
        <f t="shared" si="14"/>
        <v>350</v>
      </c>
      <c r="N20" s="238"/>
      <c r="O20" s="238"/>
    </row>
    <row r="21" spans="1:15" x14ac:dyDescent="0.2">
      <c r="A21" s="189" t="str">
        <f>MID(C21,1,1)</f>
        <v>2</v>
      </c>
      <c r="B21" s="190" t="str">
        <f>MID(C21,1,2)</f>
        <v>22</v>
      </c>
      <c r="C21" s="190">
        <v>2271</v>
      </c>
      <c r="D21" s="191" t="s">
        <v>333</v>
      </c>
      <c r="E21" s="187">
        <f t="shared" si="10"/>
        <v>3926</v>
      </c>
      <c r="F21" s="294">
        <v>3926</v>
      </c>
      <c r="G21" s="192"/>
      <c r="H21" s="193">
        <f t="shared" si="11"/>
        <v>2500</v>
      </c>
      <c r="I21" s="294">
        <v>2500</v>
      </c>
      <c r="J21" s="192"/>
      <c r="K21" s="371">
        <f t="shared" si="12"/>
        <v>6426</v>
      </c>
      <c r="L21" s="188">
        <f t="shared" si="13"/>
        <v>6426</v>
      </c>
      <c r="M21" s="369">
        <f t="shared" si="14"/>
        <v>0</v>
      </c>
      <c r="N21" s="238"/>
      <c r="O21" s="238"/>
    </row>
    <row r="22" spans="1:15" x14ac:dyDescent="0.2">
      <c r="A22" s="189">
        <v>2</v>
      </c>
      <c r="B22" s="190">
        <v>22</v>
      </c>
      <c r="C22" s="190">
        <v>2299</v>
      </c>
      <c r="D22" s="191" t="s">
        <v>212</v>
      </c>
      <c r="E22" s="187">
        <f t="shared" si="10"/>
        <v>8380</v>
      </c>
      <c r="F22" s="294">
        <v>8380</v>
      </c>
      <c r="G22" s="192"/>
      <c r="H22" s="193">
        <f t="shared" si="11"/>
        <v>0</v>
      </c>
      <c r="I22" s="294"/>
      <c r="J22" s="192"/>
      <c r="K22" s="371">
        <f t="shared" si="12"/>
        <v>8380</v>
      </c>
      <c r="L22" s="188">
        <f t="shared" si="13"/>
        <v>8380</v>
      </c>
      <c r="M22" s="369">
        <f t="shared" si="14"/>
        <v>0</v>
      </c>
      <c r="N22" s="238"/>
      <c r="O22" s="238"/>
    </row>
    <row r="23" spans="1:15" x14ac:dyDescent="0.2">
      <c r="A23" s="194" t="s">
        <v>102</v>
      </c>
      <c r="B23" s="195"/>
      <c r="C23" s="196"/>
      <c r="D23" s="197"/>
      <c r="E23" s="198">
        <f t="shared" ref="E23:M23" si="15">SUM(E16:E22)</f>
        <v>2580669</v>
      </c>
      <c r="F23" s="199">
        <f t="shared" si="15"/>
        <v>2410246</v>
      </c>
      <c r="G23" s="199">
        <f t="shared" si="15"/>
        <v>170423</v>
      </c>
      <c r="H23" s="198">
        <f t="shared" si="15"/>
        <v>544776</v>
      </c>
      <c r="I23" s="199">
        <f t="shared" si="15"/>
        <v>531702</v>
      </c>
      <c r="J23" s="199">
        <f t="shared" si="15"/>
        <v>13074</v>
      </c>
      <c r="K23" s="373">
        <f t="shared" si="15"/>
        <v>3125445</v>
      </c>
      <c r="L23" s="199">
        <f t="shared" si="15"/>
        <v>2941948</v>
      </c>
      <c r="M23" s="368">
        <f t="shared" si="15"/>
        <v>183497</v>
      </c>
      <c r="N23" s="238"/>
      <c r="O23" s="238"/>
    </row>
    <row r="24" spans="1:15" x14ac:dyDescent="0.2">
      <c r="A24" s="189"/>
      <c r="B24" s="216"/>
      <c r="C24" s="190"/>
      <c r="D24" s="191"/>
      <c r="E24" s="217"/>
      <c r="F24" s="298"/>
      <c r="G24" s="218"/>
      <c r="H24" s="217"/>
      <c r="I24" s="298"/>
      <c r="J24" s="218"/>
      <c r="K24" s="377"/>
      <c r="L24" s="298"/>
      <c r="M24" s="384"/>
      <c r="N24" s="238"/>
      <c r="O24" s="238"/>
    </row>
    <row r="25" spans="1:15" x14ac:dyDescent="0.2">
      <c r="A25" s="189" t="str">
        <f>MID(C25,1,1)</f>
        <v>2</v>
      </c>
      <c r="B25" s="190" t="str">
        <f>MID(C25,1,2)</f>
        <v>23</v>
      </c>
      <c r="C25" s="190">
        <v>2310</v>
      </c>
      <c r="D25" s="191" t="s">
        <v>136</v>
      </c>
      <c r="E25" s="187">
        <f t="shared" ref="E25:E29" si="16">+F25+G25</f>
        <v>395</v>
      </c>
      <c r="F25" s="294">
        <v>350</v>
      </c>
      <c r="G25" s="192">
        <v>45</v>
      </c>
      <c r="H25" s="193">
        <f t="shared" ref="H25:H29" si="17">+I25+J25</f>
        <v>102520</v>
      </c>
      <c r="I25" s="294">
        <v>102490</v>
      </c>
      <c r="J25" s="192">
        <v>30</v>
      </c>
      <c r="K25" s="371">
        <f t="shared" ref="K25:K27" si="18">+L25+M25</f>
        <v>102915</v>
      </c>
      <c r="L25" s="188">
        <f t="shared" ref="L25:L30" si="19">+F25+I25</f>
        <v>102840</v>
      </c>
      <c r="M25" s="369">
        <f t="shared" ref="M25:M29" si="20">+G25+J25</f>
        <v>75</v>
      </c>
      <c r="N25" s="238"/>
      <c r="O25" s="238"/>
    </row>
    <row r="26" spans="1:15" x14ac:dyDescent="0.2">
      <c r="A26" s="189" t="str">
        <f>MID(C26,1,1)</f>
        <v>2</v>
      </c>
      <c r="B26" s="190" t="str">
        <f>MID(C26,1,2)</f>
        <v>23</v>
      </c>
      <c r="C26" s="190">
        <v>2321</v>
      </c>
      <c r="D26" s="191" t="s">
        <v>352</v>
      </c>
      <c r="E26" s="187">
        <f t="shared" si="16"/>
        <v>4545</v>
      </c>
      <c r="F26" s="294">
        <v>3740</v>
      </c>
      <c r="G26" s="192">
        <v>805</v>
      </c>
      <c r="H26" s="193">
        <f t="shared" si="17"/>
        <v>497510</v>
      </c>
      <c r="I26" s="294">
        <v>497510</v>
      </c>
      <c r="J26" s="192"/>
      <c r="K26" s="371">
        <f t="shared" si="18"/>
        <v>502055</v>
      </c>
      <c r="L26" s="188">
        <f t="shared" si="19"/>
        <v>501250</v>
      </c>
      <c r="M26" s="369">
        <f t="shared" si="20"/>
        <v>805</v>
      </c>
      <c r="N26" s="238"/>
      <c r="O26" s="238"/>
    </row>
    <row r="27" spans="1:15" x14ac:dyDescent="0.2">
      <c r="A27" s="189">
        <v>2</v>
      </c>
      <c r="B27" s="190">
        <v>23</v>
      </c>
      <c r="C27" s="190">
        <v>2329</v>
      </c>
      <c r="D27" s="191" t="s">
        <v>137</v>
      </c>
      <c r="E27" s="193">
        <f>+F27+G27</f>
        <v>0</v>
      </c>
      <c r="F27" s="294"/>
      <c r="G27" s="192"/>
      <c r="H27" s="193">
        <f t="shared" si="17"/>
        <v>32500</v>
      </c>
      <c r="I27" s="294">
        <v>32500</v>
      </c>
      <c r="J27" s="192"/>
      <c r="K27" s="371">
        <f t="shared" si="18"/>
        <v>32500</v>
      </c>
      <c r="L27" s="188">
        <f t="shared" si="19"/>
        <v>32500</v>
      </c>
      <c r="M27" s="369">
        <f t="shared" si="20"/>
        <v>0</v>
      </c>
      <c r="N27" s="238"/>
      <c r="O27" s="238"/>
    </row>
    <row r="28" spans="1:15" x14ac:dyDescent="0.2">
      <c r="A28" s="189">
        <v>2</v>
      </c>
      <c r="B28" s="190">
        <v>23</v>
      </c>
      <c r="C28" s="190">
        <v>2331</v>
      </c>
      <c r="D28" s="191" t="s">
        <v>316</v>
      </c>
      <c r="E28" s="193">
        <f>+F28+G28</f>
        <v>2815</v>
      </c>
      <c r="F28" s="294">
        <v>2815</v>
      </c>
      <c r="G28" s="192"/>
      <c r="H28" s="193">
        <f t="shared" si="17"/>
        <v>0</v>
      </c>
      <c r="I28" s="294"/>
      <c r="J28" s="192"/>
      <c r="K28" s="371">
        <f t="shared" ref="K28" si="21">+L28+M28</f>
        <v>2815</v>
      </c>
      <c r="L28" s="188">
        <f t="shared" ref="L28" si="22">+F28+I28</f>
        <v>2815</v>
      </c>
      <c r="M28" s="369">
        <f t="shared" ref="M28" si="23">+G28+J28</f>
        <v>0</v>
      </c>
      <c r="N28" s="238"/>
      <c r="O28" s="238"/>
    </row>
    <row r="29" spans="1:15" x14ac:dyDescent="0.2">
      <c r="A29" s="189" t="str">
        <f>MID(C29,1,1)</f>
        <v>2</v>
      </c>
      <c r="B29" s="190" t="str">
        <f>MID(C29,1,2)</f>
        <v>23</v>
      </c>
      <c r="C29" s="190">
        <v>2333</v>
      </c>
      <c r="D29" s="191" t="s">
        <v>138</v>
      </c>
      <c r="E29" s="187">
        <f t="shared" si="16"/>
        <v>4371</v>
      </c>
      <c r="F29" s="294">
        <v>4100</v>
      </c>
      <c r="G29" s="192">
        <v>271</v>
      </c>
      <c r="H29" s="193">
        <f t="shared" si="17"/>
        <v>4520</v>
      </c>
      <c r="I29" s="294">
        <v>4500</v>
      </c>
      <c r="J29" s="192">
        <v>20</v>
      </c>
      <c r="K29" s="371">
        <f>+L29+M29</f>
        <v>8891</v>
      </c>
      <c r="L29" s="188">
        <f t="shared" si="19"/>
        <v>8600</v>
      </c>
      <c r="M29" s="369">
        <f t="shared" si="20"/>
        <v>291</v>
      </c>
      <c r="N29" s="238"/>
      <c r="O29" s="238"/>
    </row>
    <row r="30" spans="1:15" x14ac:dyDescent="0.2">
      <c r="A30" s="189">
        <v>2</v>
      </c>
      <c r="B30" s="190" t="str">
        <f>MID(C30,1,2)</f>
        <v>23</v>
      </c>
      <c r="C30" s="190">
        <v>2339</v>
      </c>
      <c r="D30" s="191" t="s">
        <v>375</v>
      </c>
      <c r="E30" s="187"/>
      <c r="F30" s="294"/>
      <c r="G30" s="192"/>
      <c r="H30" s="193">
        <f t="shared" ref="H30" si="24">+I30+J30</f>
        <v>13000</v>
      </c>
      <c r="I30" s="294">
        <v>13000</v>
      </c>
      <c r="J30" s="192"/>
      <c r="K30" s="371">
        <f>+L30+M30</f>
        <v>13000</v>
      </c>
      <c r="L30" s="188">
        <f t="shared" si="19"/>
        <v>13000</v>
      </c>
      <c r="M30" s="369">
        <f t="shared" ref="M30" si="25">+G30+J30</f>
        <v>0</v>
      </c>
      <c r="N30" s="238"/>
      <c r="O30" s="238"/>
    </row>
    <row r="31" spans="1:15" x14ac:dyDescent="0.2">
      <c r="A31" s="194" t="s">
        <v>103</v>
      </c>
      <c r="B31" s="195"/>
      <c r="C31" s="196"/>
      <c r="D31" s="197"/>
      <c r="E31" s="373">
        <f t="shared" ref="E31:M31" si="26">SUM(E25:E30)</f>
        <v>12126</v>
      </c>
      <c r="F31" s="199">
        <f t="shared" si="26"/>
        <v>11005</v>
      </c>
      <c r="G31" s="385">
        <f t="shared" si="26"/>
        <v>1121</v>
      </c>
      <c r="H31" s="198">
        <f t="shared" si="26"/>
        <v>650050</v>
      </c>
      <c r="I31" s="199">
        <f t="shared" si="26"/>
        <v>650000</v>
      </c>
      <c r="J31" s="199">
        <f t="shared" si="26"/>
        <v>50</v>
      </c>
      <c r="K31" s="373">
        <f t="shared" si="26"/>
        <v>662176</v>
      </c>
      <c r="L31" s="199">
        <f t="shared" si="26"/>
        <v>661005</v>
      </c>
      <c r="M31" s="423">
        <f t="shared" si="26"/>
        <v>1171</v>
      </c>
      <c r="N31" s="238"/>
      <c r="O31" s="238"/>
    </row>
    <row r="32" spans="1:15" ht="13.5" thickBot="1" x14ac:dyDescent="0.25">
      <c r="A32" s="200"/>
      <c r="B32" s="201"/>
      <c r="C32" s="202"/>
      <c r="D32" s="203"/>
      <c r="E32" s="204"/>
      <c r="F32" s="295"/>
      <c r="G32" s="205"/>
      <c r="H32" s="204"/>
      <c r="I32" s="295"/>
      <c r="J32" s="205"/>
      <c r="K32" s="374"/>
      <c r="L32" s="295"/>
      <c r="M32" s="370"/>
      <c r="N32" s="238"/>
      <c r="O32" s="238"/>
    </row>
    <row r="33" spans="1:15" ht="14.25" thickTop="1" thickBot="1" x14ac:dyDescent="0.25">
      <c r="A33" s="219" t="s">
        <v>104</v>
      </c>
      <c r="B33" s="220"/>
      <c r="C33" s="220"/>
      <c r="D33" s="221"/>
      <c r="E33" s="222">
        <f>+E14+E23+E31</f>
        <v>2638878</v>
      </c>
      <c r="F33" s="299">
        <f>+F14+F23+F31</f>
        <v>2466984</v>
      </c>
      <c r="G33" s="223">
        <f>+G31+G23+G14</f>
        <v>171894</v>
      </c>
      <c r="H33" s="222">
        <f>+H31+H23+H14</f>
        <v>1202826</v>
      </c>
      <c r="I33" s="299">
        <f>I31+I23+I14</f>
        <v>1189702</v>
      </c>
      <c r="J33" s="223">
        <f>+J23+J31</f>
        <v>13124</v>
      </c>
      <c r="K33" s="378">
        <f>+K31+K23+K14</f>
        <v>3841704</v>
      </c>
      <c r="L33" s="299">
        <f>+L31+L23+L14</f>
        <v>3656686</v>
      </c>
      <c r="M33" s="386">
        <f>+M31+M23+M14</f>
        <v>185018</v>
      </c>
      <c r="N33" s="238"/>
      <c r="O33" s="238"/>
    </row>
    <row r="34" spans="1:15" ht="13.5" thickTop="1" x14ac:dyDescent="0.2">
      <c r="A34" s="213"/>
      <c r="B34" s="185"/>
      <c r="C34" s="185"/>
      <c r="D34" s="186"/>
      <c r="E34" s="214"/>
      <c r="F34" s="297"/>
      <c r="G34" s="215"/>
      <c r="H34" s="214"/>
      <c r="I34" s="297"/>
      <c r="J34" s="215"/>
      <c r="K34" s="376"/>
      <c r="L34" s="297"/>
      <c r="M34" s="382"/>
      <c r="N34" s="238"/>
      <c r="O34" s="238"/>
    </row>
    <row r="35" spans="1:15" x14ac:dyDescent="0.2">
      <c r="A35" s="184">
        <v>3</v>
      </c>
      <c r="B35" s="185">
        <v>31</v>
      </c>
      <c r="C35" s="185">
        <v>3111</v>
      </c>
      <c r="D35" s="186" t="s">
        <v>400</v>
      </c>
      <c r="E35" s="187">
        <f t="shared" ref="E35:E43" si="27">+F35+G35</f>
        <v>103617</v>
      </c>
      <c r="F35" s="188">
        <v>2670</v>
      </c>
      <c r="G35" s="224">
        <v>100947</v>
      </c>
      <c r="H35" s="193">
        <f t="shared" ref="H35:H43" si="28">+I35+J35</f>
        <v>62784</v>
      </c>
      <c r="I35" s="188">
        <v>20500</v>
      </c>
      <c r="J35" s="224">
        <v>42284</v>
      </c>
      <c r="K35" s="371">
        <f t="shared" ref="K35:K43" si="29">+L35+M35</f>
        <v>166401</v>
      </c>
      <c r="L35" s="188">
        <f t="shared" ref="L35:L43" si="30">+F35+I35</f>
        <v>23170</v>
      </c>
      <c r="M35" s="369">
        <f t="shared" ref="M35:M43" si="31">+G35+J35</f>
        <v>143231</v>
      </c>
      <c r="N35" s="238"/>
      <c r="O35" s="238"/>
    </row>
    <row r="36" spans="1:15" x14ac:dyDescent="0.2">
      <c r="A36" s="184">
        <v>3</v>
      </c>
      <c r="B36" s="185">
        <v>31</v>
      </c>
      <c r="C36" s="185">
        <v>3112</v>
      </c>
      <c r="D36" s="186" t="s">
        <v>370</v>
      </c>
      <c r="E36" s="193">
        <f>+F36+G36</f>
        <v>10</v>
      </c>
      <c r="F36" s="188"/>
      <c r="G36" s="224">
        <v>10</v>
      </c>
      <c r="H36" s="193">
        <f t="shared" si="28"/>
        <v>0</v>
      </c>
      <c r="I36" s="188"/>
      <c r="J36" s="224"/>
      <c r="K36" s="371">
        <f t="shared" si="29"/>
        <v>10</v>
      </c>
      <c r="L36" s="188">
        <f t="shared" si="30"/>
        <v>0</v>
      </c>
      <c r="M36" s="369">
        <f t="shared" si="31"/>
        <v>10</v>
      </c>
      <c r="N36" s="238"/>
      <c r="O36" s="238"/>
    </row>
    <row r="37" spans="1:15" x14ac:dyDescent="0.2">
      <c r="A37" s="189" t="str">
        <f>MID(C37,1,1)</f>
        <v>3</v>
      </c>
      <c r="B37" s="190" t="str">
        <f>MID(C37,1,2)</f>
        <v>31</v>
      </c>
      <c r="C37" s="190">
        <v>3113</v>
      </c>
      <c r="D37" s="191" t="s">
        <v>139</v>
      </c>
      <c r="E37" s="187">
        <f t="shared" si="27"/>
        <v>282930</v>
      </c>
      <c r="F37" s="294">
        <v>39064</v>
      </c>
      <c r="G37" s="192">
        <v>243866</v>
      </c>
      <c r="H37" s="193">
        <f t="shared" si="28"/>
        <v>121378</v>
      </c>
      <c r="I37" s="294">
        <v>46000</v>
      </c>
      <c r="J37" s="192">
        <v>75378</v>
      </c>
      <c r="K37" s="371">
        <f t="shared" si="29"/>
        <v>404308</v>
      </c>
      <c r="L37" s="188">
        <f t="shared" si="30"/>
        <v>85064</v>
      </c>
      <c r="M37" s="369">
        <f t="shared" si="31"/>
        <v>319244</v>
      </c>
      <c r="N37" s="238"/>
      <c r="O37" s="238"/>
    </row>
    <row r="38" spans="1:15" x14ac:dyDescent="0.2">
      <c r="A38" s="189">
        <v>3</v>
      </c>
      <c r="B38" s="190">
        <v>31</v>
      </c>
      <c r="C38" s="190">
        <v>3114</v>
      </c>
      <c r="D38" s="191" t="s">
        <v>237</v>
      </c>
      <c r="E38" s="187">
        <f t="shared" si="27"/>
        <v>5</v>
      </c>
      <c r="F38" s="294"/>
      <c r="G38" s="192">
        <v>5</v>
      </c>
      <c r="H38" s="193">
        <f t="shared" si="28"/>
        <v>0</v>
      </c>
      <c r="I38" s="294"/>
      <c r="J38" s="192"/>
      <c r="K38" s="371">
        <f t="shared" si="29"/>
        <v>5</v>
      </c>
      <c r="L38" s="188">
        <f t="shared" si="30"/>
        <v>0</v>
      </c>
      <c r="M38" s="369">
        <f t="shared" si="31"/>
        <v>5</v>
      </c>
      <c r="N38" s="238"/>
      <c r="O38" s="238"/>
    </row>
    <row r="39" spans="1:15" x14ac:dyDescent="0.2">
      <c r="A39" s="189">
        <v>3</v>
      </c>
      <c r="B39" s="190">
        <v>31</v>
      </c>
      <c r="C39" s="190">
        <v>3117</v>
      </c>
      <c r="D39" s="191" t="s">
        <v>301</v>
      </c>
      <c r="E39" s="187">
        <f t="shared" si="27"/>
        <v>1366</v>
      </c>
      <c r="F39" s="294">
        <v>168</v>
      </c>
      <c r="G39" s="192">
        <v>1198</v>
      </c>
      <c r="H39" s="193">
        <f t="shared" si="28"/>
        <v>0</v>
      </c>
      <c r="I39" s="294"/>
      <c r="J39" s="192"/>
      <c r="K39" s="371">
        <f t="shared" si="29"/>
        <v>1366</v>
      </c>
      <c r="L39" s="188">
        <f t="shared" si="30"/>
        <v>168</v>
      </c>
      <c r="M39" s="369">
        <f t="shared" si="31"/>
        <v>1198</v>
      </c>
      <c r="N39" s="238"/>
      <c r="O39" s="238"/>
    </row>
    <row r="40" spans="1:15" x14ac:dyDescent="0.2">
      <c r="A40" s="189">
        <v>3</v>
      </c>
      <c r="B40" s="190">
        <v>31</v>
      </c>
      <c r="C40" s="190">
        <v>3119</v>
      </c>
      <c r="D40" s="191" t="s">
        <v>328</v>
      </c>
      <c r="E40" s="187">
        <f t="shared" si="27"/>
        <v>6827</v>
      </c>
      <c r="F40" s="294"/>
      <c r="G40" s="192">
        <v>6827</v>
      </c>
      <c r="H40" s="193">
        <f t="shared" si="28"/>
        <v>30747</v>
      </c>
      <c r="I40" s="294">
        <v>30747</v>
      </c>
      <c r="J40" s="192"/>
      <c r="K40" s="371">
        <f t="shared" si="29"/>
        <v>37574</v>
      </c>
      <c r="L40" s="188">
        <f t="shared" si="30"/>
        <v>30747</v>
      </c>
      <c r="M40" s="369">
        <f t="shared" si="31"/>
        <v>6827</v>
      </c>
      <c r="N40" s="238"/>
      <c r="O40" s="238"/>
    </row>
    <row r="41" spans="1:15" x14ac:dyDescent="0.2">
      <c r="A41" s="189">
        <v>3</v>
      </c>
      <c r="B41" s="190">
        <v>31</v>
      </c>
      <c r="C41" s="190">
        <v>3133</v>
      </c>
      <c r="D41" s="191" t="s">
        <v>422</v>
      </c>
      <c r="E41" s="187">
        <f t="shared" si="27"/>
        <v>5</v>
      </c>
      <c r="F41" s="294"/>
      <c r="G41" s="192">
        <v>5</v>
      </c>
      <c r="H41" s="193"/>
      <c r="I41" s="294"/>
      <c r="J41" s="192"/>
      <c r="K41" s="371">
        <f t="shared" si="29"/>
        <v>5</v>
      </c>
      <c r="L41" s="188"/>
      <c r="M41" s="369">
        <f t="shared" si="31"/>
        <v>5</v>
      </c>
      <c r="N41" s="238"/>
      <c r="O41" s="238"/>
    </row>
    <row r="42" spans="1:15" x14ac:dyDescent="0.2">
      <c r="A42" s="189">
        <v>3</v>
      </c>
      <c r="B42" s="190">
        <v>31</v>
      </c>
      <c r="C42" s="190">
        <v>3141</v>
      </c>
      <c r="D42" s="191" t="s">
        <v>409</v>
      </c>
      <c r="E42" s="187">
        <f t="shared" si="27"/>
        <v>16915</v>
      </c>
      <c r="F42" s="294">
        <v>2000</v>
      </c>
      <c r="G42" s="192">
        <v>14915</v>
      </c>
      <c r="H42" s="193">
        <f t="shared" si="28"/>
        <v>1050</v>
      </c>
      <c r="I42" s="294"/>
      <c r="J42" s="192">
        <v>1050</v>
      </c>
      <c r="K42" s="371">
        <f t="shared" si="29"/>
        <v>17965</v>
      </c>
      <c r="L42" s="188">
        <f t="shared" si="30"/>
        <v>2000</v>
      </c>
      <c r="M42" s="369">
        <f t="shared" si="31"/>
        <v>15965</v>
      </c>
      <c r="N42" s="238"/>
      <c r="O42" s="238"/>
    </row>
    <row r="43" spans="1:15" x14ac:dyDescent="0.2">
      <c r="A43" s="189" t="str">
        <f>MID(C43,1,1)</f>
        <v>3</v>
      </c>
      <c r="B43" s="190" t="str">
        <f>MID(C43,1,2)</f>
        <v>31</v>
      </c>
      <c r="C43" s="190">
        <v>3149</v>
      </c>
      <c r="D43" s="191" t="s">
        <v>351</v>
      </c>
      <c r="E43" s="187">
        <f t="shared" si="27"/>
        <v>1340</v>
      </c>
      <c r="F43" s="294">
        <v>1270</v>
      </c>
      <c r="G43" s="192">
        <v>70</v>
      </c>
      <c r="H43" s="193">
        <f t="shared" si="28"/>
        <v>0</v>
      </c>
      <c r="I43" s="294"/>
      <c r="J43" s="192"/>
      <c r="K43" s="371">
        <f t="shared" si="29"/>
        <v>1340</v>
      </c>
      <c r="L43" s="188">
        <f t="shared" si="30"/>
        <v>1270</v>
      </c>
      <c r="M43" s="369">
        <f t="shared" si="31"/>
        <v>70</v>
      </c>
      <c r="N43" s="238"/>
      <c r="O43" s="238"/>
    </row>
    <row r="44" spans="1:15" x14ac:dyDescent="0.2">
      <c r="A44" s="194" t="s">
        <v>326</v>
      </c>
      <c r="B44" s="195"/>
      <c r="C44" s="196"/>
      <c r="D44" s="197"/>
      <c r="E44" s="198">
        <f t="shared" ref="E44:M44" si="32">SUM(E35:E43)</f>
        <v>413015</v>
      </c>
      <c r="F44" s="199">
        <f t="shared" si="32"/>
        <v>45172</v>
      </c>
      <c r="G44" s="199">
        <f t="shared" si="32"/>
        <v>367843</v>
      </c>
      <c r="H44" s="198">
        <f t="shared" si="32"/>
        <v>215959</v>
      </c>
      <c r="I44" s="199">
        <f t="shared" si="32"/>
        <v>97247</v>
      </c>
      <c r="J44" s="199">
        <f t="shared" si="32"/>
        <v>118712</v>
      </c>
      <c r="K44" s="373">
        <f t="shared" si="32"/>
        <v>628974</v>
      </c>
      <c r="L44" s="199">
        <f t="shared" si="32"/>
        <v>142419</v>
      </c>
      <c r="M44" s="368">
        <f t="shared" si="32"/>
        <v>486555</v>
      </c>
      <c r="N44" s="238"/>
      <c r="O44" s="238"/>
    </row>
    <row r="45" spans="1:15" x14ac:dyDescent="0.2">
      <c r="A45" s="293"/>
      <c r="B45" s="226"/>
      <c r="C45" s="227"/>
      <c r="D45" s="228"/>
      <c r="E45" s="229"/>
      <c r="F45" s="218"/>
      <c r="G45" s="218"/>
      <c r="H45" s="229"/>
      <c r="I45" s="218"/>
      <c r="J45" s="218"/>
      <c r="K45" s="379"/>
      <c r="L45" s="218"/>
      <c r="M45" s="384"/>
      <c r="N45" s="238"/>
      <c r="O45" s="238"/>
    </row>
    <row r="46" spans="1:15" x14ac:dyDescent="0.2">
      <c r="A46" s="189" t="str">
        <f>MID(C46,1,1)</f>
        <v>3</v>
      </c>
      <c r="B46" s="190">
        <v>32</v>
      </c>
      <c r="C46" s="190">
        <v>3231</v>
      </c>
      <c r="D46" s="191" t="s">
        <v>197</v>
      </c>
      <c r="E46" s="187">
        <f>+F46+G46</f>
        <v>111</v>
      </c>
      <c r="F46" s="294"/>
      <c r="G46" s="192">
        <v>111</v>
      </c>
      <c r="H46" s="193"/>
      <c r="I46" s="294"/>
      <c r="J46" s="192"/>
      <c r="K46" s="371">
        <f t="shared" ref="K46" si="33">+L46+M46</f>
        <v>111</v>
      </c>
      <c r="L46" s="188">
        <f t="shared" ref="L46:L47" si="34">+F46+I46</f>
        <v>0</v>
      </c>
      <c r="M46" s="369">
        <f t="shared" ref="M46" si="35">+G46+J46</f>
        <v>111</v>
      </c>
      <c r="N46" s="238"/>
      <c r="O46" s="238"/>
    </row>
    <row r="47" spans="1:15" x14ac:dyDescent="0.2">
      <c r="A47" s="189" t="str">
        <f>MID(C47,1,1)</f>
        <v>3</v>
      </c>
      <c r="B47" s="190">
        <v>32</v>
      </c>
      <c r="C47" s="190">
        <v>3239</v>
      </c>
      <c r="D47" s="191" t="s">
        <v>371</v>
      </c>
      <c r="E47" s="193">
        <f>+F47+G47</f>
        <v>35</v>
      </c>
      <c r="F47" s="294"/>
      <c r="G47" s="192">
        <v>35</v>
      </c>
      <c r="H47" s="193"/>
      <c r="I47" s="294"/>
      <c r="J47" s="192"/>
      <c r="K47" s="371">
        <f t="shared" ref="K47" si="36">+L47+M47</f>
        <v>35</v>
      </c>
      <c r="L47" s="188">
        <f t="shared" si="34"/>
        <v>0</v>
      </c>
      <c r="M47" s="369">
        <f t="shared" ref="M47" si="37">+G47+J47</f>
        <v>35</v>
      </c>
      <c r="N47" s="238"/>
      <c r="O47" s="238"/>
    </row>
    <row r="48" spans="1:15" x14ac:dyDescent="0.2">
      <c r="A48" s="194" t="s">
        <v>327</v>
      </c>
      <c r="B48" s="195"/>
      <c r="C48" s="196"/>
      <c r="D48" s="197"/>
      <c r="E48" s="198">
        <f>SUM(E46:E47)</f>
        <v>146</v>
      </c>
      <c r="F48" s="199">
        <f>SUM(F46:F47)</f>
        <v>0</v>
      </c>
      <c r="G48" s="199">
        <f>SUM(G46:G47)</f>
        <v>146</v>
      </c>
      <c r="H48" s="198"/>
      <c r="I48" s="199"/>
      <c r="J48" s="199"/>
      <c r="K48" s="373">
        <f>SUM(K46:K47)</f>
        <v>146</v>
      </c>
      <c r="L48" s="199">
        <f>SUM(L46:L47)</f>
        <v>0</v>
      </c>
      <c r="M48" s="368">
        <f>SUM(M46:M47)</f>
        <v>146</v>
      </c>
      <c r="N48" s="238"/>
      <c r="O48" s="238"/>
    </row>
    <row r="49" spans="1:15" x14ac:dyDescent="0.2">
      <c r="A49" s="189"/>
      <c r="B49" s="190"/>
      <c r="C49" s="190"/>
      <c r="D49" s="191"/>
      <c r="E49" s="193"/>
      <c r="F49" s="294"/>
      <c r="G49" s="192"/>
      <c r="H49" s="193"/>
      <c r="I49" s="294"/>
      <c r="J49" s="192"/>
      <c r="K49" s="372"/>
      <c r="L49" s="294"/>
      <c r="M49" s="387"/>
      <c r="N49" s="238"/>
      <c r="O49" s="238"/>
    </row>
    <row r="50" spans="1:15" x14ac:dyDescent="0.2">
      <c r="A50" s="189" t="str">
        <f t="shared" ref="A50:A55" si="38">MID(C50,1,1)</f>
        <v>3</v>
      </c>
      <c r="B50" s="190" t="str">
        <f t="shared" ref="B50:B55" si="39">MID(C50,1,2)</f>
        <v>33</v>
      </c>
      <c r="C50" s="190">
        <v>3311</v>
      </c>
      <c r="D50" s="191" t="s">
        <v>140</v>
      </c>
      <c r="E50" s="187">
        <f t="shared" ref="E50:E65" si="40">+F50+G50</f>
        <v>510416</v>
      </c>
      <c r="F50" s="294">
        <v>510396</v>
      </c>
      <c r="G50" s="192">
        <v>20</v>
      </c>
      <c r="H50" s="193">
        <f t="shared" ref="H50:H65" si="41">+I50+J50</f>
        <v>90980</v>
      </c>
      <c r="I50" s="294">
        <v>90980</v>
      </c>
      <c r="J50" s="192"/>
      <c r="K50" s="371">
        <f t="shared" ref="K50:K65" si="42">+L50+M50</f>
        <v>601396</v>
      </c>
      <c r="L50" s="188">
        <f t="shared" ref="L50:L65" si="43">+F50+I50</f>
        <v>601376</v>
      </c>
      <c r="M50" s="369">
        <f t="shared" ref="M50:M65" si="44">+G50+J50</f>
        <v>20</v>
      </c>
      <c r="N50" s="238"/>
      <c r="O50" s="238"/>
    </row>
    <row r="51" spans="1:15" x14ac:dyDescent="0.2">
      <c r="A51" s="189" t="str">
        <f t="shared" si="38"/>
        <v>3</v>
      </c>
      <c r="B51" s="190" t="str">
        <f t="shared" si="39"/>
        <v>33</v>
      </c>
      <c r="C51" s="190">
        <v>3312</v>
      </c>
      <c r="D51" s="191" t="s">
        <v>213</v>
      </c>
      <c r="E51" s="187">
        <f t="shared" si="40"/>
        <v>76663</v>
      </c>
      <c r="F51" s="294">
        <v>76573</v>
      </c>
      <c r="G51" s="192">
        <v>90</v>
      </c>
      <c r="H51" s="193">
        <f t="shared" si="41"/>
        <v>850</v>
      </c>
      <c r="I51" s="294">
        <v>850</v>
      </c>
      <c r="J51" s="192"/>
      <c r="K51" s="371">
        <f t="shared" si="42"/>
        <v>77513</v>
      </c>
      <c r="L51" s="188">
        <f t="shared" si="43"/>
        <v>77423</v>
      </c>
      <c r="M51" s="369">
        <f t="shared" si="44"/>
        <v>90</v>
      </c>
      <c r="N51" s="238"/>
      <c r="O51" s="238"/>
    </row>
    <row r="52" spans="1:15" x14ac:dyDescent="0.2">
      <c r="A52" s="189" t="str">
        <f t="shared" si="38"/>
        <v>3</v>
      </c>
      <c r="B52" s="190" t="str">
        <f t="shared" si="39"/>
        <v>33</v>
      </c>
      <c r="C52" s="190">
        <v>3313</v>
      </c>
      <c r="D52" s="191" t="s">
        <v>312</v>
      </c>
      <c r="E52" s="187">
        <f t="shared" si="40"/>
        <v>135</v>
      </c>
      <c r="F52" s="294">
        <v>90</v>
      </c>
      <c r="G52" s="192">
        <v>45</v>
      </c>
      <c r="H52" s="193">
        <f t="shared" si="41"/>
        <v>228</v>
      </c>
      <c r="I52" s="294"/>
      <c r="J52" s="192">
        <v>228</v>
      </c>
      <c r="K52" s="371">
        <f t="shared" si="42"/>
        <v>363</v>
      </c>
      <c r="L52" s="188">
        <f t="shared" si="43"/>
        <v>90</v>
      </c>
      <c r="M52" s="369">
        <f t="shared" si="44"/>
        <v>273</v>
      </c>
      <c r="N52" s="238"/>
      <c r="O52" s="238"/>
    </row>
    <row r="53" spans="1:15" x14ac:dyDescent="0.2">
      <c r="A53" s="189" t="str">
        <f t="shared" si="38"/>
        <v>3</v>
      </c>
      <c r="B53" s="190" t="str">
        <f t="shared" si="39"/>
        <v>33</v>
      </c>
      <c r="C53" s="190">
        <v>3314</v>
      </c>
      <c r="D53" s="191" t="s">
        <v>141</v>
      </c>
      <c r="E53" s="187">
        <f t="shared" si="40"/>
        <v>59480</v>
      </c>
      <c r="F53" s="294">
        <v>59116</v>
      </c>
      <c r="G53" s="192">
        <v>364</v>
      </c>
      <c r="H53" s="193">
        <f t="shared" si="41"/>
        <v>90</v>
      </c>
      <c r="I53" s="294">
        <v>90</v>
      </c>
      <c r="J53" s="192"/>
      <c r="K53" s="371">
        <f t="shared" si="42"/>
        <v>59570</v>
      </c>
      <c r="L53" s="188">
        <f t="shared" si="43"/>
        <v>59206</v>
      </c>
      <c r="M53" s="369">
        <f t="shared" si="44"/>
        <v>364</v>
      </c>
      <c r="N53" s="238"/>
      <c r="O53" s="238"/>
    </row>
    <row r="54" spans="1:15" x14ac:dyDescent="0.2">
      <c r="A54" s="189" t="str">
        <f t="shared" si="38"/>
        <v>3</v>
      </c>
      <c r="B54" s="190" t="str">
        <f t="shared" si="39"/>
        <v>33</v>
      </c>
      <c r="C54" s="190">
        <v>3315</v>
      </c>
      <c r="D54" s="191" t="s">
        <v>142</v>
      </c>
      <c r="E54" s="187">
        <f t="shared" si="40"/>
        <v>56387</v>
      </c>
      <c r="F54" s="294">
        <v>56387</v>
      </c>
      <c r="G54" s="192"/>
      <c r="H54" s="193">
        <f t="shared" si="41"/>
        <v>600</v>
      </c>
      <c r="I54" s="294">
        <v>600</v>
      </c>
      <c r="J54" s="192"/>
      <c r="K54" s="371">
        <f t="shared" si="42"/>
        <v>56987</v>
      </c>
      <c r="L54" s="188">
        <f t="shared" si="43"/>
        <v>56987</v>
      </c>
      <c r="M54" s="369">
        <f t="shared" si="44"/>
        <v>0</v>
      </c>
      <c r="N54" s="238"/>
      <c r="O54" s="238"/>
    </row>
    <row r="55" spans="1:15" x14ac:dyDescent="0.2">
      <c r="A55" s="189" t="str">
        <f t="shared" si="38"/>
        <v>3</v>
      </c>
      <c r="B55" s="190" t="str">
        <f t="shared" si="39"/>
        <v>33</v>
      </c>
      <c r="C55" s="190">
        <v>3316</v>
      </c>
      <c r="D55" s="191" t="s">
        <v>410</v>
      </c>
      <c r="E55" s="187">
        <f t="shared" si="40"/>
        <v>265</v>
      </c>
      <c r="F55" s="294">
        <v>265</v>
      </c>
      <c r="G55" s="192"/>
      <c r="H55" s="193"/>
      <c r="I55" s="294"/>
      <c r="J55" s="192"/>
      <c r="K55" s="371">
        <f t="shared" si="42"/>
        <v>265</v>
      </c>
      <c r="L55" s="188">
        <f t="shared" si="43"/>
        <v>265</v>
      </c>
      <c r="M55" s="369"/>
      <c r="N55" s="238"/>
      <c r="O55" s="238"/>
    </row>
    <row r="56" spans="1:15" x14ac:dyDescent="0.2">
      <c r="A56" s="189" t="str">
        <f t="shared" ref="A56:A65" si="45">MID(C56,1,1)</f>
        <v>3</v>
      </c>
      <c r="B56" s="190" t="str">
        <f t="shared" ref="B56:B65" si="46">MID(C56,1,2)</f>
        <v>33</v>
      </c>
      <c r="C56" s="190">
        <v>3317</v>
      </c>
      <c r="D56" s="191" t="s">
        <v>143</v>
      </c>
      <c r="E56" s="187">
        <f t="shared" si="40"/>
        <v>16770</v>
      </c>
      <c r="F56" s="294">
        <v>16760</v>
      </c>
      <c r="G56" s="192">
        <v>10</v>
      </c>
      <c r="H56" s="193">
        <f t="shared" si="41"/>
        <v>0</v>
      </c>
      <c r="I56" s="294"/>
      <c r="J56" s="192"/>
      <c r="K56" s="371">
        <f t="shared" si="42"/>
        <v>16770</v>
      </c>
      <c r="L56" s="188">
        <f t="shared" si="43"/>
        <v>16760</v>
      </c>
      <c r="M56" s="369">
        <f t="shared" si="44"/>
        <v>10</v>
      </c>
      <c r="N56" s="238"/>
      <c r="O56" s="238"/>
    </row>
    <row r="57" spans="1:15" x14ac:dyDescent="0.2">
      <c r="A57" s="189" t="str">
        <f t="shared" si="45"/>
        <v>3</v>
      </c>
      <c r="B57" s="190" t="str">
        <f t="shared" si="46"/>
        <v>33</v>
      </c>
      <c r="C57" s="190">
        <v>3319</v>
      </c>
      <c r="D57" s="191" t="s">
        <v>238</v>
      </c>
      <c r="E57" s="187">
        <f t="shared" si="40"/>
        <v>46094</v>
      </c>
      <c r="F57" s="294">
        <v>29738</v>
      </c>
      <c r="G57" s="192">
        <v>16356</v>
      </c>
      <c r="H57" s="193">
        <f t="shared" si="41"/>
        <v>12500</v>
      </c>
      <c r="I57" s="294">
        <v>12500</v>
      </c>
      <c r="J57" s="192"/>
      <c r="K57" s="371">
        <f t="shared" si="42"/>
        <v>58594</v>
      </c>
      <c r="L57" s="188">
        <f t="shared" si="43"/>
        <v>42238</v>
      </c>
      <c r="M57" s="369">
        <f t="shared" si="44"/>
        <v>16356</v>
      </c>
      <c r="N57" s="238"/>
      <c r="O57" s="238"/>
    </row>
    <row r="58" spans="1:15" x14ac:dyDescent="0.2">
      <c r="A58" s="189" t="str">
        <f t="shared" si="45"/>
        <v>3</v>
      </c>
      <c r="B58" s="190" t="str">
        <f t="shared" si="46"/>
        <v>33</v>
      </c>
      <c r="C58" s="190">
        <v>3322</v>
      </c>
      <c r="D58" s="191" t="s">
        <v>214</v>
      </c>
      <c r="E58" s="187">
        <f t="shared" si="40"/>
        <v>10760</v>
      </c>
      <c r="F58" s="294">
        <v>10710</v>
      </c>
      <c r="G58" s="192">
        <v>50</v>
      </c>
      <c r="H58" s="193">
        <f t="shared" si="41"/>
        <v>20439</v>
      </c>
      <c r="I58" s="294">
        <v>18299</v>
      </c>
      <c r="J58" s="192">
        <v>2140</v>
      </c>
      <c r="K58" s="371">
        <f t="shared" si="42"/>
        <v>31199</v>
      </c>
      <c r="L58" s="188">
        <f t="shared" si="43"/>
        <v>29009</v>
      </c>
      <c r="M58" s="369">
        <f t="shared" si="44"/>
        <v>2190</v>
      </c>
      <c r="N58" s="238"/>
      <c r="O58" s="238"/>
    </row>
    <row r="59" spans="1:15" x14ac:dyDescent="0.2">
      <c r="A59" s="189" t="str">
        <f t="shared" si="45"/>
        <v>3</v>
      </c>
      <c r="B59" s="190" t="str">
        <f t="shared" si="46"/>
        <v>33</v>
      </c>
      <c r="C59" s="190">
        <v>3326</v>
      </c>
      <c r="D59" s="191" t="s">
        <v>215</v>
      </c>
      <c r="E59" s="187">
        <f t="shared" si="40"/>
        <v>2469</v>
      </c>
      <c r="F59" s="294">
        <v>2319</v>
      </c>
      <c r="G59" s="192">
        <v>150</v>
      </c>
      <c r="H59" s="193">
        <f t="shared" si="41"/>
        <v>800</v>
      </c>
      <c r="I59" s="294">
        <v>800</v>
      </c>
      <c r="J59" s="192"/>
      <c r="K59" s="371">
        <f t="shared" si="42"/>
        <v>3269</v>
      </c>
      <c r="L59" s="188">
        <f t="shared" si="43"/>
        <v>3119</v>
      </c>
      <c r="M59" s="369">
        <f t="shared" si="44"/>
        <v>150</v>
      </c>
      <c r="N59" s="238"/>
      <c r="O59" s="238"/>
    </row>
    <row r="60" spans="1:15" x14ac:dyDescent="0.2">
      <c r="A60" s="189" t="str">
        <f t="shared" si="45"/>
        <v>3</v>
      </c>
      <c r="B60" s="190" t="str">
        <f t="shared" si="46"/>
        <v>33</v>
      </c>
      <c r="C60" s="190">
        <v>3329</v>
      </c>
      <c r="D60" s="191" t="s">
        <v>423</v>
      </c>
      <c r="E60" s="187">
        <f t="shared" si="40"/>
        <v>50</v>
      </c>
      <c r="F60" s="294"/>
      <c r="G60" s="192">
        <v>50</v>
      </c>
      <c r="H60" s="193"/>
      <c r="I60" s="294"/>
      <c r="J60" s="192"/>
      <c r="K60" s="371">
        <f t="shared" si="42"/>
        <v>50</v>
      </c>
      <c r="L60" s="188"/>
      <c r="M60" s="369">
        <f t="shared" si="44"/>
        <v>50</v>
      </c>
      <c r="N60" s="238"/>
      <c r="O60" s="238"/>
    </row>
    <row r="61" spans="1:15" x14ac:dyDescent="0.2">
      <c r="A61" s="189" t="str">
        <f t="shared" si="45"/>
        <v>3</v>
      </c>
      <c r="B61" s="190" t="str">
        <f t="shared" si="46"/>
        <v>33</v>
      </c>
      <c r="C61" s="190">
        <v>3330</v>
      </c>
      <c r="D61" s="324" t="s">
        <v>283</v>
      </c>
      <c r="E61" s="187">
        <f t="shared" si="40"/>
        <v>70</v>
      </c>
      <c r="F61" s="294"/>
      <c r="G61" s="192">
        <v>70</v>
      </c>
      <c r="H61" s="193">
        <f t="shared" si="41"/>
        <v>0</v>
      </c>
      <c r="I61" s="294"/>
      <c r="J61" s="192"/>
      <c r="K61" s="371">
        <f t="shared" si="42"/>
        <v>70</v>
      </c>
      <c r="L61" s="188">
        <f t="shared" si="43"/>
        <v>0</v>
      </c>
      <c r="M61" s="369">
        <f t="shared" si="44"/>
        <v>70</v>
      </c>
      <c r="N61" s="238"/>
      <c r="O61" s="238"/>
    </row>
    <row r="62" spans="1:15" x14ac:dyDescent="0.2">
      <c r="A62" s="189" t="str">
        <f t="shared" si="45"/>
        <v>3</v>
      </c>
      <c r="B62" s="190" t="str">
        <f t="shared" si="46"/>
        <v>33</v>
      </c>
      <c r="C62" s="190">
        <v>3341</v>
      </c>
      <c r="D62" s="191" t="s">
        <v>318</v>
      </c>
      <c r="E62" s="187">
        <f t="shared" si="40"/>
        <v>67</v>
      </c>
      <c r="F62" s="294"/>
      <c r="G62" s="192">
        <v>67</v>
      </c>
      <c r="H62" s="193">
        <f t="shared" si="41"/>
        <v>0</v>
      </c>
      <c r="I62" s="294"/>
      <c r="J62" s="192"/>
      <c r="K62" s="371">
        <f t="shared" si="42"/>
        <v>67</v>
      </c>
      <c r="L62" s="188">
        <f t="shared" si="43"/>
        <v>0</v>
      </c>
      <c r="M62" s="369">
        <f t="shared" si="44"/>
        <v>67</v>
      </c>
      <c r="N62" s="238"/>
      <c r="O62" s="238"/>
    </row>
    <row r="63" spans="1:15" x14ac:dyDescent="0.2">
      <c r="A63" s="189" t="str">
        <f t="shared" si="45"/>
        <v>3</v>
      </c>
      <c r="B63" s="190" t="str">
        <f t="shared" si="46"/>
        <v>33</v>
      </c>
      <c r="C63" s="190">
        <v>3349</v>
      </c>
      <c r="D63" s="191" t="s">
        <v>239</v>
      </c>
      <c r="E63" s="187">
        <f t="shared" si="40"/>
        <v>29788</v>
      </c>
      <c r="F63" s="294">
        <v>20725</v>
      </c>
      <c r="G63" s="192">
        <v>9063</v>
      </c>
      <c r="H63" s="193">
        <f t="shared" si="41"/>
        <v>0</v>
      </c>
      <c r="I63" s="294"/>
      <c r="J63" s="192"/>
      <c r="K63" s="371">
        <f t="shared" si="42"/>
        <v>29788</v>
      </c>
      <c r="L63" s="188">
        <f t="shared" si="43"/>
        <v>20725</v>
      </c>
      <c r="M63" s="369">
        <f t="shared" si="44"/>
        <v>9063</v>
      </c>
      <c r="N63" s="238"/>
      <c r="O63" s="238"/>
    </row>
    <row r="64" spans="1:15" x14ac:dyDescent="0.2">
      <c r="A64" s="189" t="str">
        <f t="shared" si="45"/>
        <v>3</v>
      </c>
      <c r="B64" s="190" t="str">
        <f t="shared" si="46"/>
        <v>33</v>
      </c>
      <c r="C64" s="190">
        <v>3392</v>
      </c>
      <c r="D64" s="191" t="s">
        <v>107</v>
      </c>
      <c r="E64" s="187">
        <f t="shared" si="40"/>
        <v>23005</v>
      </c>
      <c r="F64" s="294"/>
      <c r="G64" s="192">
        <v>23005</v>
      </c>
      <c r="H64" s="193">
        <f t="shared" si="41"/>
        <v>0</v>
      </c>
      <c r="I64" s="294"/>
      <c r="J64" s="192"/>
      <c r="K64" s="371">
        <f t="shared" si="42"/>
        <v>23005</v>
      </c>
      <c r="L64" s="188">
        <f t="shared" si="43"/>
        <v>0</v>
      </c>
      <c r="M64" s="369">
        <f t="shared" si="44"/>
        <v>23005</v>
      </c>
      <c r="N64" s="238"/>
      <c r="O64" s="238"/>
    </row>
    <row r="65" spans="1:15" x14ac:dyDescent="0.2">
      <c r="A65" s="189" t="str">
        <f t="shared" si="45"/>
        <v>3</v>
      </c>
      <c r="B65" s="190" t="str">
        <f t="shared" si="46"/>
        <v>33</v>
      </c>
      <c r="C65" s="190">
        <v>3399</v>
      </c>
      <c r="D65" s="191" t="s">
        <v>144</v>
      </c>
      <c r="E65" s="187">
        <f t="shared" si="40"/>
        <v>7567</v>
      </c>
      <c r="F65" s="294"/>
      <c r="G65" s="192">
        <v>7567</v>
      </c>
      <c r="H65" s="193">
        <f t="shared" si="41"/>
        <v>70</v>
      </c>
      <c r="I65" s="294"/>
      <c r="J65" s="192">
        <v>70</v>
      </c>
      <c r="K65" s="371">
        <f t="shared" si="42"/>
        <v>7637</v>
      </c>
      <c r="L65" s="188">
        <f t="shared" si="43"/>
        <v>0</v>
      </c>
      <c r="M65" s="369">
        <f t="shared" si="44"/>
        <v>7637</v>
      </c>
      <c r="N65" s="238"/>
      <c r="O65" s="238"/>
    </row>
    <row r="66" spans="1:15" x14ac:dyDescent="0.2">
      <c r="A66" s="194" t="s">
        <v>108</v>
      </c>
      <c r="B66" s="195"/>
      <c r="C66" s="196"/>
      <c r="D66" s="197"/>
      <c r="E66" s="198">
        <f t="shared" ref="E66:M66" si="47">SUM(E50:E65)</f>
        <v>839986</v>
      </c>
      <c r="F66" s="199">
        <f t="shared" si="47"/>
        <v>783079</v>
      </c>
      <c r="G66" s="199">
        <f t="shared" si="47"/>
        <v>56907</v>
      </c>
      <c r="H66" s="198">
        <f t="shared" si="47"/>
        <v>126557</v>
      </c>
      <c r="I66" s="199">
        <f t="shared" si="47"/>
        <v>124119</v>
      </c>
      <c r="J66" s="199">
        <f t="shared" si="47"/>
        <v>2438</v>
      </c>
      <c r="K66" s="373">
        <f t="shared" si="47"/>
        <v>966543</v>
      </c>
      <c r="L66" s="199">
        <f t="shared" si="47"/>
        <v>907198</v>
      </c>
      <c r="M66" s="368">
        <f t="shared" si="47"/>
        <v>59345</v>
      </c>
      <c r="N66" s="238"/>
      <c r="O66" s="238"/>
    </row>
    <row r="67" spans="1:15" x14ac:dyDescent="0.2">
      <c r="A67" s="189"/>
      <c r="B67" s="216"/>
      <c r="C67" s="190"/>
      <c r="D67" s="191"/>
      <c r="E67" s="217"/>
      <c r="F67" s="298"/>
      <c r="G67" s="218"/>
      <c r="H67" s="217"/>
      <c r="I67" s="298"/>
      <c r="J67" s="218"/>
      <c r="K67" s="377"/>
      <c r="L67" s="298"/>
      <c r="M67" s="384"/>
      <c r="N67" s="238"/>
      <c r="O67" s="238"/>
    </row>
    <row r="68" spans="1:15" x14ac:dyDescent="0.2">
      <c r="A68" s="189">
        <v>3</v>
      </c>
      <c r="B68" s="190">
        <v>34</v>
      </c>
      <c r="C68" s="190">
        <v>3412</v>
      </c>
      <c r="D68" s="191" t="s">
        <v>267</v>
      </c>
      <c r="E68" s="187">
        <f>+F68+G68</f>
        <v>21147</v>
      </c>
      <c r="F68" s="294">
        <v>100</v>
      </c>
      <c r="G68" s="192">
        <v>21047</v>
      </c>
      <c r="H68" s="193">
        <f t="shared" ref="H68:H71" si="48">+I68+J68</f>
        <v>28923</v>
      </c>
      <c r="I68" s="513">
        <v>3500</v>
      </c>
      <c r="J68" s="192">
        <v>25423</v>
      </c>
      <c r="K68" s="371">
        <f t="shared" ref="K68:K71" si="49">+L68+M68</f>
        <v>50070</v>
      </c>
      <c r="L68" s="188">
        <f t="shared" ref="L68:L71" si="50">+F68+I68</f>
        <v>3600</v>
      </c>
      <c r="M68" s="369">
        <f t="shared" ref="M68:M71" si="51">+G68+J68</f>
        <v>46470</v>
      </c>
      <c r="N68" s="238"/>
      <c r="O68" s="238"/>
    </row>
    <row r="69" spans="1:15" x14ac:dyDescent="0.2">
      <c r="A69" s="189" t="str">
        <f>MID(C69,1,1)</f>
        <v>3</v>
      </c>
      <c r="B69" s="190" t="str">
        <f>MID(C69,1,2)</f>
        <v>34</v>
      </c>
      <c r="C69" s="190">
        <v>3419</v>
      </c>
      <c r="D69" s="191" t="s">
        <v>240</v>
      </c>
      <c r="E69" s="187">
        <f>+F69+G69</f>
        <v>238407</v>
      </c>
      <c r="F69" s="294">
        <v>235811</v>
      </c>
      <c r="G69" s="192">
        <v>2596</v>
      </c>
      <c r="H69" s="193">
        <f t="shared" si="48"/>
        <v>48820</v>
      </c>
      <c r="I69" s="294">
        <v>47820</v>
      </c>
      <c r="J69" s="192">
        <v>1000</v>
      </c>
      <c r="K69" s="371">
        <f t="shared" si="49"/>
        <v>287227</v>
      </c>
      <c r="L69" s="188">
        <f t="shared" si="50"/>
        <v>283631</v>
      </c>
      <c r="M69" s="369">
        <f t="shared" si="51"/>
        <v>3596</v>
      </c>
      <c r="N69" s="238"/>
      <c r="O69" s="238"/>
    </row>
    <row r="70" spans="1:15" x14ac:dyDescent="0.2">
      <c r="A70" s="189" t="str">
        <f>MID(C70,1,1)</f>
        <v>3</v>
      </c>
      <c r="B70" s="190" t="str">
        <f>MID(C70,1,2)</f>
        <v>34</v>
      </c>
      <c r="C70" s="190">
        <v>3421</v>
      </c>
      <c r="D70" s="191" t="s">
        <v>109</v>
      </c>
      <c r="E70" s="187">
        <f>+F70+G70</f>
        <v>20513</v>
      </c>
      <c r="F70" s="294">
        <v>13100</v>
      </c>
      <c r="G70" s="192">
        <v>7413</v>
      </c>
      <c r="H70" s="193">
        <f t="shared" si="48"/>
        <v>41900</v>
      </c>
      <c r="I70" s="294">
        <v>23000</v>
      </c>
      <c r="J70" s="192">
        <v>18900</v>
      </c>
      <c r="K70" s="371">
        <f t="shared" si="49"/>
        <v>62413</v>
      </c>
      <c r="L70" s="188">
        <f t="shared" si="50"/>
        <v>36100</v>
      </c>
      <c r="M70" s="369">
        <f t="shared" si="51"/>
        <v>26313</v>
      </c>
      <c r="N70" s="238"/>
      <c r="O70" s="238"/>
    </row>
    <row r="71" spans="1:15" x14ac:dyDescent="0.2">
      <c r="A71" s="189" t="str">
        <f>MID(C71,1,1)</f>
        <v>3</v>
      </c>
      <c r="B71" s="190" t="str">
        <f>MID(C71,1,2)</f>
        <v>34</v>
      </c>
      <c r="C71" s="190">
        <v>3429</v>
      </c>
      <c r="D71" s="191" t="s">
        <v>241</v>
      </c>
      <c r="E71" s="187">
        <f>+F71+G71</f>
        <v>1295</v>
      </c>
      <c r="F71" s="294">
        <v>86</v>
      </c>
      <c r="G71" s="192">
        <v>1209</v>
      </c>
      <c r="H71" s="193">
        <f t="shared" si="48"/>
        <v>19000</v>
      </c>
      <c r="I71" s="294">
        <v>19000</v>
      </c>
      <c r="J71" s="192"/>
      <c r="K71" s="371">
        <f t="shared" si="49"/>
        <v>20295</v>
      </c>
      <c r="L71" s="188">
        <f t="shared" si="50"/>
        <v>19086</v>
      </c>
      <c r="M71" s="369">
        <f t="shared" si="51"/>
        <v>1209</v>
      </c>
      <c r="N71" s="238"/>
      <c r="O71" s="238"/>
    </row>
    <row r="72" spans="1:15" x14ac:dyDescent="0.2">
      <c r="A72" s="194" t="s">
        <v>110</v>
      </c>
      <c r="B72" s="195"/>
      <c r="C72" s="196"/>
      <c r="D72" s="197"/>
      <c r="E72" s="198">
        <f t="shared" ref="E72:M72" si="52">SUM(E68:E71)</f>
        <v>281362</v>
      </c>
      <c r="F72" s="199">
        <f t="shared" si="52"/>
        <v>249097</v>
      </c>
      <c r="G72" s="199">
        <f t="shared" si="52"/>
        <v>32265</v>
      </c>
      <c r="H72" s="198">
        <f t="shared" si="52"/>
        <v>138643</v>
      </c>
      <c r="I72" s="199">
        <f t="shared" si="52"/>
        <v>93320</v>
      </c>
      <c r="J72" s="199">
        <f t="shared" si="52"/>
        <v>45323</v>
      </c>
      <c r="K72" s="373">
        <f t="shared" si="52"/>
        <v>420005</v>
      </c>
      <c r="L72" s="199">
        <f t="shared" si="52"/>
        <v>342417</v>
      </c>
      <c r="M72" s="368">
        <f t="shared" si="52"/>
        <v>77588</v>
      </c>
      <c r="N72" s="238"/>
      <c r="O72" s="238"/>
    </row>
    <row r="73" spans="1:15" x14ac:dyDescent="0.2">
      <c r="A73" s="189"/>
      <c r="B73" s="216"/>
      <c r="C73" s="190"/>
      <c r="D73" s="191"/>
      <c r="E73" s="217"/>
      <c r="F73" s="298"/>
      <c r="G73" s="218"/>
      <c r="H73" s="217"/>
      <c r="I73" s="298"/>
      <c r="J73" s="218"/>
      <c r="K73" s="377"/>
      <c r="L73" s="298"/>
      <c r="M73" s="384"/>
      <c r="N73" s="238"/>
      <c r="O73" s="238"/>
    </row>
    <row r="74" spans="1:15" x14ac:dyDescent="0.2">
      <c r="A74" s="189" t="str">
        <f t="shared" ref="A74:A80" si="53">MID(C74,1,1)</f>
        <v>3</v>
      </c>
      <c r="B74" s="190" t="str">
        <f t="shared" ref="B74:B80" si="54">MID(C74,1,2)</f>
        <v>35</v>
      </c>
      <c r="C74" s="190">
        <v>3511</v>
      </c>
      <c r="D74" s="191" t="s">
        <v>145</v>
      </c>
      <c r="E74" s="187">
        <f t="shared" ref="E74:E80" si="55">+F74+G74</f>
        <v>18421</v>
      </c>
      <c r="F74" s="294">
        <v>12838</v>
      </c>
      <c r="G74" s="192">
        <v>5583</v>
      </c>
      <c r="H74" s="193">
        <f t="shared" ref="H74:H80" si="56">+I74+J74</f>
        <v>24490</v>
      </c>
      <c r="I74" s="294">
        <v>22990</v>
      </c>
      <c r="J74" s="192">
        <v>1500</v>
      </c>
      <c r="K74" s="371">
        <f t="shared" ref="K74:K80" si="57">+L74+M74</f>
        <v>42911</v>
      </c>
      <c r="L74" s="188">
        <f t="shared" ref="L74:L80" si="58">+F74+I74</f>
        <v>35828</v>
      </c>
      <c r="M74" s="369">
        <f t="shared" ref="M74:M80" si="59">+G74+J74</f>
        <v>7083</v>
      </c>
      <c r="N74" s="238"/>
      <c r="O74" s="238"/>
    </row>
    <row r="75" spans="1:15" x14ac:dyDescent="0.2">
      <c r="A75" s="189" t="str">
        <f>MID(C75,1,1)</f>
        <v>3</v>
      </c>
      <c r="B75" s="190" t="str">
        <f>MID(C75,1,2)</f>
        <v>35</v>
      </c>
      <c r="C75" s="190">
        <v>3522</v>
      </c>
      <c r="D75" s="191" t="s">
        <v>332</v>
      </c>
      <c r="E75" s="187">
        <f t="shared" si="55"/>
        <v>41512</v>
      </c>
      <c r="F75" s="294">
        <v>41512</v>
      </c>
      <c r="G75" s="192"/>
      <c r="H75" s="193">
        <f t="shared" si="56"/>
        <v>26142</v>
      </c>
      <c r="I75" s="294">
        <v>26142</v>
      </c>
      <c r="J75" s="192"/>
      <c r="K75" s="371">
        <f t="shared" si="57"/>
        <v>67654</v>
      </c>
      <c r="L75" s="188">
        <f t="shared" si="58"/>
        <v>67654</v>
      </c>
      <c r="M75" s="369">
        <f t="shared" si="59"/>
        <v>0</v>
      </c>
      <c r="N75" s="238"/>
      <c r="O75" s="238"/>
    </row>
    <row r="76" spans="1:15" x14ac:dyDescent="0.2">
      <c r="A76" s="189" t="str">
        <f t="shared" si="53"/>
        <v>3</v>
      </c>
      <c r="B76" s="190" t="str">
        <f t="shared" si="54"/>
        <v>35</v>
      </c>
      <c r="C76" s="190">
        <v>3523</v>
      </c>
      <c r="D76" s="191" t="s">
        <v>146</v>
      </c>
      <c r="E76" s="187">
        <f t="shared" si="55"/>
        <v>11138</v>
      </c>
      <c r="F76" s="294">
        <v>11138</v>
      </c>
      <c r="G76" s="192"/>
      <c r="H76" s="193">
        <f t="shared" si="56"/>
        <v>0</v>
      </c>
      <c r="I76" s="294"/>
      <c r="J76" s="192"/>
      <c r="K76" s="371">
        <f t="shared" si="57"/>
        <v>11138</v>
      </c>
      <c r="L76" s="188">
        <f t="shared" si="58"/>
        <v>11138</v>
      </c>
      <c r="M76" s="369">
        <f t="shared" si="59"/>
        <v>0</v>
      </c>
      <c r="N76" s="238"/>
      <c r="O76" s="238"/>
    </row>
    <row r="77" spans="1:15" x14ac:dyDescent="0.2">
      <c r="A77" s="189" t="str">
        <f t="shared" si="53"/>
        <v>3</v>
      </c>
      <c r="B77" s="190" t="str">
        <f t="shared" si="54"/>
        <v>35</v>
      </c>
      <c r="C77" s="190">
        <v>3529</v>
      </c>
      <c r="D77" s="191" t="s">
        <v>242</v>
      </c>
      <c r="E77" s="187">
        <f t="shared" si="55"/>
        <v>40597</v>
      </c>
      <c r="F77" s="294">
        <v>40597</v>
      </c>
      <c r="G77" s="192"/>
      <c r="H77" s="193">
        <f t="shared" si="56"/>
        <v>0</v>
      </c>
      <c r="I77" s="294"/>
      <c r="J77" s="192"/>
      <c r="K77" s="371">
        <f t="shared" si="57"/>
        <v>40597</v>
      </c>
      <c r="L77" s="188">
        <f t="shared" si="58"/>
        <v>40597</v>
      </c>
      <c r="M77" s="369">
        <f t="shared" si="59"/>
        <v>0</v>
      </c>
      <c r="N77" s="238"/>
      <c r="O77" s="238"/>
    </row>
    <row r="78" spans="1:15" x14ac:dyDescent="0.2">
      <c r="A78" s="189" t="str">
        <f t="shared" si="53"/>
        <v>3</v>
      </c>
      <c r="B78" s="190" t="str">
        <f t="shared" si="54"/>
        <v>35</v>
      </c>
      <c r="C78" s="190">
        <v>3541</v>
      </c>
      <c r="D78" s="324" t="s">
        <v>378</v>
      </c>
      <c r="E78" s="187">
        <f t="shared" si="55"/>
        <v>5855</v>
      </c>
      <c r="F78" s="294">
        <v>5855</v>
      </c>
      <c r="G78" s="192"/>
      <c r="H78" s="193">
        <f t="shared" si="56"/>
        <v>0</v>
      </c>
      <c r="I78" s="294"/>
      <c r="J78" s="192"/>
      <c r="K78" s="371">
        <f t="shared" si="57"/>
        <v>5855</v>
      </c>
      <c r="L78" s="188">
        <f t="shared" si="58"/>
        <v>5855</v>
      </c>
      <c r="M78" s="369">
        <f t="shared" si="59"/>
        <v>0</v>
      </c>
      <c r="N78" s="238"/>
      <c r="O78" s="238"/>
    </row>
    <row r="79" spans="1:15" x14ac:dyDescent="0.2">
      <c r="A79" s="189" t="str">
        <f t="shared" si="53"/>
        <v>3</v>
      </c>
      <c r="B79" s="190" t="str">
        <f t="shared" si="54"/>
        <v>35</v>
      </c>
      <c r="C79" s="190">
        <v>3543</v>
      </c>
      <c r="D79" s="228" t="s">
        <v>348</v>
      </c>
      <c r="E79" s="187">
        <f t="shared" si="55"/>
        <v>20</v>
      </c>
      <c r="F79" s="294"/>
      <c r="G79" s="192">
        <v>20</v>
      </c>
      <c r="H79" s="193">
        <f t="shared" si="56"/>
        <v>0</v>
      </c>
      <c r="I79" s="294"/>
      <c r="J79" s="192"/>
      <c r="K79" s="371">
        <f t="shared" si="57"/>
        <v>20</v>
      </c>
      <c r="L79" s="188">
        <f t="shared" si="58"/>
        <v>0</v>
      </c>
      <c r="M79" s="369">
        <f t="shared" si="59"/>
        <v>20</v>
      </c>
      <c r="N79" s="238"/>
      <c r="O79" s="238"/>
    </row>
    <row r="80" spans="1:15" x14ac:dyDescent="0.2">
      <c r="A80" s="189" t="str">
        <f t="shared" si="53"/>
        <v>3</v>
      </c>
      <c r="B80" s="190" t="str">
        <f t="shared" si="54"/>
        <v>35</v>
      </c>
      <c r="C80" s="190">
        <v>3599</v>
      </c>
      <c r="D80" s="191" t="s">
        <v>243</v>
      </c>
      <c r="E80" s="187">
        <f t="shared" si="55"/>
        <v>8245</v>
      </c>
      <c r="F80" s="294">
        <v>8245</v>
      </c>
      <c r="G80" s="192"/>
      <c r="H80" s="193">
        <f t="shared" si="56"/>
        <v>3689</v>
      </c>
      <c r="I80" s="294">
        <v>3689</v>
      </c>
      <c r="J80" s="192"/>
      <c r="K80" s="371">
        <f t="shared" si="57"/>
        <v>11934</v>
      </c>
      <c r="L80" s="188">
        <f t="shared" si="58"/>
        <v>11934</v>
      </c>
      <c r="M80" s="369">
        <f t="shared" si="59"/>
        <v>0</v>
      </c>
      <c r="N80" s="238"/>
      <c r="O80" s="238"/>
    </row>
    <row r="81" spans="1:15" x14ac:dyDescent="0.2">
      <c r="A81" s="194" t="s">
        <v>111</v>
      </c>
      <c r="B81" s="195"/>
      <c r="C81" s="196"/>
      <c r="D81" s="197"/>
      <c r="E81" s="198">
        <f t="shared" ref="E81:J81" si="60">SUM(E74:E80)</f>
        <v>125788</v>
      </c>
      <c r="F81" s="199">
        <f t="shared" si="60"/>
        <v>120185</v>
      </c>
      <c r="G81" s="199">
        <f t="shared" si="60"/>
        <v>5603</v>
      </c>
      <c r="H81" s="198">
        <f t="shared" si="60"/>
        <v>54321</v>
      </c>
      <c r="I81" s="199">
        <f t="shared" si="60"/>
        <v>52821</v>
      </c>
      <c r="J81" s="199">
        <f t="shared" si="60"/>
        <v>1500</v>
      </c>
      <c r="K81" s="373">
        <f>SUM(K74:K80)</f>
        <v>180109</v>
      </c>
      <c r="L81" s="199">
        <f>SUM(L74:L80)</f>
        <v>173006</v>
      </c>
      <c r="M81" s="368">
        <f>SUM(M74:M80)</f>
        <v>7103</v>
      </c>
      <c r="N81" s="238"/>
      <c r="O81" s="238"/>
    </row>
    <row r="82" spans="1:15" x14ac:dyDescent="0.2">
      <c r="A82" s="225"/>
      <c r="B82" s="226"/>
      <c r="C82" s="227"/>
      <c r="D82" s="228"/>
      <c r="E82" s="229"/>
      <c r="F82" s="218"/>
      <c r="G82" s="218"/>
      <c r="H82" s="229"/>
      <c r="I82" s="218"/>
      <c r="J82" s="218"/>
      <c r="K82" s="379"/>
      <c r="L82" s="218"/>
      <c r="M82" s="384"/>
      <c r="N82" s="238"/>
      <c r="O82" s="238"/>
    </row>
    <row r="83" spans="1:15" x14ac:dyDescent="0.2">
      <c r="A83" s="189" t="str">
        <f t="shared" ref="A83:A92" si="61">MID(C83,1,1)</f>
        <v>3</v>
      </c>
      <c r="B83" s="190" t="str">
        <f t="shared" ref="B83:B92" si="62">MID(C83,1,2)</f>
        <v>36</v>
      </c>
      <c r="C83" s="190">
        <v>3612</v>
      </c>
      <c r="D83" s="191" t="s">
        <v>168</v>
      </c>
      <c r="E83" s="187">
        <f t="shared" ref="E83:E92" si="63">+F83+G83</f>
        <v>464207</v>
      </c>
      <c r="F83" s="294">
        <v>401135</v>
      </c>
      <c r="G83" s="192">
        <v>63072</v>
      </c>
      <c r="H83" s="193">
        <f t="shared" ref="H83:H92" si="64">+I83+J83</f>
        <v>652166</v>
      </c>
      <c r="I83" s="294">
        <v>161410</v>
      </c>
      <c r="J83" s="192">
        <v>490756</v>
      </c>
      <c r="K83" s="371">
        <f t="shared" ref="K83:K92" si="65">+L83+M83</f>
        <v>1116373</v>
      </c>
      <c r="L83" s="188">
        <f t="shared" ref="L83:L92" si="66">+F83+I83</f>
        <v>562545</v>
      </c>
      <c r="M83" s="369">
        <f t="shared" ref="M83:M92" si="67">+G83+J83</f>
        <v>553828</v>
      </c>
      <c r="N83" s="238"/>
      <c r="O83" s="238"/>
    </row>
    <row r="84" spans="1:15" x14ac:dyDescent="0.2">
      <c r="A84" s="189" t="str">
        <f>MID(C84,1,1)</f>
        <v>3</v>
      </c>
      <c r="B84" s="190" t="str">
        <f>MID(C84,1,2)</f>
        <v>36</v>
      </c>
      <c r="C84" s="190">
        <v>3613</v>
      </c>
      <c r="D84" s="191" t="s">
        <v>244</v>
      </c>
      <c r="E84" s="187">
        <f t="shared" si="63"/>
        <v>8311</v>
      </c>
      <c r="F84" s="294"/>
      <c r="G84" s="192">
        <v>8311</v>
      </c>
      <c r="H84" s="193">
        <f t="shared" si="64"/>
        <v>16174</v>
      </c>
      <c r="I84" s="294"/>
      <c r="J84" s="192">
        <v>16174</v>
      </c>
      <c r="K84" s="371">
        <f t="shared" si="65"/>
        <v>24485</v>
      </c>
      <c r="L84" s="188">
        <f t="shared" si="66"/>
        <v>0</v>
      </c>
      <c r="M84" s="369">
        <f t="shared" si="67"/>
        <v>24485</v>
      </c>
      <c r="N84" s="238"/>
      <c r="O84" s="238"/>
    </row>
    <row r="85" spans="1:15" x14ac:dyDescent="0.2">
      <c r="A85" s="189" t="str">
        <f t="shared" si="61"/>
        <v>3</v>
      </c>
      <c r="B85" s="190" t="str">
        <f t="shared" si="62"/>
        <v>36</v>
      </c>
      <c r="C85" s="190">
        <v>3619</v>
      </c>
      <c r="D85" s="191" t="s">
        <v>311</v>
      </c>
      <c r="E85" s="187">
        <f t="shared" si="63"/>
        <v>55676</v>
      </c>
      <c r="F85" s="294">
        <v>55676</v>
      </c>
      <c r="G85" s="192"/>
      <c r="H85" s="193">
        <f t="shared" si="64"/>
        <v>0</v>
      </c>
      <c r="I85" s="294"/>
      <c r="J85" s="192"/>
      <c r="K85" s="371">
        <f t="shared" si="65"/>
        <v>55676</v>
      </c>
      <c r="L85" s="188">
        <f t="shared" si="66"/>
        <v>55676</v>
      </c>
      <c r="M85" s="369">
        <f t="shared" si="67"/>
        <v>0</v>
      </c>
      <c r="N85" s="238"/>
      <c r="O85" s="238"/>
    </row>
    <row r="86" spans="1:15" x14ac:dyDescent="0.2">
      <c r="A86" s="189" t="str">
        <f t="shared" si="61"/>
        <v>3</v>
      </c>
      <c r="B86" s="190" t="str">
        <f t="shared" si="62"/>
        <v>36</v>
      </c>
      <c r="C86" s="190">
        <v>3631</v>
      </c>
      <c r="D86" s="191" t="s">
        <v>147</v>
      </c>
      <c r="E86" s="187">
        <f t="shared" si="63"/>
        <v>154949</v>
      </c>
      <c r="F86" s="294">
        <v>154459</v>
      </c>
      <c r="G86" s="192">
        <v>490</v>
      </c>
      <c r="H86" s="193">
        <f t="shared" si="64"/>
        <v>2100</v>
      </c>
      <c r="I86" s="294">
        <v>2000</v>
      </c>
      <c r="J86" s="192">
        <v>100</v>
      </c>
      <c r="K86" s="371">
        <f t="shared" si="65"/>
        <v>157049</v>
      </c>
      <c r="L86" s="188">
        <f t="shared" si="66"/>
        <v>156459</v>
      </c>
      <c r="M86" s="369">
        <f t="shared" si="67"/>
        <v>590</v>
      </c>
      <c r="N86" s="238"/>
      <c r="O86" s="238"/>
    </row>
    <row r="87" spans="1:15" x14ac:dyDescent="0.2">
      <c r="A87" s="189" t="str">
        <f t="shared" si="61"/>
        <v>3</v>
      </c>
      <c r="B87" s="190" t="str">
        <f t="shared" si="62"/>
        <v>36</v>
      </c>
      <c r="C87" s="190">
        <v>3632</v>
      </c>
      <c r="D87" s="191" t="s">
        <v>148</v>
      </c>
      <c r="E87" s="187">
        <f t="shared" si="63"/>
        <v>32062</v>
      </c>
      <c r="F87" s="294">
        <v>31038</v>
      </c>
      <c r="G87" s="192">
        <v>1024</v>
      </c>
      <c r="H87" s="193">
        <f t="shared" si="64"/>
        <v>41380</v>
      </c>
      <c r="I87" s="294">
        <v>41380</v>
      </c>
      <c r="J87" s="192"/>
      <c r="K87" s="371">
        <f t="shared" si="65"/>
        <v>73442</v>
      </c>
      <c r="L87" s="188">
        <f t="shared" si="66"/>
        <v>72418</v>
      </c>
      <c r="M87" s="369">
        <f t="shared" si="67"/>
        <v>1024</v>
      </c>
      <c r="N87" s="238"/>
      <c r="O87" s="238"/>
    </row>
    <row r="88" spans="1:15" x14ac:dyDescent="0.2">
      <c r="A88" s="189" t="str">
        <f t="shared" si="61"/>
        <v>3</v>
      </c>
      <c r="B88" s="190" t="str">
        <f t="shared" si="62"/>
        <v>36</v>
      </c>
      <c r="C88" s="190">
        <v>3633</v>
      </c>
      <c r="D88" s="191" t="s">
        <v>245</v>
      </c>
      <c r="E88" s="187">
        <f t="shared" si="63"/>
        <v>18710</v>
      </c>
      <c r="F88" s="294">
        <v>18671</v>
      </c>
      <c r="G88" s="192">
        <v>39</v>
      </c>
      <c r="H88" s="193">
        <f t="shared" si="64"/>
        <v>45000</v>
      </c>
      <c r="I88" s="294">
        <v>45000</v>
      </c>
      <c r="J88" s="192"/>
      <c r="K88" s="371">
        <f t="shared" si="65"/>
        <v>63710</v>
      </c>
      <c r="L88" s="188">
        <f t="shared" si="66"/>
        <v>63671</v>
      </c>
      <c r="M88" s="369">
        <f t="shared" si="67"/>
        <v>39</v>
      </c>
      <c r="N88" s="238"/>
      <c r="O88" s="238"/>
    </row>
    <row r="89" spans="1:15" x14ac:dyDescent="0.2">
      <c r="A89" s="189" t="str">
        <f t="shared" si="61"/>
        <v>3</v>
      </c>
      <c r="B89" s="190" t="str">
        <f t="shared" si="62"/>
        <v>36</v>
      </c>
      <c r="C89" s="190">
        <v>3635</v>
      </c>
      <c r="D89" s="191" t="s">
        <v>149</v>
      </c>
      <c r="E89" s="187">
        <f t="shared" si="63"/>
        <v>10594</v>
      </c>
      <c r="F89" s="294">
        <v>10314</v>
      </c>
      <c r="G89" s="192">
        <v>280</v>
      </c>
      <c r="H89" s="193">
        <f t="shared" si="64"/>
        <v>0</v>
      </c>
      <c r="I89" s="294"/>
      <c r="J89" s="192"/>
      <c r="K89" s="371">
        <f t="shared" si="65"/>
        <v>10594</v>
      </c>
      <c r="L89" s="188">
        <f t="shared" si="66"/>
        <v>10314</v>
      </c>
      <c r="M89" s="369">
        <f t="shared" si="67"/>
        <v>280</v>
      </c>
      <c r="N89" s="238"/>
      <c r="O89" s="238"/>
    </row>
    <row r="90" spans="1:15" x14ac:dyDescent="0.2">
      <c r="A90" s="189" t="str">
        <f t="shared" si="61"/>
        <v>3</v>
      </c>
      <c r="B90" s="190" t="str">
        <f t="shared" si="62"/>
        <v>36</v>
      </c>
      <c r="C90" s="190">
        <v>3636</v>
      </c>
      <c r="D90" s="191" t="s">
        <v>246</v>
      </c>
      <c r="E90" s="187">
        <f t="shared" si="63"/>
        <v>13200</v>
      </c>
      <c r="F90" s="294">
        <v>13055</v>
      </c>
      <c r="G90" s="192">
        <v>145</v>
      </c>
      <c r="H90" s="193">
        <f t="shared" si="64"/>
        <v>1463</v>
      </c>
      <c r="I90" s="294">
        <v>1403</v>
      </c>
      <c r="J90" s="192">
        <v>60</v>
      </c>
      <c r="K90" s="371">
        <f t="shared" si="65"/>
        <v>14663</v>
      </c>
      <c r="L90" s="188">
        <f t="shared" si="66"/>
        <v>14458</v>
      </c>
      <c r="M90" s="369">
        <f t="shared" si="67"/>
        <v>205</v>
      </c>
      <c r="N90" s="238"/>
      <c r="O90" s="238"/>
    </row>
    <row r="91" spans="1:15" x14ac:dyDescent="0.2">
      <c r="A91" s="189" t="str">
        <f t="shared" si="61"/>
        <v>3</v>
      </c>
      <c r="B91" s="190" t="str">
        <f t="shared" si="62"/>
        <v>36</v>
      </c>
      <c r="C91" s="190">
        <v>3639</v>
      </c>
      <c r="D91" s="191" t="s">
        <v>150</v>
      </c>
      <c r="E91" s="187">
        <f t="shared" si="63"/>
        <v>129630</v>
      </c>
      <c r="F91" s="294">
        <v>110878</v>
      </c>
      <c r="G91" s="192">
        <v>18752</v>
      </c>
      <c r="H91" s="193">
        <f t="shared" si="64"/>
        <v>329339</v>
      </c>
      <c r="I91" s="294">
        <v>310219</v>
      </c>
      <c r="J91" s="192">
        <v>19120</v>
      </c>
      <c r="K91" s="371">
        <f t="shared" si="65"/>
        <v>458969</v>
      </c>
      <c r="L91" s="188">
        <f t="shared" si="66"/>
        <v>421097</v>
      </c>
      <c r="M91" s="369">
        <f t="shared" si="67"/>
        <v>37872</v>
      </c>
      <c r="N91" s="238"/>
      <c r="O91" s="238"/>
    </row>
    <row r="92" spans="1:15" x14ac:dyDescent="0.2">
      <c r="A92" s="189" t="str">
        <f t="shared" si="61"/>
        <v>3</v>
      </c>
      <c r="B92" s="190" t="str">
        <f t="shared" si="62"/>
        <v>36</v>
      </c>
      <c r="C92" s="190">
        <v>3699</v>
      </c>
      <c r="D92" s="191" t="s">
        <v>260</v>
      </c>
      <c r="E92" s="187">
        <f t="shared" si="63"/>
        <v>4650</v>
      </c>
      <c r="F92" s="294">
        <v>4120</v>
      </c>
      <c r="G92" s="192">
        <v>530</v>
      </c>
      <c r="H92" s="193">
        <f t="shared" si="64"/>
        <v>0</v>
      </c>
      <c r="I92" s="294"/>
      <c r="J92" s="192"/>
      <c r="K92" s="371">
        <f t="shared" si="65"/>
        <v>4650</v>
      </c>
      <c r="L92" s="188">
        <f t="shared" si="66"/>
        <v>4120</v>
      </c>
      <c r="M92" s="369">
        <f t="shared" si="67"/>
        <v>530</v>
      </c>
      <c r="N92" s="238"/>
      <c r="O92" s="238"/>
    </row>
    <row r="93" spans="1:15" x14ac:dyDescent="0.2">
      <c r="A93" s="194" t="s">
        <v>114</v>
      </c>
      <c r="B93" s="195"/>
      <c r="C93" s="196"/>
      <c r="D93" s="197"/>
      <c r="E93" s="198">
        <f t="shared" ref="E93:J93" si="68">SUM(E83:E92)</f>
        <v>891989</v>
      </c>
      <c r="F93" s="199">
        <f t="shared" si="68"/>
        <v>799346</v>
      </c>
      <c r="G93" s="199">
        <f t="shared" si="68"/>
        <v>92643</v>
      </c>
      <c r="H93" s="198">
        <f t="shared" si="68"/>
        <v>1087622</v>
      </c>
      <c r="I93" s="199">
        <f t="shared" si="68"/>
        <v>561412</v>
      </c>
      <c r="J93" s="199">
        <f t="shared" si="68"/>
        <v>526210</v>
      </c>
      <c r="K93" s="373">
        <f>SUM(K83:K92)</f>
        <v>1979611</v>
      </c>
      <c r="L93" s="199">
        <f>SUM(L83:L92)</f>
        <v>1360758</v>
      </c>
      <c r="M93" s="368">
        <f>SUM(M83:M92)</f>
        <v>618853</v>
      </c>
      <c r="N93" s="238"/>
      <c r="O93" s="238"/>
    </row>
    <row r="94" spans="1:15" x14ac:dyDescent="0.2">
      <c r="A94" s="189"/>
      <c r="B94" s="216"/>
      <c r="C94" s="190"/>
      <c r="D94" s="191"/>
      <c r="E94" s="217"/>
      <c r="F94" s="298"/>
      <c r="G94" s="218"/>
      <c r="H94" s="217"/>
      <c r="I94" s="298"/>
      <c r="J94" s="218"/>
      <c r="K94" s="377"/>
      <c r="L94" s="298"/>
      <c r="M94" s="384"/>
      <c r="N94" s="238"/>
      <c r="O94" s="238"/>
    </row>
    <row r="95" spans="1:15" x14ac:dyDescent="0.2">
      <c r="A95" s="189" t="str">
        <f t="shared" ref="A95:A109" si="69">MID(C95,1,1)</f>
        <v>3</v>
      </c>
      <c r="B95" s="190" t="str">
        <f t="shared" ref="B95:B109" si="70">MID(C95,1,2)</f>
        <v>37</v>
      </c>
      <c r="C95" s="190">
        <v>3716</v>
      </c>
      <c r="D95" s="191" t="s">
        <v>151</v>
      </c>
      <c r="E95" s="187">
        <f t="shared" ref="E95:E109" si="71">+F95+G95</f>
        <v>2835</v>
      </c>
      <c r="F95" s="294">
        <v>2825</v>
      </c>
      <c r="G95" s="192">
        <v>10</v>
      </c>
      <c r="H95" s="193">
        <f t="shared" ref="H95:H109" si="72">+I95+J95</f>
        <v>0</v>
      </c>
      <c r="I95" s="294"/>
      <c r="J95" s="192"/>
      <c r="K95" s="371">
        <f t="shared" ref="K95:K109" si="73">+L95+M95</f>
        <v>2835</v>
      </c>
      <c r="L95" s="188">
        <f t="shared" ref="L95:L109" si="74">+F95+I95</f>
        <v>2825</v>
      </c>
      <c r="M95" s="369">
        <f t="shared" ref="M95:M109" si="75">+G95+J95</f>
        <v>10</v>
      </c>
      <c r="N95" s="238"/>
      <c r="O95" s="238"/>
    </row>
    <row r="96" spans="1:15" x14ac:dyDescent="0.2">
      <c r="A96" s="189" t="str">
        <f>MID(C96,1,1)</f>
        <v>3</v>
      </c>
      <c r="B96" s="190" t="str">
        <f>MID(C96,1,2)</f>
        <v>37</v>
      </c>
      <c r="C96" s="190">
        <v>3722</v>
      </c>
      <c r="D96" s="191" t="s">
        <v>152</v>
      </c>
      <c r="E96" s="187">
        <f t="shared" si="71"/>
        <v>200372</v>
      </c>
      <c r="F96" s="294">
        <v>189000</v>
      </c>
      <c r="G96" s="192">
        <v>11372</v>
      </c>
      <c r="H96" s="193">
        <f t="shared" si="72"/>
        <v>0</v>
      </c>
      <c r="I96" s="294"/>
      <c r="J96" s="192"/>
      <c r="K96" s="371">
        <f t="shared" si="73"/>
        <v>200372</v>
      </c>
      <c r="L96" s="188">
        <f t="shared" si="74"/>
        <v>189000</v>
      </c>
      <c r="M96" s="369">
        <f t="shared" si="75"/>
        <v>11372</v>
      </c>
      <c r="N96" s="238"/>
      <c r="O96" s="238"/>
    </row>
    <row r="97" spans="1:15" x14ac:dyDescent="0.2">
      <c r="A97" s="189" t="str">
        <f>MID(C97,1,1)</f>
        <v>3</v>
      </c>
      <c r="B97" s="190" t="str">
        <f>MID(C97,1,2)</f>
        <v>37</v>
      </c>
      <c r="C97" s="190">
        <v>3723</v>
      </c>
      <c r="D97" s="228" t="s">
        <v>349</v>
      </c>
      <c r="E97" s="187">
        <f t="shared" si="71"/>
        <v>20</v>
      </c>
      <c r="F97" s="294"/>
      <c r="G97" s="192">
        <v>20</v>
      </c>
      <c r="H97" s="193">
        <f t="shared" si="72"/>
        <v>0</v>
      </c>
      <c r="I97" s="294"/>
      <c r="J97" s="192"/>
      <c r="K97" s="371">
        <f t="shared" si="73"/>
        <v>20</v>
      </c>
      <c r="L97" s="188">
        <f t="shared" si="74"/>
        <v>0</v>
      </c>
      <c r="M97" s="369">
        <f t="shared" si="75"/>
        <v>20</v>
      </c>
      <c r="N97" s="238"/>
      <c r="O97" s="238"/>
    </row>
    <row r="98" spans="1:15" x14ac:dyDescent="0.2">
      <c r="A98" s="189" t="str">
        <f>MID(C98,1,1)</f>
        <v>3</v>
      </c>
      <c r="B98" s="190" t="str">
        <f>MID(C98,1,2)</f>
        <v>37</v>
      </c>
      <c r="C98" s="190">
        <v>3725</v>
      </c>
      <c r="D98" s="191" t="s">
        <v>153</v>
      </c>
      <c r="E98" s="187">
        <f t="shared" si="71"/>
        <v>126394</v>
      </c>
      <c r="F98" s="294">
        <v>125274</v>
      </c>
      <c r="G98" s="192">
        <v>1120</v>
      </c>
      <c r="H98" s="193">
        <f t="shared" si="72"/>
        <v>5263</v>
      </c>
      <c r="I98" s="294">
        <v>5263</v>
      </c>
      <c r="J98" s="192"/>
      <c r="K98" s="371">
        <f t="shared" si="73"/>
        <v>131657</v>
      </c>
      <c r="L98" s="188">
        <f t="shared" si="74"/>
        <v>130537</v>
      </c>
      <c r="M98" s="369">
        <f t="shared" si="75"/>
        <v>1120</v>
      </c>
      <c r="N98" s="238"/>
      <c r="O98" s="238"/>
    </row>
    <row r="99" spans="1:15" x14ac:dyDescent="0.2">
      <c r="A99" s="189" t="str">
        <f t="shared" si="69"/>
        <v>3</v>
      </c>
      <c r="B99" s="190" t="str">
        <f t="shared" si="70"/>
        <v>37</v>
      </c>
      <c r="C99" s="190">
        <v>3729</v>
      </c>
      <c r="D99" s="191" t="s">
        <v>247</v>
      </c>
      <c r="E99" s="187">
        <f t="shared" si="71"/>
        <v>5354</v>
      </c>
      <c r="F99" s="294">
        <v>2000</v>
      </c>
      <c r="G99" s="192">
        <v>3354</v>
      </c>
      <c r="H99" s="193">
        <f t="shared" si="72"/>
        <v>0</v>
      </c>
      <c r="I99" s="294"/>
      <c r="J99" s="192"/>
      <c r="K99" s="371">
        <f t="shared" si="73"/>
        <v>5354</v>
      </c>
      <c r="L99" s="188">
        <f t="shared" si="74"/>
        <v>2000</v>
      </c>
      <c r="M99" s="369">
        <f t="shared" si="75"/>
        <v>3354</v>
      </c>
      <c r="N99" s="238"/>
      <c r="O99" s="238"/>
    </row>
    <row r="100" spans="1:15" x14ac:dyDescent="0.2">
      <c r="A100" s="189" t="str">
        <f t="shared" si="69"/>
        <v>3</v>
      </c>
      <c r="B100" s="190" t="str">
        <f t="shared" si="70"/>
        <v>37</v>
      </c>
      <c r="C100" s="190">
        <v>3733</v>
      </c>
      <c r="D100" s="191" t="s">
        <v>154</v>
      </c>
      <c r="E100" s="187">
        <f t="shared" si="71"/>
        <v>642</v>
      </c>
      <c r="F100" s="294">
        <v>642</v>
      </c>
      <c r="G100" s="192"/>
      <c r="H100" s="193">
        <f t="shared" si="72"/>
        <v>0</v>
      </c>
      <c r="I100" s="294"/>
      <c r="J100" s="192"/>
      <c r="K100" s="371">
        <f t="shared" si="73"/>
        <v>642</v>
      </c>
      <c r="L100" s="188">
        <f t="shared" si="74"/>
        <v>642</v>
      </c>
      <c r="M100" s="369">
        <f t="shared" si="75"/>
        <v>0</v>
      </c>
      <c r="N100" s="238"/>
      <c r="O100" s="238"/>
    </row>
    <row r="101" spans="1:15" x14ac:dyDescent="0.2">
      <c r="A101" s="189" t="str">
        <f t="shared" si="69"/>
        <v>3</v>
      </c>
      <c r="B101" s="190" t="str">
        <f t="shared" si="70"/>
        <v>37</v>
      </c>
      <c r="C101" s="190">
        <v>3739</v>
      </c>
      <c r="D101" s="191" t="s">
        <v>248</v>
      </c>
      <c r="E101" s="187">
        <f t="shared" si="71"/>
        <v>1160</v>
      </c>
      <c r="F101" s="294">
        <v>1160</v>
      </c>
      <c r="G101" s="192"/>
      <c r="H101" s="193">
        <f t="shared" si="72"/>
        <v>0</v>
      </c>
      <c r="I101" s="294"/>
      <c r="J101" s="192"/>
      <c r="K101" s="371">
        <f t="shared" si="73"/>
        <v>1160</v>
      </c>
      <c r="L101" s="188">
        <f t="shared" si="74"/>
        <v>1160</v>
      </c>
      <c r="M101" s="369">
        <f t="shared" si="75"/>
        <v>0</v>
      </c>
      <c r="N101" s="238"/>
      <c r="O101" s="238"/>
    </row>
    <row r="102" spans="1:15" x14ac:dyDescent="0.2">
      <c r="A102" s="189" t="str">
        <f t="shared" si="69"/>
        <v>3</v>
      </c>
      <c r="B102" s="190" t="str">
        <f t="shared" si="70"/>
        <v>37</v>
      </c>
      <c r="C102" s="190">
        <v>3741</v>
      </c>
      <c r="D102" s="191" t="s">
        <v>155</v>
      </c>
      <c r="E102" s="187">
        <f t="shared" si="71"/>
        <v>51905</v>
      </c>
      <c r="F102" s="294">
        <v>51905</v>
      </c>
      <c r="G102" s="192"/>
      <c r="H102" s="193">
        <f t="shared" si="72"/>
        <v>8500</v>
      </c>
      <c r="I102" s="294">
        <v>8500</v>
      </c>
      <c r="J102" s="192"/>
      <c r="K102" s="371">
        <f t="shared" si="73"/>
        <v>60405</v>
      </c>
      <c r="L102" s="188">
        <f t="shared" si="74"/>
        <v>60405</v>
      </c>
      <c r="M102" s="369">
        <f t="shared" si="75"/>
        <v>0</v>
      </c>
      <c r="N102" s="238"/>
      <c r="O102" s="238"/>
    </row>
    <row r="103" spans="1:15" x14ac:dyDescent="0.2">
      <c r="A103" s="189" t="str">
        <f t="shared" si="69"/>
        <v>3</v>
      </c>
      <c r="B103" s="190" t="str">
        <f t="shared" si="70"/>
        <v>37</v>
      </c>
      <c r="C103" s="190">
        <v>3742</v>
      </c>
      <c r="D103" s="191" t="s">
        <v>156</v>
      </c>
      <c r="E103" s="187">
        <f t="shared" si="71"/>
        <v>970</v>
      </c>
      <c r="F103" s="294">
        <v>970</v>
      </c>
      <c r="G103" s="192"/>
      <c r="H103" s="193">
        <f t="shared" si="72"/>
        <v>0</v>
      </c>
      <c r="I103" s="294"/>
      <c r="J103" s="192"/>
      <c r="K103" s="371">
        <f t="shared" ref="K103" si="76">+L103+M103</f>
        <v>970</v>
      </c>
      <c r="L103" s="188">
        <f t="shared" si="74"/>
        <v>970</v>
      </c>
      <c r="M103" s="369">
        <f t="shared" ref="M103" si="77">+G103+J103</f>
        <v>0</v>
      </c>
      <c r="N103" s="238"/>
      <c r="O103" s="238"/>
    </row>
    <row r="104" spans="1:15" x14ac:dyDescent="0.2">
      <c r="A104" s="189" t="str">
        <f t="shared" si="69"/>
        <v>3</v>
      </c>
      <c r="B104" s="190" t="str">
        <f t="shared" si="70"/>
        <v>37</v>
      </c>
      <c r="C104" s="190">
        <v>3744</v>
      </c>
      <c r="D104" s="191" t="s">
        <v>157</v>
      </c>
      <c r="E104" s="187">
        <f t="shared" si="71"/>
        <v>396</v>
      </c>
      <c r="F104" s="294">
        <v>396</v>
      </c>
      <c r="G104" s="192"/>
      <c r="H104" s="193">
        <f t="shared" si="72"/>
        <v>0</v>
      </c>
      <c r="I104" s="294"/>
      <c r="J104" s="192"/>
      <c r="K104" s="371">
        <f t="shared" si="73"/>
        <v>396</v>
      </c>
      <c r="L104" s="188">
        <f t="shared" si="74"/>
        <v>396</v>
      </c>
      <c r="M104" s="369">
        <f t="shared" si="75"/>
        <v>0</v>
      </c>
      <c r="N104" s="238"/>
      <c r="O104" s="238"/>
    </row>
    <row r="105" spans="1:15" x14ac:dyDescent="0.2">
      <c r="A105" s="189" t="str">
        <f t="shared" si="69"/>
        <v>3</v>
      </c>
      <c r="B105" s="190" t="str">
        <f t="shared" si="70"/>
        <v>37</v>
      </c>
      <c r="C105" s="190">
        <v>3745</v>
      </c>
      <c r="D105" s="191" t="s">
        <v>158</v>
      </c>
      <c r="E105" s="187">
        <f t="shared" si="71"/>
        <v>176799</v>
      </c>
      <c r="F105" s="294">
        <v>51070</v>
      </c>
      <c r="G105" s="192">
        <v>125729</v>
      </c>
      <c r="H105" s="193">
        <f t="shared" si="72"/>
        <v>41251</v>
      </c>
      <c r="I105" s="294">
        <v>22119</v>
      </c>
      <c r="J105" s="192">
        <v>19132</v>
      </c>
      <c r="K105" s="371">
        <f t="shared" si="73"/>
        <v>218050</v>
      </c>
      <c r="L105" s="188">
        <f t="shared" si="74"/>
        <v>73189</v>
      </c>
      <c r="M105" s="369">
        <f t="shared" si="75"/>
        <v>144861</v>
      </c>
      <c r="N105" s="238"/>
      <c r="O105" s="238"/>
    </row>
    <row r="106" spans="1:15" x14ac:dyDescent="0.2">
      <c r="A106" s="189" t="str">
        <f t="shared" si="69"/>
        <v>3</v>
      </c>
      <c r="B106" s="190" t="str">
        <f t="shared" si="70"/>
        <v>37</v>
      </c>
      <c r="C106" s="190">
        <v>3749</v>
      </c>
      <c r="D106" s="191" t="s">
        <v>116</v>
      </c>
      <c r="E106" s="187">
        <f t="shared" si="71"/>
        <v>386</v>
      </c>
      <c r="F106" s="294"/>
      <c r="G106" s="192">
        <v>386</v>
      </c>
      <c r="H106" s="193">
        <f t="shared" si="72"/>
        <v>0</v>
      </c>
      <c r="I106" s="294"/>
      <c r="J106" s="192"/>
      <c r="K106" s="371">
        <f t="shared" si="73"/>
        <v>386</v>
      </c>
      <c r="L106" s="188">
        <f t="shared" si="74"/>
        <v>0</v>
      </c>
      <c r="M106" s="369">
        <f t="shared" si="75"/>
        <v>386</v>
      </c>
      <c r="N106" s="238"/>
      <c r="O106" s="238"/>
    </row>
    <row r="107" spans="1:15" x14ac:dyDescent="0.2">
      <c r="A107" s="189" t="str">
        <f t="shared" si="69"/>
        <v>3</v>
      </c>
      <c r="B107" s="190" t="str">
        <f t="shared" si="70"/>
        <v>37</v>
      </c>
      <c r="C107" s="190">
        <v>3753</v>
      </c>
      <c r="D107" s="191" t="s">
        <v>380</v>
      </c>
      <c r="E107" s="187">
        <f t="shared" si="71"/>
        <v>15</v>
      </c>
      <c r="F107" s="294"/>
      <c r="G107" s="192">
        <v>15</v>
      </c>
      <c r="H107" s="193"/>
      <c r="I107" s="294"/>
      <c r="J107" s="192"/>
      <c r="K107" s="371">
        <f t="shared" ref="K107" si="78">+L107+M107</f>
        <v>15</v>
      </c>
      <c r="L107" s="188">
        <f t="shared" si="74"/>
        <v>0</v>
      </c>
      <c r="M107" s="369">
        <f t="shared" ref="M107" si="79">+G107+J107</f>
        <v>15</v>
      </c>
      <c r="N107" s="238"/>
      <c r="O107" s="238"/>
    </row>
    <row r="108" spans="1:15" x14ac:dyDescent="0.2">
      <c r="A108" s="189" t="str">
        <f t="shared" ref="A108" si="80">MID(C108,1,1)</f>
        <v>3</v>
      </c>
      <c r="B108" s="190" t="str">
        <f t="shared" ref="B108" si="81">MID(C108,1,2)</f>
        <v>37</v>
      </c>
      <c r="C108" s="190">
        <v>3792</v>
      </c>
      <c r="D108" s="191" t="s">
        <v>159</v>
      </c>
      <c r="E108" s="187">
        <f t="shared" si="71"/>
        <v>3228</v>
      </c>
      <c r="F108" s="294">
        <v>3218</v>
      </c>
      <c r="G108" s="192">
        <v>10</v>
      </c>
      <c r="H108" s="193">
        <f t="shared" ref="H108" si="82">+I108+J108</f>
        <v>0</v>
      </c>
      <c r="I108" s="294"/>
      <c r="J108" s="192"/>
      <c r="K108" s="371">
        <f t="shared" ref="K108" si="83">+L108+M108</f>
        <v>3228</v>
      </c>
      <c r="L108" s="188">
        <f t="shared" si="74"/>
        <v>3218</v>
      </c>
      <c r="M108" s="369">
        <f t="shared" ref="M108" si="84">+G108+J108</f>
        <v>10</v>
      </c>
      <c r="N108" s="238"/>
      <c r="O108" s="238"/>
    </row>
    <row r="109" spans="1:15" x14ac:dyDescent="0.2">
      <c r="A109" s="189" t="str">
        <f t="shared" si="69"/>
        <v>3</v>
      </c>
      <c r="B109" s="190" t="str">
        <f t="shared" si="70"/>
        <v>37</v>
      </c>
      <c r="C109" s="190">
        <v>3793</v>
      </c>
      <c r="D109" s="191" t="s">
        <v>381</v>
      </c>
      <c r="E109" s="187">
        <f t="shared" si="71"/>
        <v>40</v>
      </c>
      <c r="F109" s="294"/>
      <c r="G109" s="192">
        <v>40</v>
      </c>
      <c r="H109" s="193">
        <f t="shared" si="72"/>
        <v>0</v>
      </c>
      <c r="I109" s="294"/>
      <c r="J109" s="192"/>
      <c r="K109" s="371">
        <f t="shared" si="73"/>
        <v>40</v>
      </c>
      <c r="L109" s="188">
        <f t="shared" si="74"/>
        <v>0</v>
      </c>
      <c r="M109" s="369">
        <f t="shared" si="75"/>
        <v>40</v>
      </c>
      <c r="N109" s="238"/>
      <c r="O109" s="238"/>
    </row>
    <row r="110" spans="1:15" x14ac:dyDescent="0.2">
      <c r="A110" s="194" t="s">
        <v>117</v>
      </c>
      <c r="B110" s="195"/>
      <c r="C110" s="196"/>
      <c r="D110" s="197"/>
      <c r="E110" s="198">
        <f>SUM(E95:E109)</f>
        <v>570516</v>
      </c>
      <c r="F110" s="199">
        <f>SUM(F95:F109)</f>
        <v>428460</v>
      </c>
      <c r="G110" s="199">
        <f>SUM(G95:G109)</f>
        <v>142056</v>
      </c>
      <c r="H110" s="198">
        <f>SUM(H95:H109)</f>
        <v>55014</v>
      </c>
      <c r="I110" s="199">
        <f>SUM(I95:I109)</f>
        <v>35882</v>
      </c>
      <c r="J110" s="199">
        <f>SUM(J96:J109)</f>
        <v>19132</v>
      </c>
      <c r="K110" s="373">
        <f>SUM(K95:K109)</f>
        <v>625530</v>
      </c>
      <c r="L110" s="199">
        <f>SUM(L95:L109)</f>
        <v>464342</v>
      </c>
      <c r="M110" s="368">
        <f>SUM(M95:M109)</f>
        <v>161188</v>
      </c>
      <c r="N110" s="238"/>
      <c r="O110" s="238"/>
    </row>
    <row r="111" spans="1:15" x14ac:dyDescent="0.2">
      <c r="A111" s="470"/>
      <c r="B111" s="471"/>
      <c r="C111" s="472"/>
      <c r="D111" s="473"/>
      <c r="E111" s="474"/>
      <c r="F111" s="475"/>
      <c r="G111" s="476"/>
      <c r="H111" s="474"/>
      <c r="I111" s="475"/>
      <c r="J111" s="476"/>
      <c r="K111" s="477"/>
      <c r="L111" s="475"/>
      <c r="M111" s="478"/>
      <c r="N111" s="238"/>
      <c r="O111" s="238"/>
    </row>
    <row r="112" spans="1:15" x14ac:dyDescent="0.2">
      <c r="A112" s="189" t="str">
        <f>MID(C112,1,1)</f>
        <v>3</v>
      </c>
      <c r="B112" s="190" t="str">
        <f>MID(C112,1,2)</f>
        <v>38</v>
      </c>
      <c r="C112" s="190">
        <v>3809</v>
      </c>
      <c r="D112" s="191" t="s">
        <v>319</v>
      </c>
      <c r="E112" s="193">
        <f>+F112+G112</f>
        <v>41730</v>
      </c>
      <c r="F112" s="294">
        <v>41700</v>
      </c>
      <c r="G112" s="192">
        <v>30</v>
      </c>
      <c r="H112" s="193">
        <f>+I112+J112</f>
        <v>0</v>
      </c>
      <c r="I112" s="294"/>
      <c r="J112" s="192"/>
      <c r="K112" s="372">
        <f t="shared" ref="K112" si="85">+L112+M112</f>
        <v>41730</v>
      </c>
      <c r="L112" s="294">
        <f t="shared" ref="L112" si="86">+F112+I112</f>
        <v>41700</v>
      </c>
      <c r="M112" s="383">
        <f t="shared" ref="M112" si="87">+G112+J112</f>
        <v>30</v>
      </c>
      <c r="N112" s="238"/>
      <c r="O112" s="238"/>
    </row>
    <row r="113" spans="1:15" x14ac:dyDescent="0.2">
      <c r="A113" s="194" t="s">
        <v>320</v>
      </c>
      <c r="B113" s="195"/>
      <c r="C113" s="196"/>
      <c r="D113" s="197"/>
      <c r="E113" s="198">
        <f t="shared" ref="E113:M113" si="88">SUM(E112:E112)</f>
        <v>41730</v>
      </c>
      <c r="F113" s="199">
        <f t="shared" si="88"/>
        <v>41700</v>
      </c>
      <c r="G113" s="199">
        <f t="shared" si="88"/>
        <v>30</v>
      </c>
      <c r="H113" s="198">
        <f t="shared" si="88"/>
        <v>0</v>
      </c>
      <c r="I113" s="199">
        <f t="shared" si="88"/>
        <v>0</v>
      </c>
      <c r="J113" s="199">
        <f t="shared" si="88"/>
        <v>0</v>
      </c>
      <c r="K113" s="373">
        <f t="shared" si="88"/>
        <v>41730</v>
      </c>
      <c r="L113" s="199">
        <f t="shared" si="88"/>
        <v>41700</v>
      </c>
      <c r="M113" s="368">
        <f t="shared" si="88"/>
        <v>30</v>
      </c>
      <c r="N113" s="238"/>
      <c r="O113" s="238"/>
    </row>
    <row r="114" spans="1:15" x14ac:dyDescent="0.2">
      <c r="A114" s="541"/>
      <c r="B114" s="542"/>
      <c r="C114" s="231"/>
      <c r="D114" s="232"/>
      <c r="E114" s="233"/>
      <c r="F114" s="389"/>
      <c r="G114" s="234"/>
      <c r="H114" s="233"/>
      <c r="I114" s="389"/>
      <c r="J114" s="234"/>
      <c r="K114" s="380"/>
      <c r="L114" s="389"/>
      <c r="M114" s="388"/>
      <c r="N114" s="238"/>
      <c r="O114" s="238"/>
    </row>
    <row r="115" spans="1:15" x14ac:dyDescent="0.2">
      <c r="A115" s="189" t="str">
        <f>MID(C115,1,1)</f>
        <v>3</v>
      </c>
      <c r="B115" s="190" t="str">
        <f>MID(C115,1,2)</f>
        <v>39</v>
      </c>
      <c r="C115" s="190">
        <v>3900</v>
      </c>
      <c r="D115" s="191" t="s">
        <v>366</v>
      </c>
      <c r="E115" s="193">
        <f>+F115+G115</f>
        <v>8578</v>
      </c>
      <c r="F115" s="294">
        <v>8573</v>
      </c>
      <c r="G115" s="192">
        <v>5</v>
      </c>
      <c r="H115" s="193">
        <f>+I115+J115</f>
        <v>0</v>
      </c>
      <c r="I115" s="294"/>
      <c r="J115" s="192"/>
      <c r="K115" s="372">
        <f t="shared" ref="K115" si="89">+L115+M115</f>
        <v>8578</v>
      </c>
      <c r="L115" s="294">
        <f t="shared" ref="L115" si="90">+F115+I115</f>
        <v>8573</v>
      </c>
      <c r="M115" s="383">
        <f t="shared" ref="M115" si="91">+G115+J115</f>
        <v>5</v>
      </c>
      <c r="N115" s="238"/>
      <c r="O115" s="238"/>
    </row>
    <row r="116" spans="1:15" x14ac:dyDescent="0.2">
      <c r="A116" s="194" t="s">
        <v>367</v>
      </c>
      <c r="B116" s="195"/>
      <c r="C116" s="196"/>
      <c r="D116" s="197"/>
      <c r="E116" s="198">
        <f t="shared" ref="E116:M116" si="92">SUM(E115:E115)</f>
        <v>8578</v>
      </c>
      <c r="F116" s="199">
        <f t="shared" si="92"/>
        <v>8573</v>
      </c>
      <c r="G116" s="199">
        <f t="shared" si="92"/>
        <v>5</v>
      </c>
      <c r="H116" s="198">
        <f t="shared" si="92"/>
        <v>0</v>
      </c>
      <c r="I116" s="199">
        <f t="shared" si="92"/>
        <v>0</v>
      </c>
      <c r="J116" s="199">
        <f t="shared" si="92"/>
        <v>0</v>
      </c>
      <c r="K116" s="373">
        <f t="shared" si="92"/>
        <v>8578</v>
      </c>
      <c r="L116" s="199">
        <f t="shared" si="92"/>
        <v>8573</v>
      </c>
      <c r="M116" s="368">
        <f t="shared" si="92"/>
        <v>5</v>
      </c>
      <c r="N116" s="238"/>
      <c r="O116" s="238"/>
    </row>
    <row r="117" spans="1:15" ht="13.5" thickBot="1" x14ac:dyDescent="0.25">
      <c r="A117" s="468"/>
      <c r="B117" s="469"/>
      <c r="C117" s="208"/>
      <c r="D117" s="209"/>
      <c r="E117" s="210"/>
      <c r="F117" s="296"/>
      <c r="G117" s="211"/>
      <c r="H117" s="210"/>
      <c r="I117" s="296"/>
      <c r="J117" s="211"/>
      <c r="K117" s="375"/>
      <c r="L117" s="296"/>
      <c r="M117" s="381"/>
      <c r="N117" s="238"/>
      <c r="O117" s="238"/>
    </row>
    <row r="118" spans="1:15" ht="14.25" thickTop="1" thickBot="1" x14ac:dyDescent="0.25">
      <c r="A118" s="207" t="s">
        <v>118</v>
      </c>
      <c r="B118" s="208"/>
      <c r="C118" s="208"/>
      <c r="D118" s="209"/>
      <c r="E118" s="210">
        <f>+E110+E93+E81+E72+E66+E44+E48+E113+E116</f>
        <v>3173110</v>
      </c>
      <c r="F118" s="296">
        <f>+F110+F93+F81+F72+F66+F44+F48+F113+F116</f>
        <v>2475612</v>
      </c>
      <c r="G118" s="211">
        <f>+G110+G93+G81+G72+G66+G44+G48+G113+G116</f>
        <v>697498</v>
      </c>
      <c r="H118" s="210">
        <f>+H110+H93+H81+H72+H66+H44+H113+H116</f>
        <v>1678116</v>
      </c>
      <c r="I118" s="296">
        <f>+I110+I93+I81+I72+I66+I44+I113+I116</f>
        <v>964801</v>
      </c>
      <c r="J118" s="211">
        <f>+J110+J93+J81+J72+J66+J44+J113+J116</f>
        <v>713315</v>
      </c>
      <c r="K118" s="375">
        <f>+K110+K93+K81+K72+K66+K44+K48+K113+K116</f>
        <v>4851226</v>
      </c>
      <c r="L118" s="296">
        <f>+L110+L93+L81+L72+L66+L44+L48+L113+L116</f>
        <v>3440413</v>
      </c>
      <c r="M118" s="381">
        <f>+M110+M93+M81+M72+M66+M44+M48+M113+M116</f>
        <v>1410813</v>
      </c>
      <c r="N118" s="238"/>
      <c r="O118" s="238"/>
    </row>
    <row r="119" spans="1:15" ht="13.5" thickTop="1" x14ac:dyDescent="0.2">
      <c r="A119" s="213"/>
      <c r="B119" s="185"/>
      <c r="C119" s="185"/>
      <c r="D119" s="186"/>
      <c r="E119" s="214"/>
      <c r="F119" s="297"/>
      <c r="G119" s="215"/>
      <c r="H119" s="214"/>
      <c r="I119" s="297"/>
      <c r="J119" s="215"/>
      <c r="K119" s="376"/>
      <c r="L119" s="297"/>
      <c r="M119" s="382"/>
      <c r="N119" s="238"/>
      <c r="O119" s="238"/>
    </row>
    <row r="120" spans="1:15" x14ac:dyDescent="0.2">
      <c r="A120" s="189" t="str">
        <f>MID(C120,1,1)</f>
        <v>4</v>
      </c>
      <c r="B120" s="190" t="str">
        <f>MID(C120,1,2)</f>
        <v>43</v>
      </c>
      <c r="C120" s="190">
        <v>4324</v>
      </c>
      <c r="D120" s="191" t="s">
        <v>323</v>
      </c>
      <c r="E120" s="187">
        <f t="shared" ref="E120:E137" si="93">+F120+G120</f>
        <v>5047</v>
      </c>
      <c r="F120" s="294"/>
      <c r="G120" s="192">
        <v>5047</v>
      </c>
      <c r="H120" s="193"/>
      <c r="I120" s="294"/>
      <c r="J120" s="192"/>
      <c r="K120" s="371">
        <f t="shared" ref="K120:K137" si="94">+L120+M120</f>
        <v>5047</v>
      </c>
      <c r="L120" s="188">
        <f t="shared" ref="L120:L137" si="95">+F120+I120</f>
        <v>0</v>
      </c>
      <c r="M120" s="369">
        <f t="shared" ref="M120:M137" si="96">+G120+J120</f>
        <v>5047</v>
      </c>
      <c r="N120" s="238"/>
      <c r="O120" s="238"/>
    </row>
    <row r="121" spans="1:15" x14ac:dyDescent="0.2">
      <c r="A121" s="189" t="str">
        <f t="shared" ref="A121:A137" si="97">MID(C121,1,1)</f>
        <v>4</v>
      </c>
      <c r="B121" s="190" t="str">
        <f t="shared" ref="B121:B137" si="98">MID(C121,1,2)</f>
        <v>43</v>
      </c>
      <c r="C121" s="190">
        <v>4329</v>
      </c>
      <c r="D121" s="191" t="s">
        <v>313</v>
      </c>
      <c r="E121" s="187">
        <f t="shared" si="93"/>
        <v>127</v>
      </c>
      <c r="F121" s="294"/>
      <c r="G121" s="192">
        <v>127</v>
      </c>
      <c r="H121" s="193">
        <f t="shared" ref="H121:H137" si="99">+I121+J121</f>
        <v>0</v>
      </c>
      <c r="I121" s="294"/>
      <c r="J121" s="192"/>
      <c r="K121" s="371">
        <f t="shared" si="94"/>
        <v>127</v>
      </c>
      <c r="L121" s="188">
        <f t="shared" si="95"/>
        <v>0</v>
      </c>
      <c r="M121" s="369">
        <f t="shared" si="96"/>
        <v>127</v>
      </c>
      <c r="N121" s="238"/>
      <c r="O121" s="238"/>
    </row>
    <row r="122" spans="1:15" x14ac:dyDescent="0.2">
      <c r="A122" s="189" t="str">
        <f t="shared" ref="A122" si="100">MID(C122,1,1)</f>
        <v>4</v>
      </c>
      <c r="B122" s="190" t="str">
        <f t="shared" ref="B122" si="101">MID(C122,1,2)</f>
        <v>43</v>
      </c>
      <c r="C122" s="190">
        <v>4339</v>
      </c>
      <c r="D122" s="191" t="s">
        <v>382</v>
      </c>
      <c r="E122" s="187">
        <f t="shared" si="93"/>
        <v>28</v>
      </c>
      <c r="F122" s="294"/>
      <c r="G122" s="192">
        <v>28</v>
      </c>
      <c r="H122" s="193"/>
      <c r="I122" s="294"/>
      <c r="J122" s="192"/>
      <c r="K122" s="371">
        <f t="shared" si="94"/>
        <v>28</v>
      </c>
      <c r="L122" s="188">
        <f t="shared" si="95"/>
        <v>0</v>
      </c>
      <c r="M122" s="369">
        <f t="shared" si="96"/>
        <v>28</v>
      </c>
      <c r="N122" s="238"/>
      <c r="O122" s="238"/>
    </row>
    <row r="123" spans="1:15" x14ac:dyDescent="0.2">
      <c r="A123" s="189" t="str">
        <f t="shared" si="97"/>
        <v>4</v>
      </c>
      <c r="B123" s="190" t="str">
        <f t="shared" si="98"/>
        <v>43</v>
      </c>
      <c r="C123" s="190">
        <v>4341</v>
      </c>
      <c r="D123" s="191" t="s">
        <v>302</v>
      </c>
      <c r="E123" s="187">
        <f t="shared" si="93"/>
        <v>6412</v>
      </c>
      <c r="F123" s="294">
        <v>6392</v>
      </c>
      <c r="G123" s="192">
        <v>20</v>
      </c>
      <c r="H123" s="193">
        <f t="shared" si="99"/>
        <v>398</v>
      </c>
      <c r="I123" s="294">
        <v>398</v>
      </c>
      <c r="J123" s="192"/>
      <c r="K123" s="371">
        <f t="shared" si="94"/>
        <v>6810</v>
      </c>
      <c r="L123" s="188">
        <f t="shared" si="95"/>
        <v>6790</v>
      </c>
      <c r="M123" s="369">
        <f t="shared" si="96"/>
        <v>20</v>
      </c>
      <c r="N123" s="238"/>
      <c r="O123" s="238"/>
    </row>
    <row r="124" spans="1:15" x14ac:dyDescent="0.2">
      <c r="A124" s="189" t="str">
        <f t="shared" si="97"/>
        <v>4</v>
      </c>
      <c r="B124" s="190" t="str">
        <f t="shared" si="98"/>
        <v>43</v>
      </c>
      <c r="C124" s="190">
        <v>4342</v>
      </c>
      <c r="D124" s="191" t="s">
        <v>160</v>
      </c>
      <c r="E124" s="187">
        <f t="shared" si="93"/>
        <v>6750</v>
      </c>
      <c r="F124" s="294">
        <v>1100</v>
      </c>
      <c r="G124" s="192">
        <v>5650</v>
      </c>
      <c r="H124" s="193">
        <f t="shared" si="99"/>
        <v>0</v>
      </c>
      <c r="I124" s="294"/>
      <c r="J124" s="192"/>
      <c r="K124" s="371">
        <f t="shared" si="94"/>
        <v>6750</v>
      </c>
      <c r="L124" s="188">
        <f t="shared" si="95"/>
        <v>1100</v>
      </c>
      <c r="M124" s="369">
        <f t="shared" si="96"/>
        <v>5650</v>
      </c>
      <c r="N124" s="238"/>
      <c r="O124" s="238"/>
    </row>
    <row r="125" spans="1:15" x14ac:dyDescent="0.2">
      <c r="A125" s="189" t="str">
        <f t="shared" si="97"/>
        <v>4</v>
      </c>
      <c r="B125" s="190" t="str">
        <f t="shared" si="98"/>
        <v>43</v>
      </c>
      <c r="C125" s="190">
        <v>4349</v>
      </c>
      <c r="D125" s="191" t="s">
        <v>303</v>
      </c>
      <c r="E125" s="187">
        <f t="shared" si="93"/>
        <v>256</v>
      </c>
      <c r="F125" s="294"/>
      <c r="G125" s="192">
        <v>256</v>
      </c>
      <c r="H125" s="193">
        <f t="shared" si="99"/>
        <v>0</v>
      </c>
      <c r="I125" s="294"/>
      <c r="J125" s="192"/>
      <c r="K125" s="371">
        <f t="shared" si="94"/>
        <v>256</v>
      </c>
      <c r="L125" s="188">
        <f t="shared" si="95"/>
        <v>0</v>
      </c>
      <c r="M125" s="369">
        <f t="shared" si="96"/>
        <v>256</v>
      </c>
      <c r="N125" s="238"/>
      <c r="O125" s="238"/>
    </row>
    <row r="126" spans="1:15" x14ac:dyDescent="0.2">
      <c r="A126" s="189" t="str">
        <f t="shared" ref="A126" si="102">MID(C126,1,1)</f>
        <v>4</v>
      </c>
      <c r="B126" s="190" t="str">
        <f t="shared" ref="B126" si="103">MID(C126,1,2)</f>
        <v>43</v>
      </c>
      <c r="C126" s="190">
        <v>4350</v>
      </c>
      <c r="D126" s="191" t="s">
        <v>374</v>
      </c>
      <c r="E126" s="187">
        <f t="shared" ref="E126" si="104">+F126+G126</f>
        <v>167112</v>
      </c>
      <c r="F126" s="294">
        <v>167112</v>
      </c>
      <c r="G126" s="192"/>
      <c r="H126" s="193">
        <f t="shared" ref="H126" si="105">+I126+J126</f>
        <v>6960</v>
      </c>
      <c r="I126" s="294">
        <v>6960</v>
      </c>
      <c r="J126" s="192"/>
      <c r="K126" s="371">
        <f t="shared" ref="K126:K136" si="106">+L126+M126</f>
        <v>174072</v>
      </c>
      <c r="L126" s="188">
        <f t="shared" si="95"/>
        <v>174072</v>
      </c>
      <c r="M126" s="369">
        <f t="shared" ref="M126" si="107">+G126+J126</f>
        <v>0</v>
      </c>
      <c r="N126" s="238"/>
      <c r="O126" s="238"/>
    </row>
    <row r="127" spans="1:15" x14ac:dyDescent="0.2">
      <c r="A127" s="189" t="str">
        <f t="shared" si="97"/>
        <v>4</v>
      </c>
      <c r="B127" s="190" t="str">
        <f t="shared" si="98"/>
        <v>43</v>
      </c>
      <c r="C127" s="190">
        <v>4351</v>
      </c>
      <c r="D127" s="191" t="s">
        <v>297</v>
      </c>
      <c r="E127" s="187">
        <f t="shared" si="93"/>
        <v>101443</v>
      </c>
      <c r="F127" s="294"/>
      <c r="G127" s="192">
        <v>101443</v>
      </c>
      <c r="H127" s="193">
        <f t="shared" si="99"/>
        <v>53230</v>
      </c>
      <c r="I127" s="294">
        <v>53230</v>
      </c>
      <c r="J127" s="192"/>
      <c r="K127" s="371">
        <f t="shared" si="106"/>
        <v>154673</v>
      </c>
      <c r="L127" s="188">
        <f t="shared" si="95"/>
        <v>53230</v>
      </c>
      <c r="M127" s="369">
        <f t="shared" si="96"/>
        <v>101443</v>
      </c>
      <c r="N127" s="238"/>
      <c r="O127" s="238"/>
    </row>
    <row r="128" spans="1:15" x14ac:dyDescent="0.2">
      <c r="A128" s="189" t="str">
        <f t="shared" si="97"/>
        <v>4</v>
      </c>
      <c r="B128" s="190" t="str">
        <f t="shared" si="98"/>
        <v>43</v>
      </c>
      <c r="C128" s="190">
        <v>4352</v>
      </c>
      <c r="D128" s="191" t="s">
        <v>350</v>
      </c>
      <c r="E128" s="193">
        <f>+F128+G128</f>
        <v>0</v>
      </c>
      <c r="F128" s="294"/>
      <c r="G128" s="192"/>
      <c r="H128" s="193">
        <f t="shared" si="99"/>
        <v>9000</v>
      </c>
      <c r="I128" s="294">
        <v>9000</v>
      </c>
      <c r="J128" s="192"/>
      <c r="K128" s="371">
        <f t="shared" si="106"/>
        <v>9000</v>
      </c>
      <c r="L128" s="188">
        <f t="shared" si="95"/>
        <v>9000</v>
      </c>
      <c r="M128" s="369">
        <f t="shared" si="96"/>
        <v>0</v>
      </c>
      <c r="N128" s="238"/>
      <c r="O128" s="238"/>
    </row>
    <row r="129" spans="1:15" x14ac:dyDescent="0.2">
      <c r="A129" s="189" t="str">
        <f t="shared" ref="A129" si="108">MID(C129,1,1)</f>
        <v>4</v>
      </c>
      <c r="B129" s="190" t="str">
        <f t="shared" ref="B129" si="109">MID(C129,1,2)</f>
        <v>43</v>
      </c>
      <c r="C129" s="190">
        <v>4354</v>
      </c>
      <c r="D129" s="191" t="s">
        <v>411</v>
      </c>
      <c r="E129" s="187">
        <f t="shared" si="93"/>
        <v>550</v>
      </c>
      <c r="F129" s="294">
        <v>550</v>
      </c>
      <c r="G129" s="192"/>
      <c r="H129" s="193"/>
      <c r="I129" s="294"/>
      <c r="J129" s="192"/>
      <c r="K129" s="371">
        <f t="shared" si="106"/>
        <v>550</v>
      </c>
      <c r="L129" s="188">
        <f t="shared" si="95"/>
        <v>550</v>
      </c>
      <c r="M129" s="369"/>
      <c r="N129" s="238"/>
      <c r="O129" s="238"/>
    </row>
    <row r="130" spans="1:15" x14ac:dyDescent="0.2">
      <c r="A130" s="189" t="str">
        <f t="shared" si="97"/>
        <v>4</v>
      </c>
      <c r="B130" s="190" t="str">
        <f t="shared" si="98"/>
        <v>43</v>
      </c>
      <c r="C130" s="190">
        <v>4356</v>
      </c>
      <c r="D130" s="191" t="s">
        <v>304</v>
      </c>
      <c r="E130" s="187">
        <f t="shared" si="93"/>
        <v>1346</v>
      </c>
      <c r="F130" s="294"/>
      <c r="G130" s="192">
        <v>1346</v>
      </c>
      <c r="H130" s="193">
        <f t="shared" si="99"/>
        <v>0</v>
      </c>
      <c r="I130" s="294"/>
      <c r="J130" s="192"/>
      <c r="K130" s="371">
        <f t="shared" si="106"/>
        <v>1346</v>
      </c>
      <c r="L130" s="188">
        <f t="shared" si="95"/>
        <v>0</v>
      </c>
      <c r="M130" s="369">
        <f t="shared" si="96"/>
        <v>1346</v>
      </c>
      <c r="N130" s="238"/>
      <c r="O130" s="238"/>
    </row>
    <row r="131" spans="1:15" x14ac:dyDescent="0.2">
      <c r="A131" s="189" t="str">
        <f t="shared" si="97"/>
        <v>4</v>
      </c>
      <c r="B131" s="190" t="str">
        <f t="shared" si="98"/>
        <v>43</v>
      </c>
      <c r="C131" s="190">
        <v>4357</v>
      </c>
      <c r="D131" s="191" t="s">
        <v>376</v>
      </c>
      <c r="E131" s="187">
        <f t="shared" si="93"/>
        <v>30946</v>
      </c>
      <c r="F131" s="294">
        <v>30941</v>
      </c>
      <c r="G131" s="192">
        <v>5</v>
      </c>
      <c r="H131" s="193">
        <f t="shared" si="99"/>
        <v>21150</v>
      </c>
      <c r="I131" s="294">
        <v>21150</v>
      </c>
      <c r="J131" s="192"/>
      <c r="K131" s="371">
        <f t="shared" si="106"/>
        <v>52096</v>
      </c>
      <c r="L131" s="188">
        <f t="shared" si="95"/>
        <v>52091</v>
      </c>
      <c r="M131" s="369">
        <f t="shared" si="96"/>
        <v>5</v>
      </c>
      <c r="N131" s="238"/>
      <c r="O131" s="238"/>
    </row>
    <row r="132" spans="1:15" x14ac:dyDescent="0.2">
      <c r="A132" s="189" t="str">
        <f t="shared" si="97"/>
        <v>4</v>
      </c>
      <c r="B132" s="190" t="str">
        <f t="shared" si="98"/>
        <v>43</v>
      </c>
      <c r="C132" s="190">
        <v>4359</v>
      </c>
      <c r="D132" s="191" t="s">
        <v>324</v>
      </c>
      <c r="E132" s="187">
        <f t="shared" si="93"/>
        <v>77143</v>
      </c>
      <c r="F132" s="294">
        <v>72061</v>
      </c>
      <c r="G132" s="192">
        <v>5082</v>
      </c>
      <c r="H132" s="193">
        <f t="shared" si="99"/>
        <v>109</v>
      </c>
      <c r="I132" s="294"/>
      <c r="J132" s="192">
        <v>109</v>
      </c>
      <c r="K132" s="371">
        <f t="shared" si="106"/>
        <v>77252</v>
      </c>
      <c r="L132" s="188">
        <f t="shared" si="95"/>
        <v>72061</v>
      </c>
      <c r="M132" s="369">
        <f t="shared" si="96"/>
        <v>5191</v>
      </c>
      <c r="N132" s="238"/>
      <c r="O132" s="238"/>
    </row>
    <row r="133" spans="1:15" x14ac:dyDescent="0.2">
      <c r="A133" s="189" t="str">
        <f t="shared" ref="A133" si="110">MID(C133,1,1)</f>
        <v>4</v>
      </c>
      <c r="B133" s="190" t="str">
        <f t="shared" ref="B133" si="111">MID(C133,1,2)</f>
        <v>43</v>
      </c>
      <c r="C133" s="190">
        <v>4374</v>
      </c>
      <c r="D133" s="191" t="s">
        <v>377</v>
      </c>
      <c r="E133" s="187">
        <f t="shared" ref="E133" si="112">+F133+G133</f>
        <v>77199</v>
      </c>
      <c r="F133" s="294">
        <v>77199</v>
      </c>
      <c r="G133" s="192"/>
      <c r="H133" s="193">
        <f t="shared" ref="H133" si="113">+I133+J133</f>
        <v>600</v>
      </c>
      <c r="I133" s="294">
        <v>600</v>
      </c>
      <c r="J133" s="192"/>
      <c r="K133" s="371">
        <f t="shared" si="106"/>
        <v>77799</v>
      </c>
      <c r="L133" s="188">
        <f t="shared" si="95"/>
        <v>77799</v>
      </c>
      <c r="M133" s="369">
        <f t="shared" ref="M133" si="114">+G133+J133</f>
        <v>0</v>
      </c>
      <c r="N133" s="238"/>
      <c r="O133" s="238"/>
    </row>
    <row r="134" spans="1:15" x14ac:dyDescent="0.2">
      <c r="A134" s="189" t="str">
        <f t="shared" si="97"/>
        <v>4</v>
      </c>
      <c r="B134" s="190" t="str">
        <f t="shared" si="98"/>
        <v>43</v>
      </c>
      <c r="C134" s="190">
        <v>4375</v>
      </c>
      <c r="D134" s="191" t="s">
        <v>331</v>
      </c>
      <c r="E134" s="187">
        <f t="shared" si="93"/>
        <v>15</v>
      </c>
      <c r="F134" s="294"/>
      <c r="G134" s="192">
        <v>15</v>
      </c>
      <c r="H134" s="193">
        <f t="shared" si="99"/>
        <v>0</v>
      </c>
      <c r="I134" s="294"/>
      <c r="J134" s="192"/>
      <c r="K134" s="371">
        <f t="shared" si="106"/>
        <v>15</v>
      </c>
      <c r="L134" s="188">
        <f t="shared" si="95"/>
        <v>0</v>
      </c>
      <c r="M134" s="369">
        <f t="shared" si="96"/>
        <v>15</v>
      </c>
      <c r="N134" s="238"/>
      <c r="O134" s="238"/>
    </row>
    <row r="135" spans="1:15" x14ac:dyDescent="0.2">
      <c r="A135" s="189" t="str">
        <f t="shared" si="97"/>
        <v>4</v>
      </c>
      <c r="B135" s="190" t="str">
        <f t="shared" si="98"/>
        <v>43</v>
      </c>
      <c r="C135" s="190">
        <v>4376</v>
      </c>
      <c r="D135" s="191" t="s">
        <v>412</v>
      </c>
      <c r="E135" s="187">
        <f t="shared" ref="E135:E136" si="115">+F135+G135</f>
        <v>500</v>
      </c>
      <c r="F135" s="294">
        <v>500</v>
      </c>
      <c r="G135" s="192"/>
      <c r="H135" s="193"/>
      <c r="I135" s="294"/>
      <c r="J135" s="192"/>
      <c r="K135" s="371">
        <f t="shared" si="106"/>
        <v>500</v>
      </c>
      <c r="L135" s="188">
        <f t="shared" si="95"/>
        <v>500</v>
      </c>
      <c r="M135" s="369"/>
      <c r="N135" s="238"/>
      <c r="O135" s="238"/>
    </row>
    <row r="136" spans="1:15" x14ac:dyDescent="0.2">
      <c r="A136" s="189" t="str">
        <f t="shared" ref="A136" si="116">MID(C136,1,1)</f>
        <v>4</v>
      </c>
      <c r="B136" s="190" t="str">
        <f t="shared" ref="B136" si="117">MID(C136,1,2)</f>
        <v>43</v>
      </c>
      <c r="C136" s="190">
        <v>4379</v>
      </c>
      <c r="D136" s="191" t="s">
        <v>305</v>
      </c>
      <c r="E136" s="187">
        <f t="shared" si="115"/>
        <v>1579</v>
      </c>
      <c r="F136" s="294">
        <v>995</v>
      </c>
      <c r="G136" s="192">
        <v>584</v>
      </c>
      <c r="H136" s="193">
        <f t="shared" si="99"/>
        <v>0</v>
      </c>
      <c r="I136" s="294"/>
      <c r="J136" s="192"/>
      <c r="K136" s="371">
        <f t="shared" si="106"/>
        <v>1579</v>
      </c>
      <c r="L136" s="188">
        <f t="shared" si="95"/>
        <v>995</v>
      </c>
      <c r="M136" s="369">
        <f t="shared" si="96"/>
        <v>584</v>
      </c>
      <c r="N136" s="238"/>
      <c r="O136" s="238"/>
    </row>
    <row r="137" spans="1:15" x14ac:dyDescent="0.2">
      <c r="A137" s="189" t="str">
        <f t="shared" si="97"/>
        <v>4</v>
      </c>
      <c r="B137" s="190" t="str">
        <f t="shared" si="98"/>
        <v>43</v>
      </c>
      <c r="C137" s="190">
        <v>4399</v>
      </c>
      <c r="D137" s="191" t="s">
        <v>372</v>
      </c>
      <c r="E137" s="187">
        <f t="shared" si="93"/>
        <v>5</v>
      </c>
      <c r="F137" s="294"/>
      <c r="G137" s="192">
        <v>5</v>
      </c>
      <c r="H137" s="193">
        <f t="shared" si="99"/>
        <v>0</v>
      </c>
      <c r="I137" s="294"/>
      <c r="J137" s="192"/>
      <c r="K137" s="371">
        <f t="shared" si="94"/>
        <v>5</v>
      </c>
      <c r="L137" s="188">
        <f t="shared" si="95"/>
        <v>0</v>
      </c>
      <c r="M137" s="369">
        <f t="shared" si="96"/>
        <v>5</v>
      </c>
      <c r="N137" s="238"/>
      <c r="O137" s="238"/>
    </row>
    <row r="138" spans="1:15" x14ac:dyDescent="0.2">
      <c r="A138" s="194" t="s">
        <v>336</v>
      </c>
      <c r="B138" s="195"/>
      <c r="C138" s="196"/>
      <c r="D138" s="197"/>
      <c r="E138" s="198">
        <f t="shared" ref="E138:M138" si="118">SUM(E120:E137)</f>
        <v>476458</v>
      </c>
      <c r="F138" s="199">
        <f t="shared" si="118"/>
        <v>356850</v>
      </c>
      <c r="G138" s="199">
        <f t="shared" si="118"/>
        <v>119608</v>
      </c>
      <c r="H138" s="198">
        <f t="shared" si="118"/>
        <v>91447</v>
      </c>
      <c r="I138" s="199">
        <f t="shared" si="118"/>
        <v>91338</v>
      </c>
      <c r="J138" s="199">
        <f t="shared" si="118"/>
        <v>109</v>
      </c>
      <c r="K138" s="373">
        <f t="shared" si="118"/>
        <v>567905</v>
      </c>
      <c r="L138" s="199">
        <f t="shared" si="118"/>
        <v>448188</v>
      </c>
      <c r="M138" s="368">
        <f t="shared" si="118"/>
        <v>119717</v>
      </c>
      <c r="N138" s="238"/>
      <c r="O138" s="238"/>
    </row>
    <row r="139" spans="1:15" ht="13.5" thickBot="1" x14ac:dyDescent="0.25">
      <c r="A139" s="200"/>
      <c r="B139" s="201"/>
      <c r="C139" s="202"/>
      <c r="D139" s="203"/>
      <c r="E139" s="204"/>
      <c r="F139" s="295"/>
      <c r="G139" s="205"/>
      <c r="H139" s="204"/>
      <c r="I139" s="295"/>
      <c r="J139" s="205"/>
      <c r="K139" s="374"/>
      <c r="L139" s="295"/>
      <c r="M139" s="370"/>
      <c r="N139" s="238"/>
      <c r="O139" s="238"/>
    </row>
    <row r="140" spans="1:15" ht="14.25" thickTop="1" thickBot="1" x14ac:dyDescent="0.25">
      <c r="A140" s="207" t="s">
        <v>119</v>
      </c>
      <c r="B140" s="208"/>
      <c r="C140" s="208"/>
      <c r="D140" s="209"/>
      <c r="E140" s="210">
        <f>+E138</f>
        <v>476458</v>
      </c>
      <c r="F140" s="211">
        <f>+F138</f>
        <v>356850</v>
      </c>
      <c r="G140" s="211">
        <f>+G138</f>
        <v>119608</v>
      </c>
      <c r="H140" s="210">
        <f>+H138</f>
        <v>91447</v>
      </c>
      <c r="I140" s="211">
        <f>I138</f>
        <v>91338</v>
      </c>
      <c r="J140" s="211">
        <f>+J138</f>
        <v>109</v>
      </c>
      <c r="K140" s="375">
        <f>+K138</f>
        <v>567905</v>
      </c>
      <c r="L140" s="211">
        <f>+L138</f>
        <v>448188</v>
      </c>
      <c r="M140" s="381">
        <f>+M138</f>
        <v>119717</v>
      </c>
      <c r="N140" s="238"/>
      <c r="O140" s="238"/>
    </row>
    <row r="141" spans="1:15" ht="13.5" thickTop="1" x14ac:dyDescent="0.2">
      <c r="A141" s="230"/>
      <c r="B141" s="231"/>
      <c r="C141" s="231"/>
      <c r="D141" s="232"/>
      <c r="E141" s="233"/>
      <c r="F141" s="234"/>
      <c r="G141" s="234"/>
      <c r="H141" s="233"/>
      <c r="I141" s="234"/>
      <c r="J141" s="234"/>
      <c r="K141" s="380"/>
      <c r="L141" s="234"/>
      <c r="M141" s="388"/>
      <c r="N141" s="238"/>
      <c r="O141" s="238"/>
    </row>
    <row r="142" spans="1:15" x14ac:dyDescent="0.2">
      <c r="A142" s="189" t="str">
        <f>MID(C142,1,1)</f>
        <v>5</v>
      </c>
      <c r="B142" s="190" t="str">
        <f>MID(C142,1,2)</f>
        <v>52</v>
      </c>
      <c r="C142" s="190">
        <v>5212</v>
      </c>
      <c r="D142" s="191" t="s">
        <v>249</v>
      </c>
      <c r="E142" s="193">
        <f>+F142+G142</f>
        <v>1953</v>
      </c>
      <c r="F142" s="294">
        <v>500</v>
      </c>
      <c r="G142" s="192">
        <v>1453</v>
      </c>
      <c r="H142" s="193">
        <f t="shared" ref="H142:H145" si="119">+I142+J142</f>
        <v>0</v>
      </c>
      <c r="I142" s="294"/>
      <c r="J142" s="192"/>
      <c r="K142" s="372">
        <f t="shared" ref="K142:K145" si="120">+L142+M142</f>
        <v>1953</v>
      </c>
      <c r="L142" s="294">
        <f t="shared" ref="L142:L145" si="121">+F142+I142</f>
        <v>500</v>
      </c>
      <c r="M142" s="383">
        <f t="shared" ref="M142:M145" si="122">+G142+J142</f>
        <v>1453</v>
      </c>
      <c r="N142" s="238"/>
      <c r="O142" s="238"/>
    </row>
    <row r="143" spans="1:15" x14ac:dyDescent="0.2">
      <c r="A143" s="189" t="str">
        <f>MID(C143,1,1)</f>
        <v>5</v>
      </c>
      <c r="B143" s="190" t="str">
        <f>MID(C143,1,2)</f>
        <v>52</v>
      </c>
      <c r="C143" s="190">
        <v>5269</v>
      </c>
      <c r="D143" s="191" t="s">
        <v>356</v>
      </c>
      <c r="E143" s="187">
        <f>+F143+G143</f>
        <v>210</v>
      </c>
      <c r="F143" s="294">
        <v>200</v>
      </c>
      <c r="G143" s="192">
        <v>10</v>
      </c>
      <c r="H143" s="193">
        <f t="shared" si="119"/>
        <v>0</v>
      </c>
      <c r="I143" s="294"/>
      <c r="J143" s="192"/>
      <c r="K143" s="372">
        <f t="shared" si="120"/>
        <v>210</v>
      </c>
      <c r="L143" s="294">
        <f t="shared" si="121"/>
        <v>200</v>
      </c>
      <c r="M143" s="383">
        <f t="shared" si="122"/>
        <v>10</v>
      </c>
      <c r="N143" s="238"/>
      <c r="O143" s="238"/>
    </row>
    <row r="144" spans="1:15" x14ac:dyDescent="0.2">
      <c r="A144" s="189" t="str">
        <f>MID(C144,1,1)</f>
        <v>5</v>
      </c>
      <c r="B144" s="190" t="str">
        <f>MID(C144,1,2)</f>
        <v>52</v>
      </c>
      <c r="C144" s="190">
        <v>5272</v>
      </c>
      <c r="D144" s="191" t="s">
        <v>360</v>
      </c>
      <c r="E144" s="187">
        <f>+F144+G144</f>
        <v>5</v>
      </c>
      <c r="F144" s="294"/>
      <c r="G144" s="192">
        <v>5</v>
      </c>
      <c r="H144" s="193">
        <f t="shared" si="119"/>
        <v>0</v>
      </c>
      <c r="I144" s="294"/>
      <c r="J144" s="192"/>
      <c r="K144" s="372">
        <f t="shared" si="120"/>
        <v>5</v>
      </c>
      <c r="L144" s="188">
        <f t="shared" si="121"/>
        <v>0</v>
      </c>
      <c r="M144" s="383">
        <f t="shared" si="122"/>
        <v>5</v>
      </c>
      <c r="N144" s="238"/>
      <c r="O144" s="238"/>
    </row>
    <row r="145" spans="1:15" x14ac:dyDescent="0.2">
      <c r="A145" s="189" t="str">
        <f>MID(C145,1,1)</f>
        <v>5</v>
      </c>
      <c r="B145" s="190" t="str">
        <f>MID(C145,1,2)</f>
        <v>52</v>
      </c>
      <c r="C145" s="190">
        <v>5273</v>
      </c>
      <c r="D145" s="191" t="s">
        <v>355</v>
      </c>
      <c r="E145" s="193">
        <f>+F145+G145</f>
        <v>690</v>
      </c>
      <c r="F145" s="294">
        <v>300</v>
      </c>
      <c r="G145" s="192">
        <v>390</v>
      </c>
      <c r="H145" s="193">
        <f t="shared" si="119"/>
        <v>0</v>
      </c>
      <c r="I145" s="294"/>
      <c r="J145" s="192"/>
      <c r="K145" s="371">
        <f t="shared" si="120"/>
        <v>690</v>
      </c>
      <c r="L145" s="188">
        <f t="shared" si="121"/>
        <v>300</v>
      </c>
      <c r="M145" s="369">
        <f t="shared" si="122"/>
        <v>390</v>
      </c>
      <c r="N145" s="238"/>
      <c r="O145" s="238"/>
    </row>
    <row r="146" spans="1:15" x14ac:dyDescent="0.2">
      <c r="A146" s="194" t="s">
        <v>216</v>
      </c>
      <c r="B146" s="195"/>
      <c r="C146" s="196"/>
      <c r="D146" s="197"/>
      <c r="E146" s="198">
        <f t="shared" ref="E146:M146" si="123">SUM(E142:E145)</f>
        <v>2858</v>
      </c>
      <c r="F146" s="199">
        <f t="shared" si="123"/>
        <v>1000</v>
      </c>
      <c r="G146" s="199">
        <f t="shared" si="123"/>
        <v>1858</v>
      </c>
      <c r="H146" s="198">
        <f t="shared" si="123"/>
        <v>0</v>
      </c>
      <c r="I146" s="199">
        <f t="shared" si="123"/>
        <v>0</v>
      </c>
      <c r="J146" s="199">
        <f t="shared" si="123"/>
        <v>0</v>
      </c>
      <c r="K146" s="373">
        <f t="shared" si="123"/>
        <v>2858</v>
      </c>
      <c r="L146" s="199">
        <f t="shared" si="123"/>
        <v>1000</v>
      </c>
      <c r="M146" s="368">
        <f t="shared" si="123"/>
        <v>1858</v>
      </c>
      <c r="N146" s="238"/>
      <c r="O146" s="238"/>
    </row>
    <row r="147" spans="1:15" x14ac:dyDescent="0.2">
      <c r="A147" s="189"/>
      <c r="B147" s="216"/>
      <c r="C147" s="190"/>
      <c r="D147" s="191"/>
      <c r="E147" s="217"/>
      <c r="F147" s="298"/>
      <c r="G147" s="218"/>
      <c r="H147" s="217"/>
      <c r="I147" s="298"/>
      <c r="J147" s="218"/>
      <c r="K147" s="377"/>
      <c r="L147" s="298"/>
      <c r="M147" s="384"/>
      <c r="N147" s="238"/>
      <c r="O147" s="238"/>
    </row>
    <row r="148" spans="1:15" x14ac:dyDescent="0.2">
      <c r="A148" s="189" t="str">
        <f>MID(C148,1,1)</f>
        <v>5</v>
      </c>
      <c r="B148" s="190" t="str">
        <f>MID(C148,1,2)</f>
        <v>53</v>
      </c>
      <c r="C148" s="190">
        <v>5311</v>
      </c>
      <c r="D148" s="191" t="s">
        <v>161</v>
      </c>
      <c r="E148" s="187">
        <f>+F148+G148</f>
        <v>350964</v>
      </c>
      <c r="F148" s="294">
        <v>350046</v>
      </c>
      <c r="G148" s="192">
        <v>918</v>
      </c>
      <c r="H148" s="193">
        <f t="shared" ref="H148:H150" si="124">+I148+J148</f>
        <v>25796</v>
      </c>
      <c r="I148" s="294">
        <v>25796</v>
      </c>
      <c r="J148" s="192"/>
      <c r="K148" s="371">
        <f t="shared" ref="K148:K150" si="125">+L148+M148</f>
        <v>376760</v>
      </c>
      <c r="L148" s="188">
        <f t="shared" ref="L148:L150" si="126">+F148+I148</f>
        <v>375842</v>
      </c>
      <c r="M148" s="369">
        <f t="shared" ref="M148:M150" si="127">+G148+J148</f>
        <v>918</v>
      </c>
      <c r="N148" s="238"/>
      <c r="O148" s="238"/>
    </row>
    <row r="149" spans="1:15" x14ac:dyDescent="0.2">
      <c r="A149" s="189" t="str">
        <f>MID(C149,1,1)</f>
        <v>5</v>
      </c>
      <c r="B149" s="190" t="str">
        <f>MID(C149,1,2)</f>
        <v>53</v>
      </c>
      <c r="C149" s="190">
        <v>5319</v>
      </c>
      <c r="D149" s="191" t="s">
        <v>337</v>
      </c>
      <c r="E149" s="187">
        <f>+F149+G149</f>
        <v>3579</v>
      </c>
      <c r="F149" s="294">
        <v>3154</v>
      </c>
      <c r="G149" s="192">
        <v>425</v>
      </c>
      <c r="H149" s="193">
        <f t="shared" si="124"/>
        <v>0</v>
      </c>
      <c r="I149" s="294"/>
      <c r="J149" s="192"/>
      <c r="K149" s="371">
        <f t="shared" si="125"/>
        <v>3579</v>
      </c>
      <c r="L149" s="188">
        <f t="shared" si="126"/>
        <v>3154</v>
      </c>
      <c r="M149" s="369">
        <f t="shared" si="127"/>
        <v>425</v>
      </c>
      <c r="N149" s="238"/>
      <c r="O149" s="238"/>
    </row>
    <row r="150" spans="1:15" x14ac:dyDescent="0.2">
      <c r="A150" s="189" t="str">
        <f>MID(C150,1,1)</f>
        <v>5</v>
      </c>
      <c r="B150" s="190" t="str">
        <f>MID(C150,1,2)</f>
        <v>53</v>
      </c>
      <c r="C150" s="190">
        <v>5399</v>
      </c>
      <c r="D150" s="191" t="s">
        <v>338</v>
      </c>
      <c r="E150" s="187">
        <f>+F150+G150</f>
        <v>15</v>
      </c>
      <c r="F150" s="294"/>
      <c r="G150" s="192">
        <v>15</v>
      </c>
      <c r="H150" s="193">
        <f t="shared" si="124"/>
        <v>0</v>
      </c>
      <c r="I150" s="294"/>
      <c r="J150" s="192"/>
      <c r="K150" s="371">
        <f t="shared" si="125"/>
        <v>15</v>
      </c>
      <c r="L150" s="188">
        <f t="shared" si="126"/>
        <v>0</v>
      </c>
      <c r="M150" s="369">
        <f t="shared" si="127"/>
        <v>15</v>
      </c>
      <c r="N150" s="238"/>
      <c r="O150" s="238"/>
    </row>
    <row r="151" spans="1:15" x14ac:dyDescent="0.2">
      <c r="A151" s="194" t="s">
        <v>121</v>
      </c>
      <c r="B151" s="195"/>
      <c r="C151" s="196"/>
      <c r="D151" s="197"/>
      <c r="E151" s="198">
        <f t="shared" ref="E151:M151" si="128">SUM(E148:E150)</f>
        <v>354558</v>
      </c>
      <c r="F151" s="199">
        <f t="shared" si="128"/>
        <v>353200</v>
      </c>
      <c r="G151" s="199">
        <f t="shared" si="128"/>
        <v>1358</v>
      </c>
      <c r="H151" s="198">
        <f t="shared" si="128"/>
        <v>25796</v>
      </c>
      <c r="I151" s="199">
        <f t="shared" si="128"/>
        <v>25796</v>
      </c>
      <c r="J151" s="199">
        <f t="shared" si="128"/>
        <v>0</v>
      </c>
      <c r="K151" s="373">
        <f t="shared" si="128"/>
        <v>380354</v>
      </c>
      <c r="L151" s="199">
        <f t="shared" si="128"/>
        <v>378996</v>
      </c>
      <c r="M151" s="368">
        <f t="shared" si="128"/>
        <v>1358</v>
      </c>
    </row>
    <row r="152" spans="1:15" x14ac:dyDescent="0.2">
      <c r="A152" s="189"/>
      <c r="B152" s="216"/>
      <c r="C152" s="190"/>
      <c r="D152" s="191"/>
      <c r="E152" s="217"/>
      <c r="F152" s="298"/>
      <c r="G152" s="218"/>
      <c r="H152" s="217"/>
      <c r="I152" s="298"/>
      <c r="J152" s="218"/>
      <c r="K152" s="377"/>
      <c r="L152" s="298"/>
      <c r="M152" s="384"/>
    </row>
    <row r="153" spans="1:15" x14ac:dyDescent="0.2">
      <c r="A153" s="189" t="str">
        <f>MID(C153,1,1)</f>
        <v>5</v>
      </c>
      <c r="B153" s="190" t="str">
        <f>MID(C153,1,2)</f>
        <v>55</v>
      </c>
      <c r="C153" s="190">
        <v>5511</v>
      </c>
      <c r="D153" s="191" t="s">
        <v>354</v>
      </c>
      <c r="E153" s="187">
        <f>+F153+G153</f>
        <v>3215</v>
      </c>
      <c r="F153" s="294">
        <v>3000</v>
      </c>
      <c r="G153" s="192">
        <v>215</v>
      </c>
      <c r="H153" s="193">
        <f t="shared" ref="H153:H154" si="129">+I153+J153</f>
        <v>0</v>
      </c>
      <c r="I153" s="294"/>
      <c r="J153" s="192"/>
      <c r="K153" s="371">
        <f t="shared" ref="K153:K155" si="130">+L153+M153</f>
        <v>3215</v>
      </c>
      <c r="L153" s="188">
        <f t="shared" ref="L153:L155" si="131">+F153+I153</f>
        <v>3000</v>
      </c>
      <c r="M153" s="369">
        <f t="shared" ref="M153:M155" si="132">+G153+J153</f>
        <v>215</v>
      </c>
    </row>
    <row r="154" spans="1:15" x14ac:dyDescent="0.2">
      <c r="A154" s="189" t="str">
        <f>MID(C154,1,1)</f>
        <v>5</v>
      </c>
      <c r="B154" s="190" t="str">
        <f>MID(C154,1,2)</f>
        <v>55</v>
      </c>
      <c r="C154" s="190">
        <v>5512</v>
      </c>
      <c r="D154" s="191" t="s">
        <v>162</v>
      </c>
      <c r="E154" s="187">
        <f>+F154+G154</f>
        <v>7631</v>
      </c>
      <c r="F154" s="294"/>
      <c r="G154" s="192">
        <v>7631</v>
      </c>
      <c r="H154" s="193">
        <f t="shared" si="129"/>
        <v>6560</v>
      </c>
      <c r="I154" s="294">
        <v>5780</v>
      </c>
      <c r="J154" s="192">
        <v>780</v>
      </c>
      <c r="K154" s="371">
        <f t="shared" si="130"/>
        <v>14191</v>
      </c>
      <c r="L154" s="188">
        <f t="shared" si="131"/>
        <v>5780</v>
      </c>
      <c r="M154" s="369">
        <f t="shared" si="132"/>
        <v>8411</v>
      </c>
    </row>
    <row r="155" spans="1:15" x14ac:dyDescent="0.2">
      <c r="A155" s="189" t="str">
        <f>MID(C155,1,1)</f>
        <v>5</v>
      </c>
      <c r="B155" s="190" t="str">
        <f>MID(C155,1,2)</f>
        <v>55</v>
      </c>
      <c r="C155" s="190">
        <v>5519</v>
      </c>
      <c r="D155" s="191" t="s">
        <v>250</v>
      </c>
      <c r="E155" s="187">
        <f>+F155+G155</f>
        <v>345</v>
      </c>
      <c r="F155" s="294"/>
      <c r="G155" s="192">
        <v>345</v>
      </c>
      <c r="H155" s="193">
        <f>+I155+J155</f>
        <v>0</v>
      </c>
      <c r="I155" s="294"/>
      <c r="J155" s="192"/>
      <c r="K155" s="371">
        <f t="shared" si="130"/>
        <v>345</v>
      </c>
      <c r="L155" s="188">
        <f t="shared" si="131"/>
        <v>0</v>
      </c>
      <c r="M155" s="369">
        <f t="shared" si="132"/>
        <v>345</v>
      </c>
    </row>
    <row r="156" spans="1:15" x14ac:dyDescent="0.2">
      <c r="A156" s="194" t="s">
        <v>321</v>
      </c>
      <c r="B156" s="195"/>
      <c r="C156" s="196"/>
      <c r="D156" s="197"/>
      <c r="E156" s="198">
        <f t="shared" ref="E156:M156" si="133">SUM(E153:E155)</f>
        <v>11191</v>
      </c>
      <c r="F156" s="199">
        <f t="shared" si="133"/>
        <v>3000</v>
      </c>
      <c r="G156" s="199">
        <f t="shared" si="133"/>
        <v>8191</v>
      </c>
      <c r="H156" s="198">
        <f t="shared" si="133"/>
        <v>6560</v>
      </c>
      <c r="I156" s="199">
        <f t="shared" si="133"/>
        <v>5780</v>
      </c>
      <c r="J156" s="199">
        <f t="shared" si="133"/>
        <v>780</v>
      </c>
      <c r="K156" s="373">
        <f t="shared" si="133"/>
        <v>17751</v>
      </c>
      <c r="L156" s="199">
        <f t="shared" si="133"/>
        <v>8780</v>
      </c>
      <c r="M156" s="368">
        <f t="shared" si="133"/>
        <v>8971</v>
      </c>
    </row>
    <row r="157" spans="1:15" ht="13.5" thickBot="1" x14ac:dyDescent="0.25">
      <c r="A157" s="200"/>
      <c r="B157" s="201"/>
      <c r="C157" s="202"/>
      <c r="D157" s="203"/>
      <c r="E157" s="204"/>
      <c r="F157" s="295"/>
      <c r="G157" s="205"/>
      <c r="H157" s="204"/>
      <c r="I157" s="295"/>
      <c r="J157" s="205"/>
      <c r="K157" s="374"/>
      <c r="L157" s="295"/>
      <c r="M157" s="370"/>
    </row>
    <row r="158" spans="1:15" ht="14.25" thickTop="1" thickBot="1" x14ac:dyDescent="0.25">
      <c r="A158" s="219" t="s">
        <v>122</v>
      </c>
      <c r="B158" s="220"/>
      <c r="C158" s="220"/>
      <c r="D158" s="221"/>
      <c r="E158" s="222">
        <f>+E146+E151+E156</f>
        <v>368607</v>
      </c>
      <c r="F158" s="223">
        <f>+F146+F151+F156</f>
        <v>357200</v>
      </c>
      <c r="G158" s="223">
        <f>+G156+G151+G146</f>
        <v>11407</v>
      </c>
      <c r="H158" s="222">
        <f>+H151+H156+H146</f>
        <v>32356</v>
      </c>
      <c r="I158" s="223">
        <f>+I151+I156+I146</f>
        <v>31576</v>
      </c>
      <c r="J158" s="223">
        <f>+J151+J156+J146</f>
        <v>780</v>
      </c>
      <c r="K158" s="378">
        <f>+K146+K151+K156</f>
        <v>400963</v>
      </c>
      <c r="L158" s="223">
        <f>+L146+L151+L156</f>
        <v>388776</v>
      </c>
      <c r="M158" s="386">
        <f>+M146+M151+M156</f>
        <v>12187</v>
      </c>
    </row>
    <row r="159" spans="1:15" ht="13.5" thickTop="1" x14ac:dyDescent="0.2">
      <c r="A159" s="230"/>
      <c r="B159" s="231"/>
      <c r="C159" s="231"/>
      <c r="D159" s="232"/>
      <c r="E159" s="233"/>
      <c r="F159" s="234"/>
      <c r="G159" s="234"/>
      <c r="H159" s="233"/>
      <c r="I159" s="234"/>
      <c r="J159" s="234"/>
      <c r="K159" s="380"/>
      <c r="L159" s="234"/>
      <c r="M159" s="388"/>
    </row>
    <row r="160" spans="1:15" x14ac:dyDescent="0.2">
      <c r="A160" s="189" t="str">
        <f>MID(C160,1,1)</f>
        <v>6</v>
      </c>
      <c r="B160" s="190" t="str">
        <f>MID(C160,1,2)</f>
        <v>61</v>
      </c>
      <c r="C160" s="190">
        <v>6112</v>
      </c>
      <c r="D160" s="191" t="s">
        <v>251</v>
      </c>
      <c r="E160" s="193">
        <f>+F160+G160</f>
        <v>110235</v>
      </c>
      <c r="F160" s="294">
        <v>19788</v>
      </c>
      <c r="G160" s="192">
        <f>88839+1608</f>
        <v>90447</v>
      </c>
      <c r="H160" s="193"/>
      <c r="I160" s="294"/>
      <c r="J160" s="192"/>
      <c r="K160" s="372">
        <f t="shared" ref="K160" si="134">+L160+M160</f>
        <v>110235</v>
      </c>
      <c r="L160" s="294">
        <f t="shared" ref="L160:L161" si="135">+F160+I160</f>
        <v>19788</v>
      </c>
      <c r="M160" s="383">
        <f t="shared" ref="M160:M161" si="136">+G160+J160</f>
        <v>90447</v>
      </c>
    </row>
    <row r="161" spans="1:13" x14ac:dyDescent="0.2">
      <c r="A161" s="189" t="str">
        <f>MID(C161,1,1)</f>
        <v>6</v>
      </c>
      <c r="B161" s="190" t="str">
        <f>MID(C161,1,2)</f>
        <v>61</v>
      </c>
      <c r="C161" s="190">
        <v>6171</v>
      </c>
      <c r="D161" s="191" t="s">
        <v>123</v>
      </c>
      <c r="E161" s="341">
        <f>+F161+G161</f>
        <v>1431098</v>
      </c>
      <c r="F161" s="294">
        <v>855139</v>
      </c>
      <c r="G161" s="192">
        <f>576892-933</f>
        <v>575959</v>
      </c>
      <c r="H161" s="193">
        <f>+I161+J161</f>
        <v>173942</v>
      </c>
      <c r="I161" s="294">
        <v>114810</v>
      </c>
      <c r="J161" s="192">
        <v>59132</v>
      </c>
      <c r="K161" s="371">
        <f>+L161+M161</f>
        <v>1605040</v>
      </c>
      <c r="L161" s="188">
        <f t="shared" si="135"/>
        <v>969949</v>
      </c>
      <c r="M161" s="369">
        <f t="shared" si="136"/>
        <v>635091</v>
      </c>
    </row>
    <row r="162" spans="1:13" x14ac:dyDescent="0.2">
      <c r="A162" s="194" t="s">
        <v>264</v>
      </c>
      <c r="B162" s="195"/>
      <c r="C162" s="196"/>
      <c r="D162" s="197"/>
      <c r="E162" s="198">
        <f>SUM(E160:E161)</f>
        <v>1541333</v>
      </c>
      <c r="F162" s="199">
        <f>SUM(F160:F161)</f>
        <v>874927</v>
      </c>
      <c r="G162" s="199">
        <f>SUM(G160:G161)</f>
        <v>666406</v>
      </c>
      <c r="H162" s="198">
        <f>SUM(H160:H161)</f>
        <v>173942</v>
      </c>
      <c r="I162" s="199">
        <f>SUM(I160:I161)</f>
        <v>114810</v>
      </c>
      <c r="J162" s="199">
        <f>SUM(J161:J161)</f>
        <v>59132</v>
      </c>
      <c r="K162" s="373">
        <f>SUM(K160:K161)</f>
        <v>1715275</v>
      </c>
      <c r="L162" s="199">
        <f>SUM(L160:L161)</f>
        <v>989737</v>
      </c>
      <c r="M162" s="368">
        <f>SUM(M160:M161)</f>
        <v>725538</v>
      </c>
    </row>
    <row r="163" spans="1:13" x14ac:dyDescent="0.2">
      <c r="A163" s="189"/>
      <c r="B163" s="216"/>
      <c r="C163" s="190"/>
      <c r="D163" s="191"/>
      <c r="E163" s="217"/>
      <c r="F163" s="298"/>
      <c r="G163" s="218"/>
      <c r="H163" s="217"/>
      <c r="I163" s="298"/>
      <c r="J163" s="218"/>
      <c r="K163" s="377"/>
      <c r="L163" s="298"/>
      <c r="M163" s="384"/>
    </row>
    <row r="164" spans="1:13" x14ac:dyDescent="0.2">
      <c r="A164" s="189" t="str">
        <f>MID(C164,1,1)</f>
        <v>6</v>
      </c>
      <c r="B164" s="190" t="str">
        <f>MID(C164,1,2)</f>
        <v>62</v>
      </c>
      <c r="C164" s="190">
        <v>6211</v>
      </c>
      <c r="D164" s="191" t="s">
        <v>163</v>
      </c>
      <c r="E164" s="187">
        <f>+F164+G164</f>
        <v>6062</v>
      </c>
      <c r="F164" s="294">
        <v>6062</v>
      </c>
      <c r="G164" s="192"/>
      <c r="H164" s="193">
        <f>+I164+J164</f>
        <v>2000</v>
      </c>
      <c r="I164" s="294">
        <v>2000</v>
      </c>
      <c r="J164" s="192"/>
      <c r="K164" s="371">
        <f t="shared" ref="K164:K166" si="137">+L164+M164</f>
        <v>8062</v>
      </c>
      <c r="L164" s="188">
        <f t="shared" ref="L164:L166" si="138">+F164+I164</f>
        <v>8062</v>
      </c>
      <c r="M164" s="369">
        <f t="shared" ref="M164:M166" si="139">+G164+J164</f>
        <v>0</v>
      </c>
    </row>
    <row r="165" spans="1:13" x14ac:dyDescent="0.2">
      <c r="A165" s="189" t="str">
        <f>MID(C165,1,1)</f>
        <v>6</v>
      </c>
      <c r="B165" s="190" t="str">
        <f>MID(C165,1,2)</f>
        <v>62</v>
      </c>
      <c r="C165" s="190">
        <v>6221</v>
      </c>
      <c r="D165" s="191" t="s">
        <v>317</v>
      </c>
      <c r="E165" s="187">
        <f>+F165+G165</f>
        <v>9</v>
      </c>
      <c r="F165" s="294"/>
      <c r="G165" s="192">
        <v>9</v>
      </c>
      <c r="H165" s="193"/>
      <c r="I165" s="294"/>
      <c r="J165" s="192"/>
      <c r="K165" s="371">
        <f t="shared" si="137"/>
        <v>9</v>
      </c>
      <c r="L165" s="188">
        <f t="shared" si="138"/>
        <v>0</v>
      </c>
      <c r="M165" s="369">
        <f t="shared" si="139"/>
        <v>9</v>
      </c>
    </row>
    <row r="166" spans="1:13" x14ac:dyDescent="0.2">
      <c r="A166" s="189" t="str">
        <f>MID(C166,1,1)</f>
        <v>6</v>
      </c>
      <c r="B166" s="190" t="str">
        <f>MID(C166,1,2)</f>
        <v>62</v>
      </c>
      <c r="C166" s="190">
        <v>6223</v>
      </c>
      <c r="D166" s="191" t="s">
        <v>252</v>
      </c>
      <c r="E166" s="187">
        <f>+F166+G166</f>
        <v>8480</v>
      </c>
      <c r="F166" s="294">
        <v>8410</v>
      </c>
      <c r="G166" s="192">
        <v>70</v>
      </c>
      <c r="H166" s="193">
        <f>+I166+J166</f>
        <v>0</v>
      </c>
      <c r="I166" s="294"/>
      <c r="J166" s="192"/>
      <c r="K166" s="371">
        <f t="shared" si="137"/>
        <v>8480</v>
      </c>
      <c r="L166" s="188">
        <f t="shared" si="138"/>
        <v>8410</v>
      </c>
      <c r="M166" s="369">
        <f t="shared" si="139"/>
        <v>70</v>
      </c>
    </row>
    <row r="167" spans="1:13" x14ac:dyDescent="0.2">
      <c r="A167" s="194" t="s">
        <v>164</v>
      </c>
      <c r="B167" s="195"/>
      <c r="C167" s="196"/>
      <c r="D167" s="197"/>
      <c r="E167" s="198">
        <f t="shared" ref="E167:M167" si="140">SUM(E164:E166)</f>
        <v>14551</v>
      </c>
      <c r="F167" s="199">
        <f t="shared" si="140"/>
        <v>14472</v>
      </c>
      <c r="G167" s="199">
        <f t="shared" si="140"/>
        <v>79</v>
      </c>
      <c r="H167" s="198">
        <f t="shared" si="140"/>
        <v>2000</v>
      </c>
      <c r="I167" s="199">
        <f t="shared" si="140"/>
        <v>2000</v>
      </c>
      <c r="J167" s="199">
        <f t="shared" si="140"/>
        <v>0</v>
      </c>
      <c r="K167" s="373">
        <f t="shared" si="140"/>
        <v>16551</v>
      </c>
      <c r="L167" s="199">
        <f t="shared" si="140"/>
        <v>16472</v>
      </c>
      <c r="M167" s="368">
        <f t="shared" si="140"/>
        <v>79</v>
      </c>
    </row>
    <row r="168" spans="1:13" x14ac:dyDescent="0.2">
      <c r="A168" s="189"/>
      <c r="B168" s="216"/>
      <c r="C168" s="190"/>
      <c r="D168" s="191"/>
      <c r="E168" s="217"/>
      <c r="F168" s="298"/>
      <c r="G168" s="218"/>
      <c r="H168" s="217"/>
      <c r="I168" s="298"/>
      <c r="J168" s="218"/>
      <c r="K168" s="377"/>
      <c r="L168" s="298"/>
      <c r="M168" s="384"/>
    </row>
    <row r="169" spans="1:13" x14ac:dyDescent="0.2">
      <c r="A169" s="189" t="str">
        <f>MID(C169,1,1)</f>
        <v>6</v>
      </c>
      <c r="B169" s="190" t="str">
        <f>MID(C169,1,2)</f>
        <v>63</v>
      </c>
      <c r="C169" s="190">
        <v>6310</v>
      </c>
      <c r="D169" s="191" t="s">
        <v>125</v>
      </c>
      <c r="E169" s="187">
        <f>+F169+G169</f>
        <v>226853</v>
      </c>
      <c r="F169" s="294">
        <v>225300</v>
      </c>
      <c r="G169" s="192">
        <v>1553</v>
      </c>
      <c r="H169" s="193"/>
      <c r="I169" s="294"/>
      <c r="J169" s="192"/>
      <c r="K169" s="371">
        <f t="shared" ref="K169:K172" si="141">+L169+M169</f>
        <v>226853</v>
      </c>
      <c r="L169" s="188">
        <f t="shared" ref="L169:L172" si="142">+F169+I169</f>
        <v>225300</v>
      </c>
      <c r="M169" s="369">
        <f t="shared" ref="M169:M172" si="143">+G169+J169</f>
        <v>1553</v>
      </c>
    </row>
    <row r="170" spans="1:13" x14ac:dyDescent="0.2">
      <c r="A170" s="189" t="str">
        <f>MID(C170,1,1)</f>
        <v>6</v>
      </c>
      <c r="B170" s="190" t="str">
        <f>MID(C170,1,2)</f>
        <v>63</v>
      </c>
      <c r="C170" s="190">
        <v>6320</v>
      </c>
      <c r="D170" s="191" t="s">
        <v>277</v>
      </c>
      <c r="E170" s="187">
        <f>+F170+G170</f>
        <v>1430</v>
      </c>
      <c r="F170" s="294"/>
      <c r="G170" s="192">
        <v>1430</v>
      </c>
      <c r="H170" s="193"/>
      <c r="I170" s="294"/>
      <c r="J170" s="192"/>
      <c r="K170" s="371">
        <f t="shared" si="141"/>
        <v>1430</v>
      </c>
      <c r="L170" s="188">
        <f t="shared" si="142"/>
        <v>0</v>
      </c>
      <c r="M170" s="369">
        <f t="shared" si="143"/>
        <v>1430</v>
      </c>
    </row>
    <row r="171" spans="1:13" ht="15.75" x14ac:dyDescent="0.2">
      <c r="A171" s="189" t="str">
        <f>MID(C171,1,1)</f>
        <v>6</v>
      </c>
      <c r="B171" s="190" t="str">
        <f>MID(C171,1,2)</f>
        <v>63</v>
      </c>
      <c r="C171" s="190">
        <v>6330</v>
      </c>
      <c r="D171" s="191" t="s">
        <v>413</v>
      </c>
      <c r="E171" s="341">
        <f>+F171+G171-1111544</f>
        <v>48405</v>
      </c>
      <c r="F171" s="294">
        <v>1132268</v>
      </c>
      <c r="G171" s="192">
        <v>27681</v>
      </c>
      <c r="H171" s="193"/>
      <c r="I171" s="294"/>
      <c r="J171" s="192"/>
      <c r="K171" s="545">
        <f>+L171+M171-1111544</f>
        <v>48405</v>
      </c>
      <c r="L171" s="188">
        <f t="shared" si="142"/>
        <v>1132268</v>
      </c>
      <c r="M171" s="369">
        <f t="shared" si="143"/>
        <v>27681</v>
      </c>
    </row>
    <row r="172" spans="1:13" x14ac:dyDescent="0.2">
      <c r="A172" s="189" t="str">
        <f>MID(C172,1,1)</f>
        <v>6</v>
      </c>
      <c r="B172" s="190" t="str">
        <f>MID(C172,1,2)</f>
        <v>63</v>
      </c>
      <c r="C172" s="190">
        <v>6399</v>
      </c>
      <c r="D172" s="191" t="s">
        <v>253</v>
      </c>
      <c r="E172" s="187">
        <f>+F172+G172</f>
        <v>363159</v>
      </c>
      <c r="F172" s="294">
        <v>350000</v>
      </c>
      <c r="G172" s="192">
        <v>13159</v>
      </c>
      <c r="H172" s="193"/>
      <c r="I172" s="294"/>
      <c r="J172" s="192"/>
      <c r="K172" s="371">
        <f t="shared" si="141"/>
        <v>363159</v>
      </c>
      <c r="L172" s="188">
        <f t="shared" si="142"/>
        <v>350000</v>
      </c>
      <c r="M172" s="369">
        <f t="shared" si="143"/>
        <v>13159</v>
      </c>
    </row>
    <row r="173" spans="1:13" x14ac:dyDescent="0.2">
      <c r="A173" s="194" t="s">
        <v>126</v>
      </c>
      <c r="B173" s="195"/>
      <c r="C173" s="196"/>
      <c r="D173" s="197"/>
      <c r="E173" s="198">
        <f>SUM(E169:E172)</f>
        <v>639847</v>
      </c>
      <c r="F173" s="199">
        <f>SUM(F169:F172)</f>
        <v>1707568</v>
      </c>
      <c r="G173" s="199">
        <f>SUM(G169:G172)</f>
        <v>43823</v>
      </c>
      <c r="H173" s="198"/>
      <c r="I173" s="199"/>
      <c r="J173" s="199"/>
      <c r="K173" s="373">
        <f>SUM(K169:K172)</f>
        <v>639847</v>
      </c>
      <c r="L173" s="199">
        <f>SUM(L169:L172)</f>
        <v>1707568</v>
      </c>
      <c r="M173" s="368">
        <f>SUM(M169:M172)</f>
        <v>43823</v>
      </c>
    </row>
    <row r="174" spans="1:13" x14ac:dyDescent="0.2">
      <c r="A174" s="189"/>
      <c r="B174" s="216"/>
      <c r="C174" s="190"/>
      <c r="D174" s="191"/>
      <c r="E174" s="217"/>
      <c r="F174" s="298"/>
      <c r="G174" s="218"/>
      <c r="H174" s="217"/>
      <c r="I174" s="298"/>
      <c r="J174" s="218"/>
      <c r="K174" s="377"/>
      <c r="L174" s="298"/>
      <c r="M174" s="384"/>
    </row>
    <row r="175" spans="1:13" x14ac:dyDescent="0.2">
      <c r="A175" s="189" t="str">
        <f>MID(C175,1,1)</f>
        <v>6</v>
      </c>
      <c r="B175" s="190" t="str">
        <f>MID(C175,1,2)</f>
        <v>64</v>
      </c>
      <c r="C175" s="190">
        <v>6402</v>
      </c>
      <c r="D175" s="191" t="s">
        <v>424</v>
      </c>
      <c r="E175" s="341">
        <f>+F175+G175</f>
        <v>5</v>
      </c>
      <c r="F175" s="294"/>
      <c r="G175" s="192">
        <v>5</v>
      </c>
      <c r="H175" s="193"/>
      <c r="I175" s="294"/>
      <c r="J175" s="192"/>
      <c r="K175" s="372">
        <f>+L175+M175</f>
        <v>5</v>
      </c>
      <c r="L175" s="294">
        <f>+F175+I175</f>
        <v>0</v>
      </c>
      <c r="M175" s="383">
        <f>+G175+J175</f>
        <v>5</v>
      </c>
    </row>
    <row r="176" spans="1:13" x14ac:dyDescent="0.2">
      <c r="A176" s="189" t="str">
        <f>MID(C176,1,1)</f>
        <v>6</v>
      </c>
      <c r="B176" s="190" t="str">
        <f>MID(C176,1,2)</f>
        <v>64</v>
      </c>
      <c r="C176" s="190">
        <v>6409</v>
      </c>
      <c r="D176" s="191" t="s">
        <v>399</v>
      </c>
      <c r="E176" s="341">
        <f>+F176+G176</f>
        <v>68610</v>
      </c>
      <c r="F176" s="294">
        <v>10950</v>
      </c>
      <c r="G176" s="192">
        <v>57660</v>
      </c>
      <c r="H176" s="193">
        <f>+I176+J176</f>
        <v>1130</v>
      </c>
      <c r="I176" s="294"/>
      <c r="J176" s="192">
        <v>1130</v>
      </c>
      <c r="K176" s="372">
        <f>+L176+M176</f>
        <v>69740</v>
      </c>
      <c r="L176" s="294">
        <f>+F176+I176</f>
        <v>10950</v>
      </c>
      <c r="M176" s="383">
        <f>+G176+J176</f>
        <v>58790</v>
      </c>
    </row>
    <row r="177" spans="1:13" x14ac:dyDescent="0.2">
      <c r="A177" s="194" t="s">
        <v>127</v>
      </c>
      <c r="B177" s="195"/>
      <c r="C177" s="196"/>
      <c r="D177" s="197"/>
      <c r="E177" s="198">
        <f>SUM(E175:E176)</f>
        <v>68615</v>
      </c>
      <c r="F177" s="199">
        <f t="shared" ref="F177:M177" si="144">SUM(F175:F176)</f>
        <v>10950</v>
      </c>
      <c r="G177" s="199">
        <f t="shared" si="144"/>
        <v>57665</v>
      </c>
      <c r="H177" s="198">
        <f t="shared" si="144"/>
        <v>1130</v>
      </c>
      <c r="I177" s="199">
        <f t="shared" si="144"/>
        <v>0</v>
      </c>
      <c r="J177" s="199">
        <f t="shared" si="144"/>
        <v>1130</v>
      </c>
      <c r="K177" s="373">
        <f t="shared" si="144"/>
        <v>69745</v>
      </c>
      <c r="L177" s="199">
        <f t="shared" si="144"/>
        <v>10950</v>
      </c>
      <c r="M177" s="368">
        <f t="shared" si="144"/>
        <v>58795</v>
      </c>
    </row>
    <row r="178" spans="1:13" ht="13.5" thickBot="1" x14ac:dyDescent="0.25">
      <c r="A178" s="200"/>
      <c r="B178" s="201"/>
      <c r="C178" s="202"/>
      <c r="D178" s="203"/>
      <c r="E178" s="204"/>
      <c r="F178" s="295"/>
      <c r="G178" s="205"/>
      <c r="H178" s="204"/>
      <c r="I178" s="295"/>
      <c r="J178" s="205"/>
      <c r="K178" s="204"/>
      <c r="L178" s="295"/>
      <c r="M178" s="206"/>
    </row>
    <row r="179" spans="1:13" ht="14.25" thickTop="1" thickBot="1" x14ac:dyDescent="0.25">
      <c r="A179" s="207" t="s">
        <v>128</v>
      </c>
      <c r="B179" s="208"/>
      <c r="C179" s="208"/>
      <c r="D179" s="209"/>
      <c r="E179" s="210">
        <f>+E162+E167+E173+E177</f>
        <v>2264346</v>
      </c>
      <c r="F179" s="211">
        <f>+F162+F167+F173+F177</f>
        <v>2607917</v>
      </c>
      <c r="G179" s="211">
        <f>+G177+G173+G167+G162</f>
        <v>767973</v>
      </c>
      <c r="H179" s="210">
        <f>+H162+H167+H177</f>
        <v>177072</v>
      </c>
      <c r="I179" s="211">
        <f>I177+I173+I167+I162</f>
        <v>116810</v>
      </c>
      <c r="J179" s="211">
        <f>+J162+J167+J177</f>
        <v>60262</v>
      </c>
      <c r="K179" s="210">
        <f>+K162+K167+K173+K177</f>
        <v>2441418</v>
      </c>
      <c r="L179" s="211">
        <f>+L162+L167+L173+L177</f>
        <v>2724727</v>
      </c>
      <c r="M179" s="212">
        <f>+M162+M167+M173+M177</f>
        <v>828235</v>
      </c>
    </row>
    <row r="180" spans="1:13" ht="14.25" thickTop="1" thickBot="1" x14ac:dyDescent="0.25">
      <c r="A180" s="230"/>
      <c r="B180" s="231"/>
      <c r="C180" s="231"/>
      <c r="D180" s="232"/>
      <c r="E180" s="233"/>
      <c r="F180" s="389"/>
      <c r="G180" s="234"/>
      <c r="H180" s="233"/>
      <c r="I180" s="389"/>
      <c r="J180" s="234"/>
      <c r="K180" s="233"/>
      <c r="L180" s="389"/>
      <c r="M180" s="235"/>
    </row>
    <row r="181" spans="1:13" ht="18.75" customHeight="1" thickBot="1" x14ac:dyDescent="0.3">
      <c r="A181" s="395" t="s">
        <v>42</v>
      </c>
      <c r="B181" s="390"/>
      <c r="C181" s="390"/>
      <c r="D181" s="391"/>
      <c r="E181" s="392">
        <f>+E179+E158+E140+E118+E33+E10</f>
        <v>8938563</v>
      </c>
      <c r="F181" s="393">
        <f>+F179+F158+F140+F118+F33+F10</f>
        <v>8281341</v>
      </c>
      <c r="G181" s="393">
        <f>+G179+G158+G140+G118+G33+G10</f>
        <v>1768766</v>
      </c>
      <c r="H181" s="392">
        <f>+H179+H158+H140+H118+H33+H10</f>
        <v>3181817</v>
      </c>
      <c r="I181" s="393">
        <f>I10+I33+I118+I140+I158+I179</f>
        <v>2394227</v>
      </c>
      <c r="J181" s="393">
        <f>+J179+J158+J140+J118+J33+J10</f>
        <v>787590</v>
      </c>
      <c r="K181" s="392">
        <f>+K179+K158+K140+K118+K33+K10</f>
        <v>12120380</v>
      </c>
      <c r="L181" s="393">
        <f>+L179+L158+L140+L118+L33+L10</f>
        <v>10675568</v>
      </c>
      <c r="M181" s="394">
        <f>+M179+M158+M140+M118+M33+M10</f>
        <v>2556356</v>
      </c>
    </row>
    <row r="182" spans="1:13" ht="11.25" customHeight="1" x14ac:dyDescent="0.2">
      <c r="G182" s="238"/>
      <c r="H182" s="238"/>
      <c r="I182" s="238"/>
      <c r="J182" s="238"/>
      <c r="L182" s="238"/>
    </row>
    <row r="183" spans="1:13" x14ac:dyDescent="0.2">
      <c r="A183" s="321" t="s">
        <v>202</v>
      </c>
      <c r="F183" s="238"/>
      <c r="G183" s="238"/>
      <c r="H183" s="238"/>
      <c r="I183" s="238"/>
      <c r="J183" s="238"/>
      <c r="K183" s="238"/>
      <c r="M183" s="238"/>
    </row>
    <row r="184" spans="1:13" x14ac:dyDescent="0.2">
      <c r="F184" s="238"/>
      <c r="G184" s="238"/>
      <c r="H184" s="238"/>
      <c r="I184" s="238"/>
      <c r="K184" s="238"/>
      <c r="L184" s="238"/>
    </row>
    <row r="185" spans="1:13" x14ac:dyDescent="0.2">
      <c r="G185" s="238"/>
      <c r="I185" s="238"/>
    </row>
    <row r="186" spans="1:13" x14ac:dyDescent="0.2">
      <c r="G186" s="238"/>
    </row>
    <row r="187" spans="1:13" x14ac:dyDescent="0.2">
      <c r="G187" s="238"/>
      <c r="H187" s="238"/>
    </row>
    <row r="188" spans="1:13" x14ac:dyDescent="0.2">
      <c r="G188" s="238"/>
    </row>
    <row r="189" spans="1:13" x14ac:dyDescent="0.2">
      <c r="G189" s="238"/>
    </row>
    <row r="190" spans="1:13" x14ac:dyDescent="0.2">
      <c r="G190" s="238"/>
    </row>
    <row r="191" spans="1:13" x14ac:dyDescent="0.2">
      <c r="G191" s="238"/>
    </row>
    <row r="192" spans="1:13" x14ac:dyDescent="0.2">
      <c r="G192" s="238"/>
    </row>
    <row r="193" spans="7:7" x14ac:dyDescent="0.2">
      <c r="G193" s="238"/>
    </row>
    <row r="194" spans="7:7" x14ac:dyDescent="0.2">
      <c r="G194" s="238"/>
    </row>
    <row r="195" spans="7:7" x14ac:dyDescent="0.2">
      <c r="G195" s="238"/>
    </row>
    <row r="196" spans="7:7" x14ac:dyDescent="0.2">
      <c r="G196" s="238"/>
    </row>
    <row r="197" spans="7:7" x14ac:dyDescent="0.2">
      <c r="G197" s="238"/>
    </row>
    <row r="198" spans="7:7" x14ac:dyDescent="0.2">
      <c r="G198" s="238"/>
    </row>
    <row r="199" spans="7:7" x14ac:dyDescent="0.2">
      <c r="G199" s="238"/>
    </row>
    <row r="200" spans="7:7" x14ac:dyDescent="0.2">
      <c r="G200" s="238"/>
    </row>
    <row r="201" spans="7:7" x14ac:dyDescent="0.2">
      <c r="G201" s="238"/>
    </row>
    <row r="202" spans="7:7" x14ac:dyDescent="0.2">
      <c r="G202" s="238"/>
    </row>
    <row r="203" spans="7:7" x14ac:dyDescent="0.2">
      <c r="G203" s="238"/>
    </row>
    <row r="204" spans="7:7" x14ac:dyDescent="0.2">
      <c r="G204" s="238"/>
    </row>
    <row r="205" spans="7:7" x14ac:dyDescent="0.2">
      <c r="G205" s="238"/>
    </row>
    <row r="206" spans="7:7" x14ac:dyDescent="0.2">
      <c r="G206" s="238"/>
    </row>
    <row r="207" spans="7:7" x14ac:dyDescent="0.2">
      <c r="G207" s="238"/>
    </row>
    <row r="208" spans="7:7" x14ac:dyDescent="0.2">
      <c r="G208" s="238"/>
    </row>
    <row r="209" spans="7:7" x14ac:dyDescent="0.2">
      <c r="G209" s="238"/>
    </row>
    <row r="210" spans="7:7" x14ac:dyDescent="0.2">
      <c r="G210" s="238"/>
    </row>
    <row r="211" spans="7:7" x14ac:dyDescent="0.2">
      <c r="G211" s="238"/>
    </row>
    <row r="212" spans="7:7" x14ac:dyDescent="0.2">
      <c r="G212" s="238"/>
    </row>
    <row r="213" spans="7:7" x14ac:dyDescent="0.2">
      <c r="G213" s="238"/>
    </row>
    <row r="214" spans="7:7" x14ac:dyDescent="0.2">
      <c r="G214" s="238"/>
    </row>
    <row r="215" spans="7:7" x14ac:dyDescent="0.2">
      <c r="G215" s="238"/>
    </row>
    <row r="216" spans="7:7" x14ac:dyDescent="0.2">
      <c r="G216" s="238"/>
    </row>
    <row r="217" spans="7:7" x14ac:dyDescent="0.2">
      <c r="G217" s="238"/>
    </row>
    <row r="218" spans="7:7" x14ac:dyDescent="0.2">
      <c r="G218" s="238"/>
    </row>
    <row r="219" spans="7:7" x14ac:dyDescent="0.2">
      <c r="G219" s="238"/>
    </row>
    <row r="220" spans="7:7" x14ac:dyDescent="0.2">
      <c r="G220" s="238"/>
    </row>
    <row r="221" spans="7:7" x14ac:dyDescent="0.2">
      <c r="G221" s="238"/>
    </row>
    <row r="222" spans="7:7" x14ac:dyDescent="0.2">
      <c r="G222" s="238"/>
    </row>
    <row r="223" spans="7:7" x14ac:dyDescent="0.2">
      <c r="G223" s="238"/>
    </row>
    <row r="224" spans="7:7" x14ac:dyDescent="0.2">
      <c r="G224" s="238"/>
    </row>
    <row r="225" spans="7:7" x14ac:dyDescent="0.2">
      <c r="G225" s="238"/>
    </row>
    <row r="226" spans="7:7" x14ac:dyDescent="0.2">
      <c r="G226" s="238"/>
    </row>
    <row r="227" spans="7:7" x14ac:dyDescent="0.2">
      <c r="G227" s="238"/>
    </row>
    <row r="228" spans="7:7" x14ac:dyDescent="0.2">
      <c r="G228" s="238"/>
    </row>
    <row r="229" spans="7:7" x14ac:dyDescent="0.2">
      <c r="G229" s="238"/>
    </row>
    <row r="230" spans="7:7" x14ac:dyDescent="0.2">
      <c r="G230" s="238"/>
    </row>
    <row r="231" spans="7:7" x14ac:dyDescent="0.2">
      <c r="G231" s="238"/>
    </row>
    <row r="232" spans="7:7" x14ac:dyDescent="0.2">
      <c r="G232" s="238"/>
    </row>
    <row r="233" spans="7:7" x14ac:dyDescent="0.2">
      <c r="G233" s="238"/>
    </row>
    <row r="234" spans="7:7" x14ac:dyDescent="0.2">
      <c r="G234" s="238"/>
    </row>
    <row r="235" spans="7:7" x14ac:dyDescent="0.2">
      <c r="G235" s="238"/>
    </row>
    <row r="236" spans="7:7" x14ac:dyDescent="0.2">
      <c r="G236" s="238"/>
    </row>
    <row r="237" spans="7:7" x14ac:dyDescent="0.2">
      <c r="G237" s="238"/>
    </row>
    <row r="238" spans="7:7" x14ac:dyDescent="0.2">
      <c r="G238" s="238"/>
    </row>
    <row r="239" spans="7:7" x14ac:dyDescent="0.2">
      <c r="G239" s="238"/>
    </row>
    <row r="240" spans="7:7" x14ac:dyDescent="0.2">
      <c r="G240" s="238"/>
    </row>
    <row r="241" spans="7:7" x14ac:dyDescent="0.2">
      <c r="G241" s="238"/>
    </row>
    <row r="242" spans="7:7" x14ac:dyDescent="0.2">
      <c r="G242" s="238"/>
    </row>
    <row r="243" spans="7:7" x14ac:dyDescent="0.2">
      <c r="G243" s="238"/>
    </row>
    <row r="244" spans="7:7" x14ac:dyDescent="0.2">
      <c r="G244" s="238"/>
    </row>
    <row r="245" spans="7:7" x14ac:dyDescent="0.2">
      <c r="G245" s="238"/>
    </row>
    <row r="246" spans="7:7" x14ac:dyDescent="0.2">
      <c r="G246" s="238"/>
    </row>
    <row r="247" spans="7:7" x14ac:dyDescent="0.2">
      <c r="G247" s="238"/>
    </row>
    <row r="248" spans="7:7" x14ac:dyDescent="0.2">
      <c r="G248" s="238"/>
    </row>
    <row r="249" spans="7:7" x14ac:dyDescent="0.2">
      <c r="G249" s="238"/>
    </row>
    <row r="250" spans="7:7" x14ac:dyDescent="0.2">
      <c r="G250" s="238"/>
    </row>
    <row r="251" spans="7:7" x14ac:dyDescent="0.2">
      <c r="G251" s="238"/>
    </row>
    <row r="252" spans="7:7" x14ac:dyDescent="0.2">
      <c r="G252" s="238"/>
    </row>
    <row r="253" spans="7:7" x14ac:dyDescent="0.2">
      <c r="G253" s="238"/>
    </row>
    <row r="254" spans="7:7" x14ac:dyDescent="0.2">
      <c r="G254" s="238"/>
    </row>
    <row r="255" spans="7:7" x14ac:dyDescent="0.2">
      <c r="G255" s="238"/>
    </row>
    <row r="256" spans="7:7" x14ac:dyDescent="0.2">
      <c r="G256" s="238"/>
    </row>
    <row r="257" spans="7:7" x14ac:dyDescent="0.2">
      <c r="G257" s="238"/>
    </row>
    <row r="258" spans="7:7" x14ac:dyDescent="0.2">
      <c r="G258" s="238"/>
    </row>
    <row r="259" spans="7:7" x14ac:dyDescent="0.2">
      <c r="G259" s="238"/>
    </row>
    <row r="260" spans="7:7" x14ac:dyDescent="0.2">
      <c r="G260" s="238"/>
    </row>
    <row r="261" spans="7:7" x14ac:dyDescent="0.2">
      <c r="G261" s="238"/>
    </row>
    <row r="262" spans="7:7" x14ac:dyDescent="0.2">
      <c r="G262" s="238"/>
    </row>
    <row r="263" spans="7:7" x14ac:dyDescent="0.2">
      <c r="G263" s="238"/>
    </row>
    <row r="264" spans="7:7" x14ac:dyDescent="0.2">
      <c r="G264" s="238"/>
    </row>
    <row r="265" spans="7:7" x14ac:dyDescent="0.2">
      <c r="G265" s="238"/>
    </row>
    <row r="266" spans="7:7" x14ac:dyDescent="0.2">
      <c r="G266" s="238"/>
    </row>
    <row r="267" spans="7:7" x14ac:dyDescent="0.2">
      <c r="G267" s="238"/>
    </row>
    <row r="268" spans="7:7" x14ac:dyDescent="0.2">
      <c r="G268" s="238"/>
    </row>
    <row r="269" spans="7:7" x14ac:dyDescent="0.2">
      <c r="G269" s="238"/>
    </row>
    <row r="270" spans="7:7" x14ac:dyDescent="0.2">
      <c r="G270" s="238"/>
    </row>
    <row r="271" spans="7:7" x14ac:dyDescent="0.2">
      <c r="G271" s="238"/>
    </row>
    <row r="272" spans="7:7" x14ac:dyDescent="0.2">
      <c r="G272" s="238"/>
    </row>
    <row r="273" spans="7:7" x14ac:dyDescent="0.2">
      <c r="G273" s="238"/>
    </row>
    <row r="274" spans="7:7" x14ac:dyDescent="0.2">
      <c r="G274" s="238"/>
    </row>
    <row r="275" spans="7:7" x14ac:dyDescent="0.2">
      <c r="G275" s="238"/>
    </row>
    <row r="276" spans="7:7" x14ac:dyDescent="0.2">
      <c r="G276" s="238"/>
    </row>
    <row r="277" spans="7:7" x14ac:dyDescent="0.2">
      <c r="G277" s="238"/>
    </row>
    <row r="278" spans="7:7" x14ac:dyDescent="0.2">
      <c r="G278" s="238"/>
    </row>
    <row r="279" spans="7:7" x14ac:dyDescent="0.2">
      <c r="G279" s="238"/>
    </row>
    <row r="280" spans="7:7" x14ac:dyDescent="0.2">
      <c r="G280" s="238"/>
    </row>
    <row r="281" spans="7:7" x14ac:dyDescent="0.2">
      <c r="G281" s="238"/>
    </row>
    <row r="282" spans="7:7" x14ac:dyDescent="0.2">
      <c r="G282" s="238"/>
    </row>
    <row r="283" spans="7:7" x14ac:dyDescent="0.2">
      <c r="G283" s="238"/>
    </row>
    <row r="284" spans="7:7" x14ac:dyDescent="0.2">
      <c r="G284" s="238"/>
    </row>
    <row r="285" spans="7:7" x14ac:dyDescent="0.2">
      <c r="G285" s="238"/>
    </row>
    <row r="286" spans="7:7" x14ac:dyDescent="0.2">
      <c r="G286" s="238"/>
    </row>
    <row r="287" spans="7:7" x14ac:dyDescent="0.2">
      <c r="G287" s="238"/>
    </row>
    <row r="288" spans="7:7" x14ac:dyDescent="0.2">
      <c r="G288" s="238"/>
    </row>
    <row r="289" spans="7:7" x14ac:dyDescent="0.2">
      <c r="G289" s="238"/>
    </row>
    <row r="290" spans="7:7" x14ac:dyDescent="0.2">
      <c r="G290" s="238"/>
    </row>
    <row r="291" spans="7:7" x14ac:dyDescent="0.2">
      <c r="G291" s="238"/>
    </row>
    <row r="292" spans="7:7" x14ac:dyDescent="0.2">
      <c r="G292" s="238"/>
    </row>
    <row r="293" spans="7:7" x14ac:dyDescent="0.2">
      <c r="G293" s="238"/>
    </row>
    <row r="294" spans="7:7" x14ac:dyDescent="0.2">
      <c r="G294" s="238"/>
    </row>
    <row r="295" spans="7:7" x14ac:dyDescent="0.2">
      <c r="G295" s="238"/>
    </row>
    <row r="296" spans="7:7" x14ac:dyDescent="0.2">
      <c r="G296" s="238"/>
    </row>
    <row r="297" spans="7:7" x14ac:dyDescent="0.2">
      <c r="G297" s="238"/>
    </row>
    <row r="298" spans="7:7" x14ac:dyDescent="0.2">
      <c r="G298" s="238"/>
    </row>
    <row r="299" spans="7:7" x14ac:dyDescent="0.2">
      <c r="G299" s="238"/>
    </row>
    <row r="300" spans="7:7" x14ac:dyDescent="0.2">
      <c r="G300" s="238"/>
    </row>
    <row r="301" spans="7:7" x14ac:dyDescent="0.2">
      <c r="G301" s="238"/>
    </row>
    <row r="302" spans="7:7" x14ac:dyDescent="0.2">
      <c r="G302" s="238"/>
    </row>
    <row r="303" spans="7:7" x14ac:dyDescent="0.2">
      <c r="G303" s="238"/>
    </row>
    <row r="304" spans="7:7" x14ac:dyDescent="0.2">
      <c r="G304" s="238"/>
    </row>
    <row r="305" spans="7:7" x14ac:dyDescent="0.2">
      <c r="G305" s="238"/>
    </row>
    <row r="306" spans="7:7" x14ac:dyDescent="0.2">
      <c r="G306" s="238"/>
    </row>
    <row r="307" spans="7:7" x14ac:dyDescent="0.2">
      <c r="G307" s="238"/>
    </row>
    <row r="308" spans="7:7" x14ac:dyDescent="0.2">
      <c r="G308" s="238"/>
    </row>
    <row r="309" spans="7:7" x14ac:dyDescent="0.2">
      <c r="G309" s="238"/>
    </row>
    <row r="310" spans="7:7" x14ac:dyDescent="0.2">
      <c r="G310" s="238"/>
    </row>
    <row r="311" spans="7:7" x14ac:dyDescent="0.2">
      <c r="G311" s="238"/>
    </row>
    <row r="312" spans="7:7" x14ac:dyDescent="0.2">
      <c r="G312" s="238"/>
    </row>
    <row r="313" spans="7:7" x14ac:dyDescent="0.2">
      <c r="G313" s="238"/>
    </row>
    <row r="314" spans="7:7" x14ac:dyDescent="0.2">
      <c r="G314" s="238"/>
    </row>
    <row r="315" spans="7:7" x14ac:dyDescent="0.2">
      <c r="G315" s="238"/>
    </row>
    <row r="316" spans="7:7" x14ac:dyDescent="0.2">
      <c r="G316" s="238"/>
    </row>
    <row r="317" spans="7:7" x14ac:dyDescent="0.2">
      <c r="G317" s="238"/>
    </row>
    <row r="318" spans="7:7" x14ac:dyDescent="0.2">
      <c r="G318" s="238"/>
    </row>
    <row r="319" spans="7:7" x14ac:dyDescent="0.2">
      <c r="G319" s="238"/>
    </row>
    <row r="320" spans="7:7" x14ac:dyDescent="0.2">
      <c r="G320" s="238"/>
    </row>
    <row r="321" spans="7:7" x14ac:dyDescent="0.2">
      <c r="G321" s="238"/>
    </row>
    <row r="322" spans="7:7" x14ac:dyDescent="0.2">
      <c r="G322" s="238"/>
    </row>
    <row r="323" spans="7:7" x14ac:dyDescent="0.2">
      <c r="G323" s="238"/>
    </row>
    <row r="324" spans="7:7" x14ac:dyDescent="0.2">
      <c r="G324" s="238"/>
    </row>
    <row r="325" spans="7:7" x14ac:dyDescent="0.2">
      <c r="G325" s="238"/>
    </row>
    <row r="326" spans="7:7" x14ac:dyDescent="0.2">
      <c r="G326" s="238"/>
    </row>
    <row r="327" spans="7:7" x14ac:dyDescent="0.2">
      <c r="G327" s="238"/>
    </row>
    <row r="328" spans="7:7" x14ac:dyDescent="0.2">
      <c r="G328" s="238"/>
    </row>
    <row r="329" spans="7:7" x14ac:dyDescent="0.2">
      <c r="G329" s="238"/>
    </row>
    <row r="330" spans="7:7" x14ac:dyDescent="0.2">
      <c r="G330" s="238"/>
    </row>
  </sheetData>
  <mergeCells count="4">
    <mergeCell ref="A1:A2"/>
    <mergeCell ref="B1:B2"/>
    <mergeCell ref="C1:C2"/>
    <mergeCell ref="D1:D2"/>
  </mergeCells>
  <phoneticPr fontId="0" type="noConversion"/>
  <printOptions horizontalCentered="1"/>
  <pageMargins left="0.51181102362204722" right="0.55118110236220474" top="0.9055118110236221" bottom="0.62992125984251968" header="0.51181102362204722" footer="0.31496062992125984"/>
  <pageSetup paperSize="9" scale="74" fitToHeight="0" orientation="landscape" r:id="rId1"/>
  <headerFooter alignWithMargins="0">
    <oddHeader>&amp;C&amp;"Times New Roman CE,Tučné"&amp;13&amp;UBěžné a kapitálové výdaje statutárního města Brna - rozpočet na rok 2015 (v tis. Kč)
&amp;"Times New Roman CE,Obyčejné"&amp;11&amp;UČleněno dle skupin, oddílů a paragrafů rozpočtové skladby</oddHeader>
  </headerFooter>
  <rowBreaks count="1" manualBreakCount="1">
    <brk id="48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3" ma:contentTypeDescription="Vytvoří nový dokument" ma:contentTypeScope="" ma:versionID="343e1526845080242ae6668fccaf07cd">
  <xsd:schema xmlns:xsd="http://www.w3.org/2001/XMLSchema" xmlns:xs="http://www.w3.org/2001/XMLSchema" xmlns:p="http://schemas.microsoft.com/office/2006/metadata/properties" xmlns:ns2="fc3156d0-6477-4e59-85db-677a3ac3ddef" xmlns:ns3="d20cc51e-6db9-45f5-b340-116c7bf7f9f0" targetNamespace="http://schemas.microsoft.com/office/2006/metadata/properties" ma:root="true" ma:fieldsID="cecaca2fb23f93166c2222dc1680f950" ns2:_="" ns3:_="">
    <xsd:import namespace="fc3156d0-6477-4e59-85db-677a3ac3ddef"/>
    <xsd:import namespace="d20cc51e-6db9-45f5-b340-116c7bf7f9f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Etap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12" ma:displayName="Etapa" ma:list="{4661d655-69a6-47d3-b52d-dd184a6614f4}" ma:internalName="Etapa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d20cc51e-6db9-45f5-b340-116c7bf7f9f0">8</Etapa>
    <Rok xmlns="d20cc51e-6db9-45f5-b340-116c7bf7f9f0">2</Rok>
    <_dlc_DocId xmlns="fc3156d0-6477-4e59-85db-677a3ac3ddef">K6F56YJ4D42X-542-234</_dlc_DocId>
    <_dlc_DocIdUrl xmlns="fc3156d0-6477-4e59-85db-677a3ac3ddef">
      <Url>http://project.brno.cz/ORF/RI/_layouts/DocIdRedir.aspx?ID=K6F56YJ4D42X-542-234</Url>
      <Description>K6F56YJ4D42X-542-234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100B4A-7198-4385-BE43-170B76BD7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d20cc51e-6db9-45f5-b340-116c7bf7f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98BAB-131F-4F05-B115-DE3D16B2B99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BD2FD82-0ADE-4C75-81D6-1566DA2712C3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c3156d0-6477-4e59-85db-677a3ac3ddef"/>
    <ds:schemaRef ds:uri="d20cc51e-6db9-45f5-b340-116c7bf7f9f0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0479D3D-5251-4779-BFC6-E3E787C42E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10</vt:i4>
      </vt:variant>
    </vt:vector>
  </HeadingPairs>
  <TitlesOfParts>
    <vt:vector size="17" baseType="lpstr">
      <vt:lpstr>Bilance</vt:lpstr>
      <vt:lpstr>Transfery</vt:lpstr>
      <vt:lpstr>Příjmy</vt:lpstr>
      <vt:lpstr>Daňové a Transfery</vt:lpstr>
      <vt:lpstr>N a K</vt:lpstr>
      <vt:lpstr>Výdaje</vt:lpstr>
      <vt:lpstr>B a K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ing. Marcela Dušková</dc:creator>
  <cp:lastModifiedBy>Jiri Trnecka</cp:lastModifiedBy>
  <cp:lastPrinted>2015-04-02T09:41:58Z</cp:lastPrinted>
  <dcterms:created xsi:type="dcterms:W3CDTF">1999-11-22T06:38:01Z</dcterms:created>
  <dcterms:modified xsi:type="dcterms:W3CDTF">2015-04-24T07:30:24Z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0x010100537EAB05C8125F43BFAC70B5765BD22D</vt:lpwstr>
  </property>
  <property fmtid="{D5CDD505-2E9C-101B-9397-08002B2CF9AE}" pid="3" name="_dlc_DocIdItemGuid">
    <vt:lpwstr>0e72c68f-9a1b-4264-8495-edde37c1f333</vt:lpwstr>
  </property>
</Properties>
</file>