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uhrnný rozpočet 2017\INTERNET\"/>
    </mc:Choice>
  </mc:AlternateContent>
  <bookViews>
    <workbookView xWindow="0" yWindow="0" windowWidth="28800" windowHeight="12420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Výdaje" sheetId="7" r:id="rId6"/>
    <sheet name="B a K" sheetId="8" r:id="rId7"/>
    <sheet name="Příjmy_G" sheetId="9" r:id="rId8"/>
    <sheet name="Výdaje_G" sheetId="10" r:id="rId9"/>
  </sheets>
  <definedNames>
    <definedName name="_xlnm._FilterDatabase" localSheetId="6">#REF!</definedName>
    <definedName name="_xlnm._FilterDatabase" localSheetId="2" hidden="1">Příjmy!#REF!</definedName>
    <definedName name="_xlnm._FilterDatabase" localSheetId="5" hidden="1">Výdaje!#REF!</definedName>
    <definedName name="_xlnm._FilterDatabase">#REF!</definedName>
    <definedName name="fghsdfassččč" localSheetId="6">#REF!</definedName>
    <definedName name="fghtfhft" localSheetId="6">#REF!</definedName>
    <definedName name="gfhfghfghghj" localSheetId="6" hidden="1">'B a K'!$A$5:$E$10</definedName>
    <definedName name="ghjsrfsefjh" localSheetId="6">'B a K'!$A$7:$E$30</definedName>
    <definedName name="hhfhfghh" localSheetId="6">#REF!</definedName>
    <definedName name="jkljhl565" localSheetId="6">#REF!</definedName>
    <definedName name="_xlnm.Print_Titles" localSheetId="6">'B a K'!$1:$5</definedName>
    <definedName name="_xlnm.Print_Titles" localSheetId="3">'Daňové a Transfery'!$4:$5</definedName>
    <definedName name="_xlnm.Print_Titles" localSheetId="4">'N a K'!$1:$6</definedName>
    <definedName name="_xlnm.Print_Area" localSheetId="6">'B a K'!$A$1:$M$193</definedName>
    <definedName name="_xlnm.Print_Area" localSheetId="3">'Daňové a Transfery'!$A$1:$G$58</definedName>
    <definedName name="_xlnm.Print_Area" localSheetId="4">'N a K'!$A$1:$J$114</definedName>
    <definedName name="_xlnm.Print_Area" localSheetId="2">Příjmy!$A$1:$H$33</definedName>
    <definedName name="_xlnm.Print_Area" localSheetId="1">Transfery!$A$1:$D$53</definedName>
    <definedName name="_xlnm.Print_Area" localSheetId="5">Výdaje!$A$1:$K$32</definedName>
    <definedName name="_xlnm.Print_Area" localSheetId="8">Výdaje_G!$A$1:$K$58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0" l="1"/>
  <c r="AA18" i="10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A28" i="10"/>
  <c r="AB28" i="10"/>
  <c r="AA29" i="10"/>
  <c r="AB29" i="10"/>
  <c r="AA30" i="10"/>
  <c r="AB30" i="10"/>
  <c r="AA31" i="10"/>
  <c r="AB31" i="10"/>
  <c r="AA32" i="10"/>
  <c r="AB32" i="10"/>
  <c r="AA33" i="10"/>
  <c r="AB33" i="10"/>
  <c r="AA34" i="10"/>
  <c r="AB34" i="10"/>
  <c r="AA35" i="10"/>
  <c r="AB35" i="10"/>
  <c r="AA36" i="10"/>
  <c r="AB36" i="10"/>
  <c r="AA37" i="10"/>
  <c r="AB37" i="10"/>
  <c r="AA38" i="10"/>
  <c r="AB3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18" i="10"/>
  <c r="X39" i="10"/>
  <c r="Y39" i="10"/>
  <c r="W39" i="10"/>
  <c r="N14" i="10"/>
  <c r="F59" i="1" l="1"/>
  <c r="J13" i="7"/>
  <c r="M126" i="8"/>
  <c r="L126" i="8"/>
  <c r="K126" i="8" s="1"/>
  <c r="M123" i="8"/>
  <c r="L123" i="8"/>
  <c r="K123" i="8" s="1"/>
  <c r="M120" i="8"/>
  <c r="L120" i="8"/>
  <c r="K120" i="8" s="1"/>
  <c r="M119" i="8"/>
  <c r="L119" i="8"/>
  <c r="K119" i="8" s="1"/>
  <c r="M118" i="8"/>
  <c r="L118" i="8"/>
  <c r="M117" i="8"/>
  <c r="L117" i="8"/>
  <c r="M116" i="8"/>
  <c r="L116" i="8"/>
  <c r="K116" i="8" s="1"/>
  <c r="M115" i="8"/>
  <c r="L115" i="8"/>
  <c r="K115" i="8" s="1"/>
  <c r="M114" i="8"/>
  <c r="L114" i="8"/>
  <c r="K114" i="8" s="1"/>
  <c r="M113" i="8"/>
  <c r="L113" i="8"/>
  <c r="M112" i="8"/>
  <c r="L112" i="8"/>
  <c r="M111" i="8"/>
  <c r="L111" i="8"/>
  <c r="K111" i="8" s="1"/>
  <c r="M110" i="8"/>
  <c r="L110" i="8"/>
  <c r="M109" i="8"/>
  <c r="L109" i="8"/>
  <c r="M108" i="8"/>
  <c r="L108" i="8"/>
  <c r="M107" i="8"/>
  <c r="L107" i="8"/>
  <c r="K107" i="8" s="1"/>
  <c r="M106" i="8"/>
  <c r="L106" i="8"/>
  <c r="M103" i="8"/>
  <c r="L103" i="8"/>
  <c r="K103" i="8" s="1"/>
  <c r="M102" i="8"/>
  <c r="L102" i="8"/>
  <c r="M101" i="8"/>
  <c r="L101" i="8"/>
  <c r="M100" i="8"/>
  <c r="L100" i="8"/>
  <c r="M99" i="8"/>
  <c r="L99" i="8"/>
  <c r="K99" i="8" s="1"/>
  <c r="M98" i="8"/>
  <c r="L98" i="8"/>
  <c r="M97" i="8"/>
  <c r="L97" i="8"/>
  <c r="M96" i="8"/>
  <c r="L96" i="8"/>
  <c r="K96" i="8" s="1"/>
  <c r="M95" i="8"/>
  <c r="L95" i="8"/>
  <c r="M94" i="8"/>
  <c r="L94" i="8"/>
  <c r="M93" i="8"/>
  <c r="L93" i="8"/>
  <c r="M90" i="8"/>
  <c r="L90" i="8"/>
  <c r="M89" i="8"/>
  <c r="L89" i="8"/>
  <c r="M88" i="8"/>
  <c r="L88" i="8"/>
  <c r="M87" i="8"/>
  <c r="L87" i="8"/>
  <c r="M86" i="8"/>
  <c r="K86" i="8" s="1"/>
  <c r="L86" i="8"/>
  <c r="M85" i="8"/>
  <c r="L85" i="8"/>
  <c r="M84" i="8"/>
  <c r="L84" i="8"/>
  <c r="K84" i="8" s="1"/>
  <c r="M81" i="8"/>
  <c r="L81" i="8"/>
  <c r="K81" i="8" s="1"/>
  <c r="M80" i="8"/>
  <c r="L80" i="8"/>
  <c r="K80" i="8" s="1"/>
  <c r="M79" i="8"/>
  <c r="L79" i="8"/>
  <c r="K79" i="8" s="1"/>
  <c r="M78" i="8"/>
  <c r="L78" i="8"/>
  <c r="M75" i="8"/>
  <c r="L75" i="8"/>
  <c r="M74" i="8"/>
  <c r="L74" i="8"/>
  <c r="M73" i="8"/>
  <c r="L73" i="8"/>
  <c r="M72" i="8"/>
  <c r="L72" i="8"/>
  <c r="M71" i="8"/>
  <c r="L71" i="8"/>
  <c r="M70" i="8"/>
  <c r="L70" i="8"/>
  <c r="M69" i="8"/>
  <c r="L69" i="8"/>
  <c r="M68" i="8"/>
  <c r="L68" i="8"/>
  <c r="M67" i="8"/>
  <c r="L67" i="8"/>
  <c r="M66" i="8"/>
  <c r="L66" i="8"/>
  <c r="M65" i="8"/>
  <c r="L65" i="8"/>
  <c r="M64" i="8"/>
  <c r="L64" i="8"/>
  <c r="K64" i="8"/>
  <c r="M63" i="8"/>
  <c r="L63" i="8"/>
  <c r="M62" i="8"/>
  <c r="L62" i="8"/>
  <c r="M61" i="8"/>
  <c r="L61" i="8"/>
  <c r="M60" i="8"/>
  <c r="L60" i="8"/>
  <c r="M59" i="8"/>
  <c r="L59" i="8"/>
  <c r="M56" i="8"/>
  <c r="L56" i="8"/>
  <c r="M55" i="8"/>
  <c r="L55" i="8"/>
  <c r="M54" i="8"/>
  <c r="L54" i="8"/>
  <c r="K54" i="8" s="1"/>
  <c r="M51" i="8"/>
  <c r="L51" i="8"/>
  <c r="M50" i="8"/>
  <c r="L50" i="8"/>
  <c r="K50" i="8" s="1"/>
  <c r="M49" i="8"/>
  <c r="L49" i="8"/>
  <c r="K49" i="8" s="1"/>
  <c r="M48" i="8"/>
  <c r="L48" i="8"/>
  <c r="K48" i="8" s="1"/>
  <c r="M47" i="8"/>
  <c r="L47" i="8"/>
  <c r="M46" i="8"/>
  <c r="L46" i="8"/>
  <c r="K46" i="8" s="1"/>
  <c r="M45" i="8"/>
  <c r="L45" i="8"/>
  <c r="K45" i="8" s="1"/>
  <c r="M44" i="8"/>
  <c r="L44" i="8"/>
  <c r="K44" i="8" s="1"/>
  <c r="M36" i="8"/>
  <c r="L36" i="8"/>
  <c r="K36" i="8" s="1"/>
  <c r="M35" i="8"/>
  <c r="L35" i="8"/>
  <c r="M34" i="8"/>
  <c r="L34" i="8"/>
  <c r="K34" i="8"/>
  <c r="M33" i="8"/>
  <c r="L33" i="8"/>
  <c r="M32" i="8"/>
  <c r="L32" i="8"/>
  <c r="K32" i="8" s="1"/>
  <c r="M31" i="8"/>
  <c r="L31" i="8"/>
  <c r="M28" i="8"/>
  <c r="L28" i="8"/>
  <c r="M27" i="8"/>
  <c r="K27" i="8" s="1"/>
  <c r="L27" i="8"/>
  <c r="M26" i="8"/>
  <c r="L26" i="8"/>
  <c r="M25" i="8"/>
  <c r="L25" i="8"/>
  <c r="K25" i="8" s="1"/>
  <c r="M24" i="8"/>
  <c r="L24" i="8"/>
  <c r="M23" i="8"/>
  <c r="L23" i="8"/>
  <c r="M22" i="8"/>
  <c r="L22" i="8"/>
  <c r="M19" i="8"/>
  <c r="L19" i="8"/>
  <c r="K19" i="8" s="1"/>
  <c r="M18" i="8"/>
  <c r="L18" i="8"/>
  <c r="M17" i="8"/>
  <c r="L17" i="8"/>
  <c r="K17" i="8"/>
  <c r="M16" i="8"/>
  <c r="L16" i="8"/>
  <c r="M11" i="8"/>
  <c r="L11" i="8"/>
  <c r="K11" i="8" s="1"/>
  <c r="M10" i="8"/>
  <c r="L10" i="8"/>
  <c r="M9" i="8"/>
  <c r="L9" i="8"/>
  <c r="M8" i="8"/>
  <c r="L8" i="8"/>
  <c r="E140" i="8"/>
  <c r="E141" i="8"/>
  <c r="E109" i="8"/>
  <c r="E99" i="8"/>
  <c r="E46" i="8"/>
  <c r="E39" i="8"/>
  <c r="E40" i="8" s="1"/>
  <c r="C13" i="7" s="1"/>
  <c r="E36" i="8"/>
  <c r="E33" i="8"/>
  <c r="E17" i="8"/>
  <c r="H51" i="8"/>
  <c r="H50" i="8"/>
  <c r="H49" i="8"/>
  <c r="H48" i="8"/>
  <c r="H47" i="8"/>
  <c r="H46" i="8"/>
  <c r="H45" i="8"/>
  <c r="H44" i="8"/>
  <c r="H56" i="8"/>
  <c r="H55" i="8"/>
  <c r="H54" i="8"/>
  <c r="H65" i="8"/>
  <c r="H64" i="8"/>
  <c r="H63" i="8"/>
  <c r="H62" i="8"/>
  <c r="H61" i="8"/>
  <c r="H60" i="8"/>
  <c r="H59" i="8"/>
  <c r="H75" i="8"/>
  <c r="H74" i="8"/>
  <c r="H73" i="8"/>
  <c r="H72" i="8"/>
  <c r="H71" i="8"/>
  <c r="H70" i="8"/>
  <c r="H69" i="8"/>
  <c r="H68" i="8"/>
  <c r="H67" i="8"/>
  <c r="H66" i="8"/>
  <c r="H89" i="8"/>
  <c r="H88" i="8"/>
  <c r="H87" i="8"/>
  <c r="H86" i="8"/>
  <c r="H85" i="8"/>
  <c r="H84" i="8"/>
  <c r="H94" i="8"/>
  <c r="H95" i="8"/>
  <c r="H96" i="8"/>
  <c r="H97" i="8"/>
  <c r="H98" i="8"/>
  <c r="H99" i="8"/>
  <c r="H100" i="8"/>
  <c r="H101" i="8"/>
  <c r="H102" i="8"/>
  <c r="H109" i="8"/>
  <c r="H140" i="8"/>
  <c r="H17" i="8"/>
  <c r="E182" i="8"/>
  <c r="F40" i="8"/>
  <c r="D13" i="7" s="1"/>
  <c r="G40" i="8"/>
  <c r="E13" i="7" s="1"/>
  <c r="I40" i="8"/>
  <c r="J40" i="8"/>
  <c r="B39" i="8"/>
  <c r="B36" i="8"/>
  <c r="B35" i="8"/>
  <c r="B34" i="8"/>
  <c r="B33" i="8"/>
  <c r="B32" i="8"/>
  <c r="M39" i="8"/>
  <c r="M40" i="8" s="1"/>
  <c r="K13" i="7" s="1"/>
  <c r="L39" i="8"/>
  <c r="L40" i="8" s="1"/>
  <c r="H39" i="8"/>
  <c r="H40" i="8" s="1"/>
  <c r="A99" i="8"/>
  <c r="B99" i="8"/>
  <c r="E8" i="8"/>
  <c r="E9" i="8"/>
  <c r="B109" i="8"/>
  <c r="A109" i="8"/>
  <c r="B17" i="8"/>
  <c r="A17" i="8"/>
  <c r="M84" i="6"/>
  <c r="K84" i="6" s="1"/>
  <c r="L84" i="6"/>
  <c r="E84" i="6"/>
  <c r="F62" i="1"/>
  <c r="K106" i="8" l="1"/>
  <c r="K110" i="8"/>
  <c r="K72" i="8"/>
  <c r="K74" i="8"/>
  <c r="K10" i="8"/>
  <c r="K31" i="8"/>
  <c r="K51" i="8"/>
  <c r="K55" i="8"/>
  <c r="K67" i="8"/>
  <c r="K71" i="8"/>
  <c r="K75" i="8"/>
  <c r="K88" i="8"/>
  <c r="K9" i="8"/>
  <c r="K118" i="8"/>
  <c r="K23" i="8"/>
  <c r="K60" i="8"/>
  <c r="K62" i="8"/>
  <c r="K90" i="8"/>
  <c r="K94" i="8"/>
  <c r="K18" i="8"/>
  <c r="K24" i="8"/>
  <c r="K35" i="8"/>
  <c r="K47" i="8"/>
  <c r="K59" i="8"/>
  <c r="K63" i="8"/>
  <c r="K66" i="8"/>
  <c r="K68" i="8"/>
  <c r="K70" i="8"/>
  <c r="K87" i="8"/>
  <c r="K95" i="8"/>
  <c r="K98" i="8"/>
  <c r="K100" i="8"/>
  <c r="K102" i="8"/>
  <c r="K108" i="8"/>
  <c r="K112" i="8"/>
  <c r="K16" i="8"/>
  <c r="K26" i="8"/>
  <c r="K28" i="8"/>
  <c r="K33" i="8"/>
  <c r="K65" i="8"/>
  <c r="K73" i="8"/>
  <c r="K78" i="8"/>
  <c r="K85" i="8"/>
  <c r="K97" i="8"/>
  <c r="K113" i="8"/>
  <c r="K8" i="8"/>
  <c r="K22" i="8"/>
  <c r="K56" i="8"/>
  <c r="K61" i="8"/>
  <c r="K69" i="8"/>
  <c r="K89" i="8"/>
  <c r="K93" i="8"/>
  <c r="K101" i="8"/>
  <c r="K109" i="8"/>
  <c r="K117" i="8"/>
  <c r="K39" i="8"/>
  <c r="K40" i="8" s="1"/>
  <c r="I13" i="7" s="1"/>
  <c r="M146" i="8"/>
  <c r="L146" i="8"/>
  <c r="H146" i="8"/>
  <c r="E146" i="8"/>
  <c r="B146" i="8"/>
  <c r="A146" i="8"/>
  <c r="H107" i="8"/>
  <c r="E107" i="8"/>
  <c r="B107" i="8"/>
  <c r="A107" i="8"/>
  <c r="I57" i="8"/>
  <c r="J57" i="8"/>
  <c r="H57" i="8"/>
  <c r="K146" i="8" l="1"/>
  <c r="M28" i="6"/>
  <c r="L28" i="6"/>
  <c r="E28" i="6"/>
  <c r="E53" i="1"/>
  <c r="D50" i="2"/>
  <c r="D18" i="2" s="1"/>
  <c r="C51" i="2"/>
  <c r="D46" i="2"/>
  <c r="C46" i="2"/>
  <c r="C34" i="2"/>
  <c r="C30" i="2"/>
  <c r="E62" i="1"/>
  <c r="K28" i="6" l="1"/>
  <c r="D18" i="1"/>
  <c r="G50" i="5"/>
  <c r="G51" i="5"/>
  <c r="G52" i="5"/>
  <c r="G53" i="5"/>
  <c r="G49" i="5"/>
  <c r="G48" i="5"/>
  <c r="F54" i="5"/>
  <c r="F51" i="5"/>
  <c r="F50" i="5"/>
  <c r="F48" i="5"/>
  <c r="G33" i="5"/>
  <c r="F33" i="5"/>
  <c r="E32" i="5"/>
  <c r="E31" i="5"/>
  <c r="E30" i="5"/>
  <c r="Q20" i="10" l="1"/>
  <c r="Q21" i="10"/>
  <c r="Q22" i="10"/>
  <c r="Q23" i="10"/>
  <c r="Q24" i="10"/>
  <c r="Q25" i="10"/>
  <c r="Q26" i="10"/>
  <c r="Q27" i="10"/>
  <c r="Q28" i="10"/>
  <c r="Q29" i="10"/>
  <c r="Q30" i="10"/>
  <c r="Q19" i="10"/>
  <c r="S19" i="10" s="1"/>
  <c r="N9" i="10" l="1"/>
  <c r="N7" i="10"/>
  <c r="N2" i="10"/>
  <c r="N4" i="10"/>
  <c r="N8" i="10"/>
  <c r="N6" i="10"/>
  <c r="N10" i="10"/>
  <c r="N11" i="10"/>
  <c r="N13" i="10"/>
  <c r="N12" i="10"/>
  <c r="N5" i="10"/>
  <c r="O31" i="10"/>
  <c r="O32" i="10" s="1"/>
  <c r="P31" i="10"/>
  <c r="P32" i="10" s="1"/>
  <c r="O43" i="10"/>
  <c r="P43" i="10"/>
  <c r="N43" i="10"/>
  <c r="N32" i="10" l="1"/>
  <c r="Q32" i="10" s="1"/>
  <c r="Q31" i="10"/>
  <c r="N3" i="10"/>
  <c r="N15" i="10" s="1"/>
  <c r="J187" i="8" l="1"/>
  <c r="H29" i="7" s="1"/>
  <c r="I187" i="8"/>
  <c r="G29" i="7" s="1"/>
  <c r="G187" i="8"/>
  <c r="E29" i="7" s="1"/>
  <c r="F187" i="8"/>
  <c r="D29" i="7" s="1"/>
  <c r="M186" i="8"/>
  <c r="M187" i="8" s="1"/>
  <c r="K29" i="7" s="1"/>
  <c r="L186" i="8"/>
  <c r="L187" i="8" s="1"/>
  <c r="J29" i="7" s="1"/>
  <c r="H186" i="8"/>
  <c r="H187" i="8" s="1"/>
  <c r="F29" i="7" s="1"/>
  <c r="E186" i="8"/>
  <c r="E187" i="8" s="1"/>
  <c r="C29" i="7" s="1"/>
  <c r="B186" i="8"/>
  <c r="A186" i="8"/>
  <c r="J184" i="8"/>
  <c r="H28" i="7" s="1"/>
  <c r="I184" i="8"/>
  <c r="G28" i="7" s="1"/>
  <c r="G184" i="8"/>
  <c r="E28" i="7" s="1"/>
  <c r="F184" i="8"/>
  <c r="D28" i="7" s="1"/>
  <c r="M183" i="8"/>
  <c r="L183" i="8"/>
  <c r="E183" i="8"/>
  <c r="B183" i="8"/>
  <c r="A183" i="8"/>
  <c r="M182" i="8"/>
  <c r="L182" i="8"/>
  <c r="B182" i="8"/>
  <c r="A182" i="8"/>
  <c r="M181" i="8"/>
  <c r="L181" i="8"/>
  <c r="E181" i="8"/>
  <c r="B181" i="8"/>
  <c r="A181" i="8"/>
  <c r="M180" i="8"/>
  <c r="L180" i="8"/>
  <c r="H180" i="8"/>
  <c r="H184" i="8" s="1"/>
  <c r="F28" i="7" s="1"/>
  <c r="E180" i="8"/>
  <c r="B180" i="8"/>
  <c r="A180" i="8"/>
  <c r="J178" i="8"/>
  <c r="H27" i="7" s="1"/>
  <c r="I178" i="8"/>
  <c r="G27" i="7" s="1"/>
  <c r="G178" i="8"/>
  <c r="E27" i="7" s="1"/>
  <c r="F178" i="8"/>
  <c r="D27" i="7" s="1"/>
  <c r="M177" i="8"/>
  <c r="L177" i="8"/>
  <c r="H177" i="8"/>
  <c r="E177" i="8"/>
  <c r="B177" i="8"/>
  <c r="A177" i="8"/>
  <c r="M176" i="8"/>
  <c r="L176" i="8"/>
  <c r="H176" i="8"/>
  <c r="E176" i="8"/>
  <c r="B176" i="8"/>
  <c r="A176" i="8"/>
  <c r="J174" i="8"/>
  <c r="H26" i="7" s="1"/>
  <c r="I174" i="8"/>
  <c r="G26" i="7" s="1"/>
  <c r="G174" i="8"/>
  <c r="E26" i="7" s="1"/>
  <c r="F174" i="8"/>
  <c r="M173" i="8"/>
  <c r="L173" i="8"/>
  <c r="H173" i="8"/>
  <c r="H174" i="8" s="1"/>
  <c r="F26" i="7" s="1"/>
  <c r="E173" i="8"/>
  <c r="B173" i="8"/>
  <c r="A173" i="8"/>
  <c r="M172" i="8"/>
  <c r="L172" i="8"/>
  <c r="E172" i="8"/>
  <c r="B172" i="8"/>
  <c r="A172" i="8"/>
  <c r="J168" i="8"/>
  <c r="H25" i="7" s="1"/>
  <c r="I168" i="8"/>
  <c r="G25" i="7" s="1"/>
  <c r="G168" i="8"/>
  <c r="E25" i="7" s="1"/>
  <c r="F168" i="8"/>
  <c r="D25" i="7" s="1"/>
  <c r="M167" i="8"/>
  <c r="L167" i="8"/>
  <c r="H167" i="8"/>
  <c r="E167" i="8"/>
  <c r="B167" i="8"/>
  <c r="A167" i="8"/>
  <c r="M166" i="8"/>
  <c r="L166" i="8"/>
  <c r="H166" i="8"/>
  <c r="E166" i="8"/>
  <c r="B166" i="8"/>
  <c r="A166" i="8"/>
  <c r="M165" i="8"/>
  <c r="L165" i="8"/>
  <c r="H165" i="8"/>
  <c r="E165" i="8"/>
  <c r="B165" i="8"/>
  <c r="A165" i="8"/>
  <c r="J163" i="8"/>
  <c r="I163" i="8"/>
  <c r="G24" i="7" s="1"/>
  <c r="G163" i="8"/>
  <c r="F163" i="8"/>
  <c r="D24" i="7" s="1"/>
  <c r="M162" i="8"/>
  <c r="L162" i="8"/>
  <c r="H162" i="8"/>
  <c r="E162" i="8"/>
  <c r="B162" i="8"/>
  <c r="A162" i="8"/>
  <c r="M161" i="8"/>
  <c r="L161" i="8"/>
  <c r="H161" i="8"/>
  <c r="E161" i="8"/>
  <c r="B161" i="8"/>
  <c r="A161" i="8"/>
  <c r="M160" i="8"/>
  <c r="L160" i="8"/>
  <c r="H160" i="8"/>
  <c r="E160" i="8"/>
  <c r="B160" i="8"/>
  <c r="A160" i="8"/>
  <c r="J158" i="8"/>
  <c r="H23" i="7" s="1"/>
  <c r="I158" i="8"/>
  <c r="G158" i="8"/>
  <c r="E23" i="7" s="1"/>
  <c r="F158" i="8"/>
  <c r="M157" i="8"/>
  <c r="L157" i="8"/>
  <c r="H157" i="8"/>
  <c r="E157" i="8"/>
  <c r="B157" i="8"/>
  <c r="A157" i="8"/>
  <c r="M156" i="8"/>
  <c r="L156" i="8"/>
  <c r="H156" i="8"/>
  <c r="E156" i="8"/>
  <c r="B156" i="8"/>
  <c r="A156" i="8"/>
  <c r="M155" i="8"/>
  <c r="L155" i="8"/>
  <c r="H155" i="8"/>
  <c r="E155" i="8"/>
  <c r="B155" i="8"/>
  <c r="A155" i="8"/>
  <c r="M154" i="8"/>
  <c r="L154" i="8"/>
  <c r="H154" i="8"/>
  <c r="E154" i="8"/>
  <c r="B154" i="8"/>
  <c r="A154" i="8"/>
  <c r="M153" i="8"/>
  <c r="L153" i="8"/>
  <c r="H153" i="8"/>
  <c r="E153" i="8"/>
  <c r="B153" i="8"/>
  <c r="A153" i="8"/>
  <c r="J149" i="8"/>
  <c r="J151" i="8" s="1"/>
  <c r="I149" i="8"/>
  <c r="G149" i="8"/>
  <c r="F149" i="8"/>
  <c r="M148" i="8"/>
  <c r="L148" i="8"/>
  <c r="H148" i="8"/>
  <c r="E148" i="8"/>
  <c r="B148" i="8"/>
  <c r="A148" i="8"/>
  <c r="M147" i="8"/>
  <c r="L147" i="8"/>
  <c r="H147" i="8"/>
  <c r="E147" i="8"/>
  <c r="B147" i="8"/>
  <c r="A147" i="8"/>
  <c r="M145" i="8"/>
  <c r="L145" i="8"/>
  <c r="H145" i="8"/>
  <c r="E145" i="8"/>
  <c r="B145" i="8"/>
  <c r="A145" i="8"/>
  <c r="M144" i="8"/>
  <c r="L144" i="8"/>
  <c r="H144" i="8"/>
  <c r="E144" i="8"/>
  <c r="B144" i="8"/>
  <c r="A144" i="8"/>
  <c r="M143" i="8"/>
  <c r="L143" i="8"/>
  <c r="H143" i="8"/>
  <c r="E143" i="8"/>
  <c r="B143" i="8"/>
  <c r="A143" i="8"/>
  <c r="M142" i="8"/>
  <c r="L142" i="8"/>
  <c r="H142" i="8"/>
  <c r="E142" i="8"/>
  <c r="B142" i="8"/>
  <c r="A142" i="8"/>
  <c r="M141" i="8"/>
  <c r="L141" i="8"/>
  <c r="H141" i="8"/>
  <c r="B141" i="8"/>
  <c r="A141" i="8"/>
  <c r="M140" i="8"/>
  <c r="L140" i="8"/>
  <c r="B140" i="8"/>
  <c r="A140" i="8"/>
  <c r="M139" i="8"/>
  <c r="L139" i="8"/>
  <c r="H139" i="8"/>
  <c r="E139" i="8"/>
  <c r="B139" i="8"/>
  <c r="A139" i="8"/>
  <c r="M138" i="8"/>
  <c r="L138" i="8"/>
  <c r="H138" i="8"/>
  <c r="E138" i="8"/>
  <c r="B138" i="8"/>
  <c r="A138" i="8"/>
  <c r="M137" i="8"/>
  <c r="L137" i="8"/>
  <c r="H137" i="8"/>
  <c r="E137" i="8"/>
  <c r="B137" i="8"/>
  <c r="A137" i="8"/>
  <c r="M136" i="8"/>
  <c r="L136" i="8"/>
  <c r="H136" i="8"/>
  <c r="E136" i="8"/>
  <c r="B136" i="8"/>
  <c r="A136" i="8"/>
  <c r="M135" i="8"/>
  <c r="L135" i="8"/>
  <c r="H135" i="8"/>
  <c r="E135" i="8"/>
  <c r="B135" i="8"/>
  <c r="A135" i="8"/>
  <c r="M134" i="8"/>
  <c r="L134" i="8"/>
  <c r="E134" i="8"/>
  <c r="B134" i="8"/>
  <c r="A134" i="8"/>
  <c r="M133" i="8"/>
  <c r="L133" i="8"/>
  <c r="H133" i="8"/>
  <c r="E133" i="8"/>
  <c r="B133" i="8"/>
  <c r="A133" i="8"/>
  <c r="M132" i="8"/>
  <c r="L132" i="8"/>
  <c r="E132" i="8"/>
  <c r="B132" i="8"/>
  <c r="A132" i="8"/>
  <c r="M131" i="8"/>
  <c r="L131" i="8"/>
  <c r="E131" i="8"/>
  <c r="B131" i="8"/>
  <c r="A131" i="8"/>
  <c r="J127" i="8"/>
  <c r="H21" i="7" s="1"/>
  <c r="I127" i="8"/>
  <c r="G21" i="7" s="1"/>
  <c r="G127" i="8"/>
  <c r="E21" i="7" s="1"/>
  <c r="F127" i="8"/>
  <c r="D21" i="7" s="1"/>
  <c r="M127" i="8"/>
  <c r="K21" i="7" s="1"/>
  <c r="L127" i="8"/>
  <c r="J21" i="7" s="1"/>
  <c r="H126" i="8"/>
  <c r="H127" i="8" s="1"/>
  <c r="F21" i="7" s="1"/>
  <c r="E126" i="8"/>
  <c r="E127" i="8" s="1"/>
  <c r="C21" i="7" s="1"/>
  <c r="B126" i="8"/>
  <c r="A126" i="8"/>
  <c r="J124" i="8"/>
  <c r="I124" i="8"/>
  <c r="G124" i="8"/>
  <c r="F124" i="8"/>
  <c r="L124" i="8"/>
  <c r="H123" i="8"/>
  <c r="H124" i="8" s="1"/>
  <c r="E123" i="8"/>
  <c r="E124" i="8" s="1"/>
  <c r="B123" i="8"/>
  <c r="A123" i="8"/>
  <c r="J121" i="8"/>
  <c r="I121" i="8"/>
  <c r="G121" i="8"/>
  <c r="F121" i="8"/>
  <c r="D19" i="7" s="1"/>
  <c r="H120" i="8"/>
  <c r="E120" i="8"/>
  <c r="B120" i="8"/>
  <c r="A120" i="8"/>
  <c r="E119" i="8"/>
  <c r="B119" i="8"/>
  <c r="A119" i="8"/>
  <c r="H118" i="8"/>
  <c r="E118" i="8"/>
  <c r="B118" i="8"/>
  <c r="A118" i="8"/>
  <c r="H117" i="8"/>
  <c r="E117" i="8"/>
  <c r="B117" i="8"/>
  <c r="A117" i="8"/>
  <c r="H116" i="8"/>
  <c r="E116" i="8"/>
  <c r="B116" i="8"/>
  <c r="A116" i="8"/>
  <c r="H115" i="8"/>
  <c r="E115" i="8"/>
  <c r="B115" i="8"/>
  <c r="A115" i="8"/>
  <c r="H114" i="8"/>
  <c r="E114" i="8"/>
  <c r="B114" i="8"/>
  <c r="A114" i="8"/>
  <c r="H113" i="8"/>
  <c r="E113" i="8"/>
  <c r="B113" i="8"/>
  <c r="A113" i="8"/>
  <c r="H112" i="8"/>
  <c r="E112" i="8"/>
  <c r="B112" i="8"/>
  <c r="A112" i="8"/>
  <c r="H111" i="8"/>
  <c r="E111" i="8"/>
  <c r="B111" i="8"/>
  <c r="A111" i="8"/>
  <c r="H110" i="8"/>
  <c r="E110" i="8"/>
  <c r="B110" i="8"/>
  <c r="A110" i="8"/>
  <c r="H108" i="8"/>
  <c r="E108" i="8"/>
  <c r="B108" i="8"/>
  <c r="A108" i="8"/>
  <c r="H106" i="8"/>
  <c r="E106" i="8"/>
  <c r="B106" i="8"/>
  <c r="A106" i="8"/>
  <c r="J104" i="8"/>
  <c r="H18" i="7" s="1"/>
  <c r="I104" i="8"/>
  <c r="G18" i="7" s="1"/>
  <c r="G104" i="8"/>
  <c r="E18" i="7" s="1"/>
  <c r="F104" i="8"/>
  <c r="D18" i="7" s="1"/>
  <c r="H103" i="8"/>
  <c r="E103" i="8"/>
  <c r="B103" i="8"/>
  <c r="A103" i="8"/>
  <c r="E102" i="8"/>
  <c r="B102" i="8"/>
  <c r="A102" i="8"/>
  <c r="E101" i="8"/>
  <c r="B101" i="8"/>
  <c r="A101" i="8"/>
  <c r="E100" i="8"/>
  <c r="B100" i="8"/>
  <c r="A100" i="8"/>
  <c r="E98" i="8"/>
  <c r="B98" i="8"/>
  <c r="A98" i="8"/>
  <c r="E97" i="8"/>
  <c r="B97" i="8"/>
  <c r="A97" i="8"/>
  <c r="E96" i="8"/>
  <c r="B96" i="8"/>
  <c r="A96" i="8"/>
  <c r="E95" i="8"/>
  <c r="B95" i="8"/>
  <c r="A95" i="8"/>
  <c r="E94" i="8"/>
  <c r="B94" i="8"/>
  <c r="A94" i="8"/>
  <c r="H93" i="8"/>
  <c r="E93" i="8"/>
  <c r="B93" i="8"/>
  <c r="A93" i="8"/>
  <c r="J91" i="8"/>
  <c r="H17" i="7" s="1"/>
  <c r="I91" i="8"/>
  <c r="G91" i="8"/>
  <c r="E17" i="7" s="1"/>
  <c r="F91" i="8"/>
  <c r="D17" i="7" s="1"/>
  <c r="H90" i="8"/>
  <c r="E90" i="8"/>
  <c r="B90" i="8"/>
  <c r="A90" i="8"/>
  <c r="E89" i="8"/>
  <c r="B89" i="8"/>
  <c r="A89" i="8"/>
  <c r="E88" i="8"/>
  <c r="B88" i="8"/>
  <c r="A88" i="8"/>
  <c r="E87" i="8"/>
  <c r="B87" i="8"/>
  <c r="A87" i="8"/>
  <c r="E86" i="8"/>
  <c r="B86" i="8"/>
  <c r="A86" i="8"/>
  <c r="E85" i="8"/>
  <c r="B85" i="8"/>
  <c r="A85" i="8"/>
  <c r="E84" i="8"/>
  <c r="B84" i="8"/>
  <c r="A84" i="8"/>
  <c r="J82" i="8"/>
  <c r="H16" i="7" s="1"/>
  <c r="I82" i="8"/>
  <c r="G16" i="7" s="1"/>
  <c r="G82" i="8"/>
  <c r="E16" i="7" s="1"/>
  <c r="F82" i="8"/>
  <c r="D16" i="7" s="1"/>
  <c r="H81" i="8"/>
  <c r="E81" i="8"/>
  <c r="B81" i="8"/>
  <c r="A81" i="8"/>
  <c r="H80" i="8"/>
  <c r="E80" i="8"/>
  <c r="B80" i="8"/>
  <c r="A80" i="8"/>
  <c r="H79" i="8"/>
  <c r="E79" i="8"/>
  <c r="B79" i="8"/>
  <c r="A79" i="8"/>
  <c r="H78" i="8"/>
  <c r="E78" i="8"/>
  <c r="J76" i="8"/>
  <c r="H15" i="7" s="1"/>
  <c r="I76" i="8"/>
  <c r="G15" i="7" s="1"/>
  <c r="G76" i="8"/>
  <c r="E15" i="7" s="1"/>
  <c r="F76" i="8"/>
  <c r="D15" i="7" s="1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E67" i="8"/>
  <c r="B67" i="8"/>
  <c r="A67" i="8"/>
  <c r="E66" i="8"/>
  <c r="B66" i="8"/>
  <c r="A66" i="8"/>
  <c r="E65" i="8"/>
  <c r="B65" i="8"/>
  <c r="A65" i="8"/>
  <c r="E64" i="8"/>
  <c r="B64" i="8"/>
  <c r="A64" i="8"/>
  <c r="E63" i="8"/>
  <c r="B63" i="8"/>
  <c r="A63" i="8"/>
  <c r="E62" i="8"/>
  <c r="B62" i="8"/>
  <c r="A62" i="8"/>
  <c r="E61" i="8"/>
  <c r="B61" i="8"/>
  <c r="A61" i="8"/>
  <c r="E60" i="8"/>
  <c r="B60" i="8"/>
  <c r="A60" i="8"/>
  <c r="E59" i="8"/>
  <c r="B59" i="8"/>
  <c r="A59" i="8"/>
  <c r="G57" i="8"/>
  <c r="F57" i="8"/>
  <c r="E56" i="8"/>
  <c r="A56" i="8"/>
  <c r="E55" i="8"/>
  <c r="A55" i="8"/>
  <c r="E54" i="8"/>
  <c r="A54" i="8"/>
  <c r="J52" i="8"/>
  <c r="I52" i="8"/>
  <c r="G14" i="7" s="1"/>
  <c r="G52" i="8"/>
  <c r="F52" i="8"/>
  <c r="E51" i="8"/>
  <c r="B51" i="8"/>
  <c r="A51" i="8"/>
  <c r="E50" i="8"/>
  <c r="E49" i="8"/>
  <c r="E48" i="8"/>
  <c r="E47" i="8"/>
  <c r="E45" i="8"/>
  <c r="B45" i="8"/>
  <c r="A45" i="8"/>
  <c r="E44" i="8"/>
  <c r="J37" i="8"/>
  <c r="H12" i="7" s="1"/>
  <c r="I37" i="8"/>
  <c r="G12" i="7" s="1"/>
  <c r="G37" i="8"/>
  <c r="F37" i="8"/>
  <c r="D12" i="7" s="1"/>
  <c r="H36" i="8"/>
  <c r="H35" i="8"/>
  <c r="E35" i="8"/>
  <c r="A35" i="8"/>
  <c r="H34" i="8"/>
  <c r="E34" i="8"/>
  <c r="H33" i="8"/>
  <c r="H32" i="8"/>
  <c r="E32" i="8"/>
  <c r="A32" i="8"/>
  <c r="H31" i="8"/>
  <c r="E31" i="8"/>
  <c r="B31" i="8"/>
  <c r="A31" i="8"/>
  <c r="J29" i="8"/>
  <c r="I29" i="8"/>
  <c r="G11" i="7" s="1"/>
  <c r="G29" i="8"/>
  <c r="E11" i="7" s="1"/>
  <c r="F29" i="8"/>
  <c r="D11" i="7" s="1"/>
  <c r="H28" i="8"/>
  <c r="E28" i="8"/>
  <c r="H27" i="8"/>
  <c r="E27" i="8"/>
  <c r="B27" i="8"/>
  <c r="A27" i="8"/>
  <c r="H26" i="8"/>
  <c r="E26" i="8"/>
  <c r="B26" i="8"/>
  <c r="A26" i="8"/>
  <c r="H25" i="8"/>
  <c r="E25" i="8"/>
  <c r="B25" i="8"/>
  <c r="A25" i="8"/>
  <c r="H24" i="8"/>
  <c r="E24" i="8"/>
  <c r="H23" i="8"/>
  <c r="E23" i="8"/>
  <c r="H22" i="8"/>
  <c r="E22" i="8"/>
  <c r="B22" i="8"/>
  <c r="A22" i="8"/>
  <c r="J20" i="8"/>
  <c r="I20" i="8"/>
  <c r="I42" i="8" s="1"/>
  <c r="G20" i="8"/>
  <c r="F20" i="8"/>
  <c r="H19" i="8"/>
  <c r="E19" i="8"/>
  <c r="B19" i="8"/>
  <c r="A19" i="8"/>
  <c r="H18" i="8"/>
  <c r="E18" i="8"/>
  <c r="B18" i="8"/>
  <c r="A18" i="8"/>
  <c r="H16" i="8"/>
  <c r="E16" i="8"/>
  <c r="B16" i="8"/>
  <c r="A16" i="8"/>
  <c r="J12" i="8"/>
  <c r="H9" i="7" s="1"/>
  <c r="I12" i="8"/>
  <c r="G12" i="8"/>
  <c r="F12" i="8"/>
  <c r="F14" i="8" s="1"/>
  <c r="H11" i="8"/>
  <c r="E11" i="8"/>
  <c r="B11" i="8"/>
  <c r="A11" i="8"/>
  <c r="H10" i="8"/>
  <c r="E10" i="8"/>
  <c r="B10" i="8"/>
  <c r="A10" i="8"/>
  <c r="H9" i="8"/>
  <c r="B9" i="8"/>
  <c r="A9" i="8"/>
  <c r="H8" i="8"/>
  <c r="B8" i="8"/>
  <c r="A8" i="8"/>
  <c r="M7" i="8"/>
  <c r="L7" i="8"/>
  <c r="H7" i="8"/>
  <c r="E7" i="8"/>
  <c r="B7" i="8"/>
  <c r="A7" i="8"/>
  <c r="M30" i="7"/>
  <c r="G23" i="7"/>
  <c r="H20" i="7"/>
  <c r="G20" i="7"/>
  <c r="E20" i="7"/>
  <c r="D20" i="7"/>
  <c r="G110" i="6"/>
  <c r="F110" i="6"/>
  <c r="M109" i="6"/>
  <c r="M110" i="6" s="1"/>
  <c r="L109" i="6"/>
  <c r="L110" i="6" s="1"/>
  <c r="E109" i="6"/>
  <c r="E110" i="6" s="1"/>
  <c r="C30" i="4" s="1"/>
  <c r="F107" i="6"/>
  <c r="M106" i="6"/>
  <c r="L106" i="6"/>
  <c r="E106" i="6"/>
  <c r="E107" i="6" s="1"/>
  <c r="C29" i="4" s="1"/>
  <c r="J104" i="6"/>
  <c r="J112" i="6" s="1"/>
  <c r="I104" i="6"/>
  <c r="H104" i="6" s="1"/>
  <c r="G104" i="6"/>
  <c r="F104" i="6"/>
  <c r="M103" i="6"/>
  <c r="M104" i="6" s="1"/>
  <c r="L103" i="6"/>
  <c r="L104" i="6" s="1"/>
  <c r="H103" i="6"/>
  <c r="E103" i="6"/>
  <c r="E104" i="6" s="1"/>
  <c r="J101" i="6"/>
  <c r="G99" i="6"/>
  <c r="E27" i="4" s="1"/>
  <c r="F99" i="6"/>
  <c r="M98" i="6"/>
  <c r="M99" i="6" s="1"/>
  <c r="L98" i="6"/>
  <c r="L99" i="6" s="1"/>
  <c r="E98" i="6"/>
  <c r="E99" i="6" s="1"/>
  <c r="C27" i="4" s="1"/>
  <c r="I96" i="6"/>
  <c r="I101" i="6" s="1"/>
  <c r="G96" i="6"/>
  <c r="F96" i="6"/>
  <c r="D26" i="4" s="1"/>
  <c r="M95" i="6"/>
  <c r="M96" i="6" s="1"/>
  <c r="L95" i="6"/>
  <c r="L96" i="6" s="1"/>
  <c r="H95" i="6"/>
  <c r="E95" i="6"/>
  <c r="E96" i="6" s="1"/>
  <c r="J91" i="6"/>
  <c r="J93" i="6" s="1"/>
  <c r="I91" i="6"/>
  <c r="I93" i="6" s="1"/>
  <c r="G91" i="6"/>
  <c r="G93" i="6" s="1"/>
  <c r="F91" i="6"/>
  <c r="D25" i="4" s="1"/>
  <c r="M90" i="6"/>
  <c r="L90" i="6"/>
  <c r="E90" i="6"/>
  <c r="M89" i="6"/>
  <c r="L89" i="6"/>
  <c r="E89" i="6"/>
  <c r="M88" i="6"/>
  <c r="L88" i="6"/>
  <c r="K88" i="6" s="1"/>
  <c r="E88" i="6"/>
  <c r="M87" i="6"/>
  <c r="L87" i="6"/>
  <c r="E87" i="6"/>
  <c r="M86" i="6"/>
  <c r="L86" i="6"/>
  <c r="H86" i="6"/>
  <c r="H91" i="6" s="1"/>
  <c r="E86" i="6"/>
  <c r="M85" i="6"/>
  <c r="L85" i="6"/>
  <c r="E85" i="6"/>
  <c r="M83" i="6"/>
  <c r="L83" i="6"/>
  <c r="E83" i="6"/>
  <c r="G79" i="6"/>
  <c r="E24" i="4" s="1"/>
  <c r="F79" i="6"/>
  <c r="D24" i="4" s="1"/>
  <c r="M78" i="6"/>
  <c r="L78" i="6"/>
  <c r="E78" i="6"/>
  <c r="M77" i="6"/>
  <c r="L77" i="6"/>
  <c r="K77" i="6" s="1"/>
  <c r="E77" i="6"/>
  <c r="M76" i="6"/>
  <c r="L76" i="6"/>
  <c r="E76" i="6"/>
  <c r="M75" i="6"/>
  <c r="L75" i="6"/>
  <c r="K75" i="6"/>
  <c r="E75" i="6"/>
  <c r="J73" i="6"/>
  <c r="I73" i="6"/>
  <c r="G73" i="6"/>
  <c r="E23" i="4" s="1"/>
  <c r="F73" i="6"/>
  <c r="D23" i="4" s="1"/>
  <c r="M72" i="6"/>
  <c r="L72" i="6"/>
  <c r="E72" i="6"/>
  <c r="M71" i="6"/>
  <c r="L71" i="6"/>
  <c r="H71" i="6"/>
  <c r="E71" i="6"/>
  <c r="M70" i="6"/>
  <c r="L70" i="6"/>
  <c r="E70" i="6"/>
  <c r="M69" i="6"/>
  <c r="L69" i="6"/>
  <c r="E69" i="6"/>
  <c r="M68" i="6"/>
  <c r="L68" i="6"/>
  <c r="K68" i="6" s="1"/>
  <c r="E68" i="6"/>
  <c r="M67" i="6"/>
  <c r="L67" i="6"/>
  <c r="H67" i="6"/>
  <c r="E67" i="6"/>
  <c r="M66" i="6"/>
  <c r="L66" i="6"/>
  <c r="K66" i="6"/>
  <c r="H66" i="6"/>
  <c r="E66" i="6"/>
  <c r="J64" i="6"/>
  <c r="I64" i="6"/>
  <c r="H64" i="6"/>
  <c r="G64" i="6"/>
  <c r="E22" i="4" s="1"/>
  <c r="F64" i="6"/>
  <c r="D22" i="4" s="1"/>
  <c r="M63" i="6"/>
  <c r="L63" i="6"/>
  <c r="E63" i="6"/>
  <c r="M62" i="6"/>
  <c r="L62" i="6"/>
  <c r="E62" i="6"/>
  <c r="G60" i="6"/>
  <c r="E21" i="4" s="1"/>
  <c r="F60" i="6"/>
  <c r="D21" i="4" s="1"/>
  <c r="M59" i="6"/>
  <c r="L59" i="6"/>
  <c r="E59" i="6"/>
  <c r="M58" i="6"/>
  <c r="L58" i="6"/>
  <c r="E58" i="6"/>
  <c r="M57" i="6"/>
  <c r="L57" i="6"/>
  <c r="E57" i="6"/>
  <c r="M56" i="6"/>
  <c r="L56" i="6"/>
  <c r="E56" i="6"/>
  <c r="J54" i="6"/>
  <c r="H54" i="6"/>
  <c r="G54" i="6"/>
  <c r="F54" i="6"/>
  <c r="D20" i="4" s="1"/>
  <c r="M53" i="6"/>
  <c r="L53" i="6"/>
  <c r="E53" i="6"/>
  <c r="M52" i="6"/>
  <c r="L52" i="6"/>
  <c r="E52" i="6"/>
  <c r="M51" i="6"/>
  <c r="L51" i="6"/>
  <c r="E51" i="6"/>
  <c r="M50" i="6"/>
  <c r="L50" i="6"/>
  <c r="E50" i="6"/>
  <c r="M49" i="6"/>
  <c r="L49" i="6"/>
  <c r="H49" i="6"/>
  <c r="E49" i="6"/>
  <c r="M48" i="6"/>
  <c r="L48" i="6"/>
  <c r="E48" i="6"/>
  <c r="M47" i="6"/>
  <c r="L47" i="6"/>
  <c r="E47" i="6"/>
  <c r="M46" i="6"/>
  <c r="L46" i="6"/>
  <c r="E46" i="6"/>
  <c r="M45" i="6"/>
  <c r="L45" i="6"/>
  <c r="E45" i="6"/>
  <c r="M44" i="6"/>
  <c r="L44" i="6"/>
  <c r="K44" i="6" s="1"/>
  <c r="E44" i="6"/>
  <c r="M43" i="6"/>
  <c r="L43" i="6"/>
  <c r="E43" i="6"/>
  <c r="G41" i="6"/>
  <c r="E19" i="4" s="1"/>
  <c r="F41" i="6"/>
  <c r="D19" i="4" s="1"/>
  <c r="M40" i="6"/>
  <c r="L40" i="6"/>
  <c r="K40" i="6" s="1"/>
  <c r="E40" i="6"/>
  <c r="M39" i="6"/>
  <c r="L39" i="6"/>
  <c r="E39" i="6"/>
  <c r="M38" i="6"/>
  <c r="L38" i="6"/>
  <c r="E38" i="6"/>
  <c r="M37" i="6"/>
  <c r="L37" i="6"/>
  <c r="E37" i="6"/>
  <c r="I35" i="6"/>
  <c r="J33" i="6"/>
  <c r="J35" i="6" s="1"/>
  <c r="I33" i="6"/>
  <c r="G33" i="6"/>
  <c r="F33" i="6"/>
  <c r="D18" i="4" s="1"/>
  <c r="M32" i="6"/>
  <c r="M33" i="6" s="1"/>
  <c r="L32" i="6"/>
  <c r="H32" i="6"/>
  <c r="H33" i="6" s="1"/>
  <c r="E32" i="6"/>
  <c r="E33" i="6" s="1"/>
  <c r="C18" i="4" s="1"/>
  <c r="M31" i="6"/>
  <c r="G30" i="6"/>
  <c r="E17" i="4" s="1"/>
  <c r="F30" i="6"/>
  <c r="D17" i="4" s="1"/>
  <c r="M29" i="6"/>
  <c r="M30" i="6" s="1"/>
  <c r="L29" i="6"/>
  <c r="E29" i="6"/>
  <c r="M27" i="6"/>
  <c r="L27" i="6"/>
  <c r="K27" i="6" s="1"/>
  <c r="E27" i="6"/>
  <c r="E30" i="6" s="1"/>
  <c r="C17" i="4" s="1"/>
  <c r="G25" i="6"/>
  <c r="F25" i="6"/>
  <c r="D16" i="4" s="1"/>
  <c r="M24" i="6"/>
  <c r="L24" i="6"/>
  <c r="K24" i="6" s="1"/>
  <c r="E24" i="6"/>
  <c r="M23" i="6"/>
  <c r="L23" i="6"/>
  <c r="E23" i="6"/>
  <c r="M22" i="6"/>
  <c r="L22" i="6"/>
  <c r="E22" i="6"/>
  <c r="M21" i="6"/>
  <c r="L21" i="6"/>
  <c r="E21" i="6"/>
  <c r="M20" i="6"/>
  <c r="L20" i="6"/>
  <c r="K20" i="6" s="1"/>
  <c r="E20" i="6"/>
  <c r="G16" i="6"/>
  <c r="F16" i="6"/>
  <c r="F18" i="6" s="1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M9" i="6"/>
  <c r="G9" i="6"/>
  <c r="F9" i="6"/>
  <c r="M8" i="6"/>
  <c r="L8" i="6"/>
  <c r="E8" i="6"/>
  <c r="E9" i="6" s="1"/>
  <c r="C14" i="4" s="1"/>
  <c r="E49" i="5"/>
  <c r="F36" i="5"/>
  <c r="E36" i="5" s="1"/>
  <c r="E35" i="5"/>
  <c r="E28" i="5"/>
  <c r="E27" i="5"/>
  <c r="E26" i="5"/>
  <c r="E25" i="5"/>
  <c r="E24" i="5"/>
  <c r="E23" i="5"/>
  <c r="E22" i="5"/>
  <c r="E21" i="5"/>
  <c r="E20" i="5"/>
  <c r="E19" i="5"/>
  <c r="E18" i="5"/>
  <c r="E10" i="5"/>
  <c r="E9" i="5"/>
  <c r="E8" i="5"/>
  <c r="E30" i="4"/>
  <c r="D30" i="4"/>
  <c r="D29" i="4"/>
  <c r="E28" i="4"/>
  <c r="D28" i="4"/>
  <c r="E26" i="4"/>
  <c r="E20" i="4"/>
  <c r="D14" i="4"/>
  <c r="D74" i="1"/>
  <c r="D66" i="1"/>
  <c r="D42" i="1"/>
  <c r="C19" i="2"/>
  <c r="D52" i="2"/>
  <c r="D47" i="2"/>
  <c r="D53" i="2" s="1"/>
  <c r="C47" i="2"/>
  <c r="C35" i="2"/>
  <c r="C31" i="2"/>
  <c r="D20" i="2"/>
  <c r="C18" i="2"/>
  <c r="D14" i="2"/>
  <c r="D15" i="2" s="1"/>
  <c r="C14" i="2"/>
  <c r="F72" i="1"/>
  <c r="F80" i="1" s="1"/>
  <c r="E72" i="1"/>
  <c r="E80" i="1" s="1"/>
  <c r="D71" i="1"/>
  <c r="D70" i="1"/>
  <c r="D69" i="1"/>
  <c r="F63" i="1"/>
  <c r="E63" i="1"/>
  <c r="D61" i="1"/>
  <c r="F60" i="1"/>
  <c r="D58" i="1"/>
  <c r="D57" i="1"/>
  <c r="D53" i="1"/>
  <c r="D52" i="1"/>
  <c r="D51" i="1"/>
  <c r="E59" i="1"/>
  <c r="D50" i="1"/>
  <c r="D49" i="1"/>
  <c r="D48" i="1"/>
  <c r="D47" i="1"/>
  <c r="D46" i="1"/>
  <c r="D45" i="1"/>
  <c r="F39" i="1"/>
  <c r="E39" i="1"/>
  <c r="D35" i="1"/>
  <c r="D34" i="1"/>
  <c r="D33" i="1"/>
  <c r="D32" i="1"/>
  <c r="F30" i="1"/>
  <c r="E30" i="1"/>
  <c r="D29" i="1"/>
  <c r="D30" i="1" s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L64" i="6" l="1"/>
  <c r="K63" i="6"/>
  <c r="E101" i="6"/>
  <c r="M112" i="6"/>
  <c r="D15" i="4"/>
  <c r="D31" i="4" s="1"/>
  <c r="D6" i="4" s="1"/>
  <c r="K47" i="6"/>
  <c r="M64" i="6"/>
  <c r="M79" i="6"/>
  <c r="K21" i="6"/>
  <c r="K37" i="6"/>
  <c r="K45" i="6"/>
  <c r="K78" i="6"/>
  <c r="K86" i="6"/>
  <c r="K90" i="6"/>
  <c r="L101" i="6"/>
  <c r="H101" i="6"/>
  <c r="G112" i="6"/>
  <c r="I81" i="6"/>
  <c r="K85" i="6"/>
  <c r="G23" i="4"/>
  <c r="K103" i="6"/>
  <c r="K104" i="6" s="1"/>
  <c r="I112" i="6"/>
  <c r="H112" i="6" s="1"/>
  <c r="C26" i="4"/>
  <c r="K43" i="6"/>
  <c r="K48" i="6"/>
  <c r="K53" i="6"/>
  <c r="K59" i="6"/>
  <c r="K71" i="6"/>
  <c r="K87" i="6"/>
  <c r="K109" i="6"/>
  <c r="K110" i="6" s="1"/>
  <c r="D12" i="1"/>
  <c r="D72" i="1"/>
  <c r="D80" i="1" s="1"/>
  <c r="H10" i="7"/>
  <c r="J42" i="8"/>
  <c r="D10" i="7"/>
  <c r="F42" i="8"/>
  <c r="K177" i="8"/>
  <c r="G42" i="8"/>
  <c r="K182" i="8"/>
  <c r="E12" i="7"/>
  <c r="M174" i="8"/>
  <c r="K26" i="7" s="1"/>
  <c r="K181" i="8"/>
  <c r="F20" i="7"/>
  <c r="K147" i="8"/>
  <c r="D22" i="7"/>
  <c r="F151" i="8"/>
  <c r="E22" i="7"/>
  <c r="G151" i="8"/>
  <c r="H22" i="7"/>
  <c r="K141" i="8"/>
  <c r="K148" i="8"/>
  <c r="G22" i="7"/>
  <c r="I151" i="8"/>
  <c r="K154" i="8"/>
  <c r="K156" i="8"/>
  <c r="K162" i="8"/>
  <c r="K173" i="8"/>
  <c r="K143" i="8"/>
  <c r="K133" i="8"/>
  <c r="K157" i="8"/>
  <c r="K167" i="8"/>
  <c r="M184" i="8"/>
  <c r="K28" i="7" s="1"/>
  <c r="H178" i="8"/>
  <c r="H189" i="8" s="1"/>
  <c r="E184" i="8"/>
  <c r="C28" i="7" s="1"/>
  <c r="E12" i="8"/>
  <c r="C9" i="7" s="1"/>
  <c r="K176" i="8"/>
  <c r="H14" i="7"/>
  <c r="J129" i="8"/>
  <c r="K98" i="6"/>
  <c r="K99" i="6" s="1"/>
  <c r="K95" i="6"/>
  <c r="K96" i="6" s="1"/>
  <c r="K89" i="6"/>
  <c r="E25" i="4"/>
  <c r="M91" i="6"/>
  <c r="M93" i="6" s="1"/>
  <c r="H93" i="6"/>
  <c r="L41" i="6"/>
  <c r="K52" i="6"/>
  <c r="K58" i="6"/>
  <c r="K51" i="6"/>
  <c r="L60" i="6"/>
  <c r="K57" i="6"/>
  <c r="L79" i="6"/>
  <c r="K83" i="6"/>
  <c r="E91" i="6"/>
  <c r="C25" i="4" s="1"/>
  <c r="K23" i="6"/>
  <c r="K46" i="6"/>
  <c r="K50" i="6"/>
  <c r="E64" i="6"/>
  <c r="C22" i="4" s="1"/>
  <c r="K70" i="6"/>
  <c r="K72" i="6"/>
  <c r="L91" i="6"/>
  <c r="L93" i="6" s="1"/>
  <c r="E79" i="6"/>
  <c r="C24" i="4" s="1"/>
  <c r="K76" i="6"/>
  <c r="K79" i="6" s="1"/>
  <c r="K67" i="6"/>
  <c r="M54" i="6"/>
  <c r="K38" i="6"/>
  <c r="K13" i="6"/>
  <c r="F64" i="1"/>
  <c r="F78" i="1" s="1"/>
  <c r="D39" i="1"/>
  <c r="F31" i="1"/>
  <c r="F40" i="1" s="1"/>
  <c r="F77" i="1" s="1"/>
  <c r="D20" i="1"/>
  <c r="K132" i="8"/>
  <c r="K144" i="8"/>
  <c r="K142" i="8"/>
  <c r="C20" i="7"/>
  <c r="G19" i="7"/>
  <c r="I129" i="8"/>
  <c r="D9" i="7"/>
  <c r="L178" i="8"/>
  <c r="J27" i="7" s="1"/>
  <c r="K140" i="8"/>
  <c r="I170" i="8"/>
  <c r="E104" i="8"/>
  <c r="C18" i="7" s="1"/>
  <c r="K172" i="8"/>
  <c r="M52" i="8"/>
  <c r="M57" i="8"/>
  <c r="D14" i="7"/>
  <c r="H82" i="8"/>
  <c r="F16" i="7" s="1"/>
  <c r="K127" i="8"/>
  <c r="I21" i="7" s="1"/>
  <c r="L21" i="7" s="1"/>
  <c r="K153" i="8"/>
  <c r="K155" i="8"/>
  <c r="K161" i="8"/>
  <c r="K165" i="8"/>
  <c r="K186" i="8"/>
  <c r="K187" i="8" s="1"/>
  <c r="I29" i="7" s="1"/>
  <c r="L29" i="7" s="1"/>
  <c r="F129" i="8"/>
  <c r="M149" i="8"/>
  <c r="H163" i="8"/>
  <c r="F24" i="7" s="1"/>
  <c r="K7" i="8"/>
  <c r="G10" i="7"/>
  <c r="E112" i="6"/>
  <c r="C28" i="4"/>
  <c r="F93" i="6"/>
  <c r="K62" i="6"/>
  <c r="K64" i="6" s="1"/>
  <c r="E60" i="6"/>
  <c r="C21" i="4" s="1"/>
  <c r="K49" i="6"/>
  <c r="L54" i="6"/>
  <c r="F81" i="6"/>
  <c r="L30" i="6"/>
  <c r="K29" i="6"/>
  <c r="K30" i="6" s="1"/>
  <c r="K15" i="6"/>
  <c r="E54" i="6"/>
  <c r="C20" i="4" s="1"/>
  <c r="K14" i="6"/>
  <c r="E25" i="6"/>
  <c r="C16" i="4" s="1"/>
  <c r="E41" i="6"/>
  <c r="C19" i="4" s="1"/>
  <c r="F35" i="6"/>
  <c r="E16" i="6"/>
  <c r="E18" i="6" s="1"/>
  <c r="G26" i="4"/>
  <c r="G31" i="4" s="1"/>
  <c r="D7" i="4" s="1"/>
  <c r="H96" i="6"/>
  <c r="F26" i="4" s="1"/>
  <c r="H73" i="6"/>
  <c r="F23" i="4" s="1"/>
  <c r="H35" i="6"/>
  <c r="C20" i="2"/>
  <c r="D27" i="1"/>
  <c r="E31" i="1"/>
  <c r="E40" i="1" s="1"/>
  <c r="E77" i="1" s="1"/>
  <c r="I14" i="8"/>
  <c r="G9" i="7"/>
  <c r="M124" i="8"/>
  <c r="K20" i="7"/>
  <c r="L163" i="8"/>
  <c r="J24" i="7" s="1"/>
  <c r="G17" i="7"/>
  <c r="H12" i="8"/>
  <c r="F9" i="7" s="1"/>
  <c r="E76" i="8"/>
  <c r="C15" i="7" s="1"/>
  <c r="H91" i="8"/>
  <c r="F17" i="7" s="1"/>
  <c r="G170" i="8"/>
  <c r="E24" i="7"/>
  <c r="I189" i="8"/>
  <c r="G14" i="8"/>
  <c r="E9" i="7"/>
  <c r="K166" i="8"/>
  <c r="L184" i="8"/>
  <c r="J28" i="7" s="1"/>
  <c r="K183" i="8"/>
  <c r="E20" i="8"/>
  <c r="L20" i="8"/>
  <c r="E29" i="8"/>
  <c r="C11" i="7" s="1"/>
  <c r="H37" i="8"/>
  <c r="F12" i="7" s="1"/>
  <c r="E14" i="7"/>
  <c r="E57" i="8"/>
  <c r="E91" i="8"/>
  <c r="C17" i="7" s="1"/>
  <c r="H121" i="8"/>
  <c r="K135" i="8"/>
  <c r="K137" i="8"/>
  <c r="K139" i="8"/>
  <c r="E158" i="8"/>
  <c r="C23" i="7" s="1"/>
  <c r="H20" i="8"/>
  <c r="H29" i="8"/>
  <c r="F11" i="7" s="1"/>
  <c r="K134" i="8"/>
  <c r="K136" i="8"/>
  <c r="K138" i="8"/>
  <c r="H158" i="8"/>
  <c r="F23" i="7" s="1"/>
  <c r="M158" i="8"/>
  <c r="K23" i="7" s="1"/>
  <c r="E163" i="8"/>
  <c r="C24" i="7" s="1"/>
  <c r="M168" i="8"/>
  <c r="K25" i="7" s="1"/>
  <c r="H168" i="8"/>
  <c r="F25" i="7" s="1"/>
  <c r="L174" i="8"/>
  <c r="J26" i="7" s="1"/>
  <c r="E178" i="8"/>
  <c r="C27" i="7" s="1"/>
  <c r="M178" i="8"/>
  <c r="K27" i="7" s="1"/>
  <c r="E50" i="5"/>
  <c r="E48" i="5"/>
  <c r="E12" i="5"/>
  <c r="E51" i="5"/>
  <c r="E11" i="5"/>
  <c r="G13" i="5"/>
  <c r="G38" i="5" s="1"/>
  <c r="E5" i="4" s="1"/>
  <c r="E33" i="5"/>
  <c r="E29" i="5"/>
  <c r="K8" i="6"/>
  <c r="K9" i="6" s="1"/>
  <c r="L9" i="6"/>
  <c r="M101" i="6"/>
  <c r="L107" i="6"/>
  <c r="K106" i="6"/>
  <c r="K107" i="6" s="1"/>
  <c r="M29" i="8"/>
  <c r="K11" i="7" s="1"/>
  <c r="L91" i="8"/>
  <c r="J17" i="7" s="1"/>
  <c r="L121" i="8"/>
  <c r="E19" i="7"/>
  <c r="G129" i="8"/>
  <c r="E15" i="5"/>
  <c r="F16" i="5"/>
  <c r="E16" i="5" s="1"/>
  <c r="G18" i="6"/>
  <c r="E15" i="4"/>
  <c r="L33" i="6"/>
  <c r="K32" i="6"/>
  <c r="K33" i="6" s="1"/>
  <c r="M76" i="8"/>
  <c r="K15" i="7" s="1"/>
  <c r="E7" i="5"/>
  <c r="F13" i="5"/>
  <c r="K11" i="6"/>
  <c r="L16" i="6"/>
  <c r="G35" i="6"/>
  <c r="E16" i="4"/>
  <c r="M60" i="6"/>
  <c r="K56" i="6"/>
  <c r="E52" i="8"/>
  <c r="M104" i="8"/>
  <c r="K18" i="7" s="1"/>
  <c r="F189" i="8"/>
  <c r="D26" i="7"/>
  <c r="G55" i="5"/>
  <c r="G57" i="5" s="1"/>
  <c r="E8" i="4" s="1"/>
  <c r="E14" i="4"/>
  <c r="F101" i="6"/>
  <c r="L112" i="6"/>
  <c r="H11" i="7"/>
  <c r="L12" i="8"/>
  <c r="M20" i="8"/>
  <c r="E10" i="7"/>
  <c r="M37" i="8"/>
  <c r="M91" i="8"/>
  <c r="K17" i="7" s="1"/>
  <c r="L158" i="8"/>
  <c r="M16" i="6"/>
  <c r="G101" i="6"/>
  <c r="L29" i="8"/>
  <c r="J11" i="7" s="1"/>
  <c r="E37" i="8"/>
  <c r="C12" i="7" s="1"/>
  <c r="L82" i="8"/>
  <c r="J16" i="7" s="1"/>
  <c r="H104" i="8"/>
  <c r="F18" i="7" s="1"/>
  <c r="L168" i="8"/>
  <c r="J25" i="7" s="1"/>
  <c r="H23" i="4"/>
  <c r="H31" i="4" s="1"/>
  <c r="F55" i="5"/>
  <c r="F57" i="5" s="1"/>
  <c r="D8" i="4" s="1"/>
  <c r="M25" i="6"/>
  <c r="L25" i="6"/>
  <c r="M41" i="6"/>
  <c r="J81" i="6"/>
  <c r="J114" i="6" s="1"/>
  <c r="E7" i="4" s="1"/>
  <c r="E73" i="6"/>
  <c r="C23" i="4" s="1"/>
  <c r="M73" i="6"/>
  <c r="G81" i="6"/>
  <c r="H52" i="8"/>
  <c r="F14" i="7" s="1"/>
  <c r="M82" i="8"/>
  <c r="K16" i="7" s="1"/>
  <c r="J20" i="7"/>
  <c r="L149" i="8"/>
  <c r="K131" i="8"/>
  <c r="E149" i="8"/>
  <c r="J170" i="8"/>
  <c r="E174" i="8"/>
  <c r="K12" i="6"/>
  <c r="K22" i="6"/>
  <c r="K39" i="6"/>
  <c r="K41" i="6" s="1"/>
  <c r="K69" i="6"/>
  <c r="L73" i="6"/>
  <c r="F112" i="6"/>
  <c r="H24" i="7"/>
  <c r="M12" i="8"/>
  <c r="L37" i="8"/>
  <c r="H76" i="8"/>
  <c r="F15" i="7" s="1"/>
  <c r="H19" i="7"/>
  <c r="F170" i="8"/>
  <c r="D23" i="7"/>
  <c r="M163" i="8"/>
  <c r="K24" i="7" s="1"/>
  <c r="K160" i="8"/>
  <c r="E168" i="8"/>
  <c r="C25" i="7" s="1"/>
  <c r="K180" i="8"/>
  <c r="G189" i="8"/>
  <c r="L52" i="8"/>
  <c r="L57" i="8"/>
  <c r="L76" i="8"/>
  <c r="J15" i="7" s="1"/>
  <c r="E82" i="8"/>
  <c r="C16" i="7" s="1"/>
  <c r="L104" i="8"/>
  <c r="J18" i="7" s="1"/>
  <c r="E121" i="8"/>
  <c r="M121" i="8"/>
  <c r="H149" i="8"/>
  <c r="K145" i="8"/>
  <c r="J189" i="8"/>
  <c r="D21" i="2"/>
  <c r="C36" i="2"/>
  <c r="C52" i="2"/>
  <c r="C53" i="2" s="1"/>
  <c r="C13" i="2"/>
  <c r="C15" i="2" s="1"/>
  <c r="E60" i="1"/>
  <c r="E64" i="1" s="1"/>
  <c r="E78" i="1" s="1"/>
  <c r="D59" i="1"/>
  <c r="D62" i="1"/>
  <c r="D63" i="1" s="1"/>
  <c r="H81" i="6" l="1"/>
  <c r="H114" i="6" s="1"/>
  <c r="C7" i="4" s="1"/>
  <c r="N7" i="4" s="1"/>
  <c r="K25" i="6"/>
  <c r="E35" i="6"/>
  <c r="K101" i="6"/>
  <c r="I114" i="6"/>
  <c r="K60" i="6"/>
  <c r="K73" i="6"/>
  <c r="F31" i="4"/>
  <c r="F79" i="1"/>
  <c r="D31" i="1"/>
  <c r="D40" i="1" s="1"/>
  <c r="D77" i="1" s="1"/>
  <c r="E14" i="8"/>
  <c r="K178" i="8"/>
  <c r="I27" i="7" s="1"/>
  <c r="L27" i="7" s="1"/>
  <c r="K10" i="7"/>
  <c r="M42" i="8"/>
  <c r="J10" i="7"/>
  <c r="L42" i="8"/>
  <c r="C10" i="7"/>
  <c r="E42" i="8"/>
  <c r="F10" i="7"/>
  <c r="H42" i="8"/>
  <c r="K163" i="8"/>
  <c r="I24" i="7" s="1"/>
  <c r="L24" i="7" s="1"/>
  <c r="F22" i="7"/>
  <c r="H151" i="8"/>
  <c r="C22" i="7"/>
  <c r="E151" i="8"/>
  <c r="F27" i="7"/>
  <c r="J22" i="7"/>
  <c r="L151" i="8"/>
  <c r="K22" i="7"/>
  <c r="M151" i="8"/>
  <c r="K174" i="8"/>
  <c r="I26" i="7" s="1"/>
  <c r="L26" i="7" s="1"/>
  <c r="K158" i="8"/>
  <c r="K168" i="8"/>
  <c r="I25" i="7" s="1"/>
  <c r="L25" i="7" s="1"/>
  <c r="K91" i="6"/>
  <c r="K93" i="6" s="1"/>
  <c r="E93" i="6"/>
  <c r="K54" i="6"/>
  <c r="G114" i="6"/>
  <c r="E6" i="4" s="1"/>
  <c r="E9" i="4" s="1"/>
  <c r="D60" i="1"/>
  <c r="D64" i="1" s="1"/>
  <c r="D78" i="1" s="1"/>
  <c r="D79" i="1" s="1"/>
  <c r="K57" i="8"/>
  <c r="F19" i="7"/>
  <c r="H129" i="8"/>
  <c r="K29" i="8"/>
  <c r="I11" i="7" s="1"/>
  <c r="L11" i="7" s="1"/>
  <c r="K14" i="7"/>
  <c r="K82" i="8"/>
  <c r="I16" i="7" s="1"/>
  <c r="L16" i="7" s="1"/>
  <c r="K76" i="8"/>
  <c r="I15" i="7" s="1"/>
  <c r="L15" i="7" s="1"/>
  <c r="H170" i="8"/>
  <c r="J14" i="7"/>
  <c r="I191" i="8"/>
  <c r="L189" i="8"/>
  <c r="K12" i="8"/>
  <c r="K14" i="8" s="1"/>
  <c r="K184" i="8"/>
  <c r="I28" i="7" s="1"/>
  <c r="L28" i="7" s="1"/>
  <c r="M189" i="8"/>
  <c r="K37" i="8"/>
  <c r="K20" i="8"/>
  <c r="G30" i="7"/>
  <c r="C15" i="4"/>
  <c r="C31" i="4" s="1"/>
  <c r="C21" i="2"/>
  <c r="E79" i="1"/>
  <c r="H14" i="8"/>
  <c r="K52" i="8"/>
  <c r="K91" i="8"/>
  <c r="I17" i="7" s="1"/>
  <c r="L17" i="7" s="1"/>
  <c r="C14" i="7"/>
  <c r="E30" i="7"/>
  <c r="D30" i="7"/>
  <c r="E55" i="5"/>
  <c r="E57" i="5" s="1"/>
  <c r="C8" i="4" s="1"/>
  <c r="N8" i="4" s="1"/>
  <c r="E31" i="4"/>
  <c r="K19" i="7"/>
  <c r="M129" i="8"/>
  <c r="L35" i="6"/>
  <c r="K12" i="7"/>
  <c r="M81" i="6"/>
  <c r="L129" i="8"/>
  <c r="J19" i="7"/>
  <c r="E129" i="8"/>
  <c r="C19" i="7"/>
  <c r="M14" i="8"/>
  <c r="K9" i="7"/>
  <c r="E189" i="8"/>
  <c r="C26" i="7"/>
  <c r="K149" i="8"/>
  <c r="K151" i="8" s="1"/>
  <c r="K124" i="8"/>
  <c r="I20" i="7"/>
  <c r="L20" i="7" s="1"/>
  <c r="M35" i="6"/>
  <c r="M18" i="6"/>
  <c r="J9" i="7"/>
  <c r="L14" i="8"/>
  <c r="L18" i="6"/>
  <c r="K35" i="6"/>
  <c r="E81" i="6"/>
  <c r="E114" i="6" s="1"/>
  <c r="C6" i="4" s="1"/>
  <c r="N6" i="4" s="1"/>
  <c r="H30" i="7"/>
  <c r="F191" i="8"/>
  <c r="K16" i="6"/>
  <c r="L81" i="6"/>
  <c r="J191" i="8"/>
  <c r="K121" i="8"/>
  <c r="G191" i="8"/>
  <c r="J12" i="7"/>
  <c r="F114" i="6"/>
  <c r="I23" i="7"/>
  <c r="L23" i="7" s="1"/>
  <c r="L170" i="8"/>
  <c r="J23" i="7"/>
  <c r="K104" i="8"/>
  <c r="I18" i="7" s="1"/>
  <c r="L18" i="7" s="1"/>
  <c r="F38" i="5"/>
  <c r="D5" i="4" s="1"/>
  <c r="D9" i="4" s="1"/>
  <c r="E13" i="5"/>
  <c r="E38" i="5" s="1"/>
  <c r="C5" i="4" s="1"/>
  <c r="N5" i="4" s="1"/>
  <c r="M170" i="8"/>
  <c r="E170" i="8"/>
  <c r="K112" i="6"/>
  <c r="K81" i="6" l="1"/>
  <c r="I10" i="7"/>
  <c r="L10" i="7" s="1"/>
  <c r="K42" i="8"/>
  <c r="F30" i="7"/>
  <c r="K170" i="8"/>
  <c r="I14" i="7"/>
  <c r="L14" i="7" s="1"/>
  <c r="I9" i="7"/>
  <c r="L9" i="7" s="1"/>
  <c r="K189" i="8"/>
  <c r="I12" i="7"/>
  <c r="L12" i="7" s="1"/>
  <c r="H191" i="8"/>
  <c r="L191" i="8"/>
  <c r="C30" i="7"/>
  <c r="M114" i="6"/>
  <c r="L114" i="6"/>
  <c r="N9" i="4"/>
  <c r="M191" i="8"/>
  <c r="K30" i="7"/>
  <c r="K129" i="8"/>
  <c r="I19" i="7"/>
  <c r="L19" i="7" s="1"/>
  <c r="K18" i="6"/>
  <c r="K114" i="6" s="1"/>
  <c r="C9" i="4"/>
  <c r="I22" i="7"/>
  <c r="L22" i="7" s="1"/>
  <c r="J30" i="7"/>
  <c r="E191" i="8"/>
  <c r="K191" i="8" l="1"/>
  <c r="I30" i="7"/>
  <c r="L30" i="7"/>
</calcChain>
</file>

<file path=xl/sharedStrings.xml><?xml version="1.0" encoding="utf-8"?>
<sst xmlns="http://schemas.openxmlformats.org/spreadsheetml/2006/main" count="739" uniqueCount="456">
  <si>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</si>
  <si>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</si>
  <si>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</si>
  <si>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</si>
  <si>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</si>
  <si>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</si>
  <si>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</si>
  <si>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</si>
  <si>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fyz. osob ze závislé činnosti a funkčních požitků </t>
  </si>
  <si>
    <t xml:space="preserve">Daň z příjmů fyz. osob ze samostatné výdělečné činnosti  </t>
  </si>
  <si>
    <t>Daň z příjmů fyz. osob z kapitálových výnosů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</si>
  <si>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</si>
  <si>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</si>
  <si>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</si>
  <si>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</si>
  <si>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</si>
  <si>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</si>
  <si>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</si>
  <si>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</si>
  <si>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</si>
  <si>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</si>
  <si>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</si>
  <si>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</si>
  <si>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</si>
  <si>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</si>
  <si>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</si>
  <si>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</si>
  <si>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</si>
  <si>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</si>
  <si>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</si>
  <si>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</si>
  <si>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</si>
  <si>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</si>
  <si>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</si>
  <si>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</si>
  <si>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</si>
  <si>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</si>
  <si>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</si>
  <si>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</si>
  <si>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</si>
  <si>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</si>
  <si>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</si>
  <si>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</si>
  <si>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</si>
  <si>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</si>
  <si>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</si>
  <si>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</si>
  <si>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>Převody mezi městem a městskými částmi - transfery</t>
  </si>
  <si>
    <t xml:space="preserve"> *)</t>
  </si>
  <si>
    <t>Převody mezi městskými částmi - transfery</t>
  </si>
  <si>
    <t>Převody mezi městem a městskými částmi - zápůjčky</t>
  </si>
  <si>
    <t>tř. 4</t>
  </si>
  <si>
    <t>tř. 1 až tř. 4</t>
  </si>
  <si>
    <t>VÝDAJE</t>
  </si>
  <si>
    <t>501x</t>
  </si>
  <si>
    <t>Platy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</si>
  <si>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</si>
  <si>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</si>
  <si>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</si>
  <si>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</si>
  <si>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</si>
  <si>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</si>
  <si>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</si>
  <si>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Neinvestiční transfer - DPmB a.s.</t>
  </si>
  <si>
    <t>522x</t>
  </si>
  <si>
    <t>Neinvestiční transfery neziskovým a podobným organizacím</t>
  </si>
  <si>
    <t>Neinvestiční příspěvky zřízeným příspěvkovým organizacím</t>
  </si>
  <si>
    <t>533x mimo 5331</t>
  </si>
  <si>
    <t>Neinvestiční transfery ost. příspěvkovým a podobným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</si>
  <si>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</si>
  <si>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</si>
  <si>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</si>
  <si>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</si>
  <si>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</si>
  <si>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</si>
  <si>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</si>
  <si>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</si>
  <si>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</si>
  <si>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</si>
  <si>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</si>
  <si>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</si>
  <si>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</si>
  <si>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 xml:space="preserve">Financování statutárního města Brna celkem (ř.1 až ř.3) 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</si>
  <si>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</si>
  <si>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</si>
  <si>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</si>
  <si>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</si>
  <si>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</si>
  <si>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</si>
  <si>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</si>
  <si>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</si>
  <si>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</si>
  <si>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</si>
  <si>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</si>
  <si>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</si>
  <si>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</si>
  <si>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</si>
  <si>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</si>
  <si>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 xml:space="preserve">Přijaté transfery </t>
  </si>
  <si>
    <t xml:space="preserve">Poskytnuté transfery 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</si>
  <si>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</si>
  <si>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</si>
  <si>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</si>
  <si>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</si>
  <si>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</si>
  <si>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</si>
  <si>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</si>
  <si>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</si>
  <si>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</si>
  <si>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</si>
  <si>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</si>
  <si>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</si>
  <si>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</si>
  <si>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</si>
  <si>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</si>
  <si>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</si>
  <si>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</si>
  <si>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</si>
  <si>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</si>
  <si>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</si>
  <si>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</si>
  <si>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</si>
  <si>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</si>
  <si>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</si>
  <si>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</si>
  <si>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</si>
  <si>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</si>
  <si>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</si>
  <si>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</si>
  <si>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</si>
  <si>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</si>
  <si>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</si>
  <si>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</si>
  <si>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</si>
  <si>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</si>
  <si>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</si>
  <si>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</si>
  <si>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</si>
  <si>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</si>
  <si>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</si>
  <si>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</si>
  <si>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</si>
  <si>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</si>
  <si>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</si>
  <si>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</si>
  <si>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</si>
  <si>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</si>
  <si>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</si>
  <si>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</si>
  <si>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</si>
  <si>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</si>
  <si>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</si>
  <si>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</si>
  <si>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</si>
  <si>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</si>
  <si>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</si>
  <si>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</si>
  <si>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</si>
  <si>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</si>
  <si>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</si>
  <si>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</si>
  <si>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</si>
  <si>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fyzických osob ze závislé činnosti a funkčních požitků</t>
  </si>
  <si>
    <t>Daň z příjmů fyzických osob ze samostatné výdělečné činnosti</t>
  </si>
  <si>
    <t>Daň z příjmů fyzických osob z kapitálových výnosů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</si>
  <si>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</si>
  <si>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</si>
  <si>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</si>
  <si>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</si>
  <si>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</si>
  <si>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</si>
  <si>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Ostatní poplatky a odvody v oblasti životního prostředí</t>
  </si>
  <si>
    <t>Poplatek za provoz systému - komunální odpad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</si>
  <si>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</si>
  <si>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</si>
  <si>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</si>
  <si>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</si>
  <si>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</si>
  <si>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</si>
  <si>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Příjmy za zkoušky z odb. způsobilosti od žadatelů o řidičské oprávnění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</si>
  <si>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</si>
  <si>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</si>
  <si>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</si>
  <si>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</si>
  <si>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</si>
  <si>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</si>
  <si>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</si>
  <si>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</si>
  <si>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</si>
  <si>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</si>
  <si>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</si>
  <si>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</si>
  <si>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</si>
  <si>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</si>
  <si>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</si>
  <si>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</si>
  <si>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</si>
  <si>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</si>
  <si>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</si>
  <si>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</si>
  <si>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</si>
  <si>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</si>
  <si>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</si>
  <si>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</si>
  <si>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Ostatní záležitosti těžebního průmyslu a energetiky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</si>
  <si>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</si>
  <si>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</si>
  <si>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</si>
  <si>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</si>
  <si>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</si>
  <si>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</si>
  <si>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</si>
  <si>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</si>
  <si>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</si>
  <si>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</si>
  <si>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</si>
  <si>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</si>
  <si>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</si>
  <si>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</si>
  <si>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</si>
  <si>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</si>
  <si>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</si>
  <si>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</si>
  <si>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</si>
  <si>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</si>
  <si>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</si>
  <si>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</si>
  <si>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</si>
  <si>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</si>
  <si>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</si>
  <si>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</si>
  <si>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</si>
  <si>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</si>
  <si>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</si>
  <si>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</si>
  <si>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Ostatní tělovýchovná činnost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</si>
  <si>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</si>
  <si>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</si>
  <si>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</si>
  <si>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</si>
  <si>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</si>
  <si>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</si>
  <si>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</si>
  <si>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</si>
  <si>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</si>
  <si>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</si>
  <si>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</si>
  <si>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</si>
  <si>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</si>
  <si>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</si>
  <si>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</si>
  <si>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</si>
  <si>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</si>
  <si>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</si>
  <si>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</si>
  <si>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</si>
  <si>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</si>
  <si>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</si>
  <si>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</si>
  <si>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Denní stacionáře a centra denních služeb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</si>
  <si>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</si>
  <si>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</si>
  <si>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</si>
  <si>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</si>
  <si>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</si>
  <si>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</si>
  <si>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</si>
  <si>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</si>
  <si>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</si>
  <si>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</si>
  <si>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</si>
  <si>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</si>
  <si>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</si>
  <si>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</si>
  <si>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</si>
  <si>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</si>
  <si>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</si>
  <si>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</si>
  <si>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</si>
  <si>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</si>
  <si>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</si>
  <si>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</si>
  <si>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</si>
  <si>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</si>
  <si>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</si>
  <si>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</si>
  <si>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</si>
  <si>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 xml:space="preserve"> Soc. služby a společné činnosti v soc. zabezpečení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</si>
  <si>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</si>
  <si>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</si>
  <si>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</si>
  <si>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</si>
  <si>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</si>
  <si>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</si>
  <si>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</si>
  <si>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Ozdravování hospodářských zvířat a plodin 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</si>
  <si>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</si>
  <si>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</si>
  <si>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</si>
  <si>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</si>
  <si>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</si>
  <si>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Provoz veřejné silniční dopravy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</si>
  <si>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</si>
  <si>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</si>
  <si>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</si>
  <si>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</si>
  <si>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</si>
  <si>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</si>
  <si>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</si>
  <si>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</si>
  <si>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</si>
  <si>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</si>
  <si>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</si>
  <si>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</si>
  <si>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</si>
  <si>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</si>
  <si>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</si>
  <si>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</si>
  <si>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</si>
  <si>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</si>
  <si>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</si>
  <si>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</si>
  <si>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</si>
  <si>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</si>
  <si>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</si>
  <si>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</si>
  <si>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</si>
  <si>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</si>
  <si>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</si>
  <si>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</si>
  <si>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</si>
  <si>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</si>
  <si>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</si>
  <si>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</si>
  <si>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</si>
  <si>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</si>
  <si>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>Záležitosti církví, kultury a sděl. prostředků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</si>
  <si>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</si>
  <si>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</si>
  <si>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</si>
  <si>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</si>
  <si>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</si>
  <si>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</si>
  <si>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</si>
  <si>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</si>
  <si>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</si>
  <si>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</si>
  <si>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</si>
  <si>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</si>
  <si>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</si>
  <si>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</si>
  <si>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</si>
  <si>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</si>
  <si>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</si>
  <si>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</si>
  <si>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</si>
  <si>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</si>
  <si>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</si>
  <si>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</si>
  <si>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</si>
  <si>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>Monitoring ke zjišťování úrovně hluku a vibrací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</si>
  <si>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</si>
  <si>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</si>
  <si>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</si>
  <si>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</si>
  <si>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</si>
  <si>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</si>
  <si>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</si>
  <si>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</si>
  <si>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</si>
  <si>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>Soc.pomoc osobám v hmotné nouzi a soc.nepřizpůsobivým</t>
  </si>
  <si>
    <t xml:space="preserve">Soc.péče a pomoc přistěh. a vybr. etnikům </t>
  </si>
  <si>
    <t>Ost. sociální péče a pomoc ost. skupinám obyv.</t>
  </si>
  <si>
    <t>Chráněné bydlení</t>
  </si>
  <si>
    <t>Denní stacionáře a centra sociálních služeb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</si>
  <si>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</si>
  <si>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</si>
  <si>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</si>
  <si>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</si>
  <si>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43 Sociální služby a společné činnosti v sociálním zabezpečení</t>
  </si>
  <si>
    <t>Ochrana obyvatelstva</t>
  </si>
  <si>
    <t>Ost.správa v oblasti hospodářských opatření pro krizové stavy</t>
  </si>
  <si>
    <t>Činnost orgánů krizového řízení na územní úrovni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</si>
  <si>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</si>
  <si>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</si>
  <si>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</si>
  <si>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</si>
  <si>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</si>
  <si>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>Ostatní záležitosti bezpečnosti,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</si>
  <si>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</si>
  <si>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</si>
  <si>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</si>
  <si>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</si>
  <si>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</si>
  <si>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</si>
  <si>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</si>
  <si>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</si>
  <si>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</si>
  <si>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</si>
  <si>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</si>
  <si>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>Daň z příjmů právnických osob za město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</si>
  <si>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</si>
  <si>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</si>
  <si>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</si>
  <si>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</si>
  <si>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</si>
  <si>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</si>
  <si>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</si>
  <si>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</si>
  <si>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</si>
  <si>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</si>
  <si>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</si>
  <si>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</si>
  <si>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</si>
  <si>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</si>
  <si>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</si>
  <si>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Bydlení, komunál. služby a územní rozvoj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</si>
  <si>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</si>
  <si>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</si>
  <si>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</si>
  <si>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</si>
  <si>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</si>
  <si>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</si>
  <si>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</si>
  <si>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SCHVÁLENÝ ROZPOČET 2017</t>
  </si>
  <si>
    <t>SCHVÁLENÝ ROZPOČET NA ROK 2017</t>
  </si>
  <si>
    <t>PŘÍJMY STATUTÁRNÍHO MĚSTA BRNA - SCHVÁLENÝ ROZPOČET NA ROK 2017 - rekapitulace dle druhů příjmů a dle oddílů (tis. Kč)</t>
  </si>
  <si>
    <t>DAŇOVÉ PŘÍJMY STATUTÁRNÍHO MĚSTA BRNA - SCHVÁLENÝ ROZPOČET NA ROK 2017</t>
  </si>
  <si>
    <t>TRANSFERY, PŘIJATÉ STATUTÁRNÍM MĚSTEM BRNEM - SCHVÁLENÝ ROZPOČET NA ROK 2017</t>
  </si>
  <si>
    <t>NEDAŇOVÉ A KAPITÁLOVÉ PŘÍJMY STATUTÁRNÍHO MĚSTA BRNA - SCHVÁLENÝ ROZPOČET NA ROK 2017</t>
  </si>
  <si>
    <t>Daň z hazardních her</t>
  </si>
  <si>
    <t>Zrušený odvod z výherních hracích přístrojů</t>
  </si>
  <si>
    <t>Zrušený odvod z loterií apod. her kromě z výherních hracích přístrojů</t>
  </si>
  <si>
    <t>138x</t>
  </si>
  <si>
    <t>Daňové příjmy celkem (ř.7 až ř.14)</t>
  </si>
  <si>
    <t>Nedaňové příjmy celkem (ř.16 až ř.21)</t>
  </si>
  <si>
    <t>Vlastní příjmy (ř.15 + ř.22 + ř.25)</t>
  </si>
  <si>
    <t>Přijaté transfery celkem (ř.27 až ř.33)</t>
  </si>
  <si>
    <t>Kapitálové příjmy celkem (ř.23 + ř.24)</t>
  </si>
  <si>
    <t>Příjmy statutárního města Brna celkem (ř.26 + ř.34)</t>
  </si>
  <si>
    <t>Daně, poplatky a jiná obdobná peněžitá plnění v oblasti hazardních her</t>
  </si>
  <si>
    <t>Převody mezi městem a městskými částmi - splátky zápůjček</t>
  </si>
  <si>
    <t>VÝDAJE STATUTÁRNÍHO MĚSTA BRNA - SCHVÁLENÝ ROZPOČET NA ROK 2017 - rekapitulace dle druhů výdajů a dle oddílů (tis. Kč)</t>
  </si>
  <si>
    <t>BĚŽNÉ A KAPITÁLOVÉ VÝDAJE STATUTÁRNÍHO MĚSTA BRNA - SCHVÁLENÝ ROZPOČET NA ROK 2017</t>
  </si>
  <si>
    <t>Ostatní činnosti k ochraně ovzduší</t>
  </si>
  <si>
    <t>Služby následné péče, terapeutické komunity, kontaktní centra</t>
  </si>
  <si>
    <t>Rezervy rozpočtu</t>
  </si>
  <si>
    <t>24 Spoje</t>
  </si>
  <si>
    <t>Ostatní záležitosti spojů</t>
  </si>
  <si>
    <t>Lokální zásobování teplem</t>
  </si>
  <si>
    <t>Sběr a svoz ostatních odpadů</t>
  </si>
  <si>
    <t xml:space="preserve"> Spoje</t>
  </si>
  <si>
    <t xml:space="preserve">Běžné výdaje celkem  (ř.1 až ř.15) </t>
  </si>
  <si>
    <t xml:space="preserve">Kapitálové výdaje celkem (ř.17 + ř.18) </t>
  </si>
  <si>
    <t>Výdaje statutárního města Brna celkem  (ř.16 + ř.19)</t>
  </si>
  <si>
    <t>Poskytnuté transfery městským částem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</si>
</sst>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19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502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0" fontId="18" fillId="5" borderId="0" xfId="0" applyFont="1" applyFill="1"/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_Příjmy město oddíly SR 2000" xfId="3"/>
    <cellStyle name="normální_Výdaje SR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2017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8658.2860000000001</c:v>
                </c:pt>
                <c:pt idx="1">
                  <c:v>701.64700000000005</c:v>
                </c:pt>
                <c:pt idx="2">
                  <c:v>428.10500000000002</c:v>
                </c:pt>
                <c:pt idx="3">
                  <c:v>1717.855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55973272"/>
        <c:axId val="156822080"/>
      </c:barChart>
      <c:catAx>
        <c:axId val="15597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6822080"/>
        <c:crosses val="autoZero"/>
        <c:auto val="1"/>
        <c:lblAlgn val="ctr"/>
        <c:lblOffset val="100"/>
        <c:noMultiLvlLbl val="0"/>
      </c:catAx>
      <c:valAx>
        <c:axId val="1568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97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2017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D20-451C-B58F-B72785BAFB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8658.2860000000001</c:v>
                </c:pt>
                <c:pt idx="1">
                  <c:v>701.64700000000005</c:v>
                </c:pt>
                <c:pt idx="2">
                  <c:v>428.10500000000002</c:v>
                </c:pt>
                <c:pt idx="3">
                  <c:v>1717.855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2017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567637513052804"/>
          <c:y val="2.677273514044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Výdaje_G!$M$2:$M$14</c:f>
              <c:strCache>
                <c:ptCount val="13"/>
                <c:pt idx="0">
                  <c:v> Zdravotnictví</c:v>
                </c:pt>
                <c:pt idx="1">
                  <c:v> Jiné veřejné služby a činnosti</c:v>
                </c:pt>
                <c:pt idx="2">
                  <c:v> Bezpečnost a veřejný pořádek</c:v>
                </c:pt>
                <c:pt idx="3">
                  <c:v> Tělovýchova a zájmová činnost</c:v>
                </c:pt>
                <c:pt idx="4">
                  <c:v> Soc. služby a činnosti v soc. zabezpečení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Finanční operace *)</c:v>
                </c:pt>
                <c:pt idx="9">
                  <c:v> Kultura, církve a sdělovací prostředky</c:v>
                </c:pt>
                <c:pt idx="10">
                  <c:v> Státní správa a územní samospráva</c:v>
                </c:pt>
                <c:pt idx="11">
                  <c:v> Bydlení, komunál. služby a územní rozvoj</c:v>
                </c:pt>
                <c:pt idx="12">
                  <c:v> Doprava</c:v>
                </c:pt>
              </c:strCache>
            </c:strRef>
          </c:cat>
          <c:val>
            <c:numRef>
              <c:f>Výdaje_G!$N$2:$N$14</c:f>
              <c:numCache>
                <c:formatCode>#\ ##0.0</c:formatCode>
                <c:ptCount val="13"/>
                <c:pt idx="0">
                  <c:v>226.785</c:v>
                </c:pt>
                <c:pt idx="1">
                  <c:v>379.392</c:v>
                </c:pt>
                <c:pt idx="2">
                  <c:v>416.63900000000001</c:v>
                </c:pt>
                <c:pt idx="3">
                  <c:v>486.04399999999998</c:v>
                </c:pt>
                <c:pt idx="4">
                  <c:v>600.15</c:v>
                </c:pt>
                <c:pt idx="5">
                  <c:v>670.75</c:v>
                </c:pt>
                <c:pt idx="6">
                  <c:v>772.33100000000002</c:v>
                </c:pt>
                <c:pt idx="7">
                  <c:v>786.58100000000002</c:v>
                </c:pt>
                <c:pt idx="8">
                  <c:v>624.65200000000004</c:v>
                </c:pt>
                <c:pt idx="9">
                  <c:v>1140.4069999999999</c:v>
                </c:pt>
                <c:pt idx="10">
                  <c:v>1788.431</c:v>
                </c:pt>
                <c:pt idx="11">
                  <c:v>2582.9960000000001</c:v>
                </c:pt>
                <c:pt idx="12">
                  <c:v>3188.346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157057896"/>
        <c:axId val="156978344"/>
      </c:barChart>
      <c:catAx>
        <c:axId val="157057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697834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15697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705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2017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Výdaje_G!$O$18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Vzdělávání a školské služby</c:v>
                </c:pt>
                <c:pt idx="6">
                  <c:v> Ochrana životního prostředí</c:v>
                </c:pt>
                <c:pt idx="7">
                  <c:v> Finanční operace *)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Výdaje_G!$O$19:$O$31</c:f>
              <c:numCache>
                <c:formatCode>#\ ##0.0</c:formatCode>
                <c:ptCount val="13"/>
                <c:pt idx="0">
                  <c:v>2931.5279999999998</c:v>
                </c:pt>
                <c:pt idx="1">
                  <c:v>1553.4059999999999</c:v>
                </c:pt>
                <c:pt idx="2">
                  <c:v>1088.4390000000001</c:v>
                </c:pt>
                <c:pt idx="3">
                  <c:v>1068.2270000000001</c:v>
                </c:pt>
                <c:pt idx="4">
                  <c:v>785.29</c:v>
                </c:pt>
                <c:pt idx="5">
                  <c:v>104.151</c:v>
                </c:pt>
                <c:pt idx="6">
                  <c:v>496.87799999999999</c:v>
                </c:pt>
                <c:pt idx="7">
                  <c:v>1970.4190000000001</c:v>
                </c:pt>
                <c:pt idx="8">
                  <c:v>478.1</c:v>
                </c:pt>
                <c:pt idx="9">
                  <c:v>413.916</c:v>
                </c:pt>
                <c:pt idx="10">
                  <c:v>416.15899999999999</c:v>
                </c:pt>
                <c:pt idx="11">
                  <c:v>219.62200000000001</c:v>
                </c:pt>
                <c:pt idx="12">
                  <c:v>255.74199999999999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Výdaje_G!$P$18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Vzdělávání a školské služby</c:v>
                </c:pt>
                <c:pt idx="6">
                  <c:v> Ochrana životního prostředí</c:v>
                </c:pt>
                <c:pt idx="7">
                  <c:v> Finanční operace *)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Výdaje_G!$P$19:$P$31</c:f>
              <c:numCache>
                <c:formatCode>#\ ##0.0</c:formatCode>
                <c:ptCount val="13"/>
                <c:pt idx="0">
                  <c:v>256.81799999999998</c:v>
                </c:pt>
                <c:pt idx="1">
                  <c:v>1029.5899999999999</c:v>
                </c:pt>
                <c:pt idx="2">
                  <c:v>699.99199999999996</c:v>
                </c:pt>
                <c:pt idx="3">
                  <c:v>72.180000000000007</c:v>
                </c:pt>
                <c:pt idx="4">
                  <c:v>1.2909999999999999</c:v>
                </c:pt>
                <c:pt idx="5">
                  <c:v>668.18</c:v>
                </c:pt>
                <c:pt idx="6">
                  <c:v>173.87200000000001</c:v>
                </c:pt>
                <c:pt idx="7">
                  <c:v>34.58</c:v>
                </c:pt>
                <c:pt idx="8">
                  <c:v>122.05</c:v>
                </c:pt>
                <c:pt idx="9">
                  <c:v>72.128</c:v>
                </c:pt>
                <c:pt idx="10">
                  <c:v>0.48</c:v>
                </c:pt>
                <c:pt idx="11">
                  <c:v>7.1630000000000003</c:v>
                </c:pt>
                <c:pt idx="12">
                  <c:v>123.65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57032312"/>
        <c:axId val="231124120"/>
      </c:barChart>
      <c:lineChart>
        <c:grouping val="stacked"/>
        <c:varyColors val="0"/>
        <c:ser>
          <c:idx val="0"/>
          <c:order val="0"/>
          <c:tx>
            <c:strRef>
              <c:f>Výdaje_G!$N$18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Vodní hospodářství</c:v>
                </c:pt>
                <c:pt idx="5">
                  <c:v> Vzdělávání a školské služby</c:v>
                </c:pt>
                <c:pt idx="6">
                  <c:v> Ochrana životního prostředí</c:v>
                </c:pt>
                <c:pt idx="7">
                  <c:v> Finanční operace *)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Výdaje_G!$N$19:$N$31</c:f>
              <c:numCache>
                <c:formatCode>#\ ##0.0</c:formatCode>
                <c:ptCount val="13"/>
                <c:pt idx="0">
                  <c:v>3188.346</c:v>
                </c:pt>
                <c:pt idx="1">
                  <c:v>2582.9960000000001</c:v>
                </c:pt>
                <c:pt idx="2">
                  <c:v>1788.431</c:v>
                </c:pt>
                <c:pt idx="3">
                  <c:v>1140.4069999999999</c:v>
                </c:pt>
                <c:pt idx="4">
                  <c:v>786.58100000000002</c:v>
                </c:pt>
                <c:pt idx="5">
                  <c:v>772.33100000000002</c:v>
                </c:pt>
                <c:pt idx="6">
                  <c:v>670.75</c:v>
                </c:pt>
                <c:pt idx="7">
                  <c:v>624.65200000000004</c:v>
                </c:pt>
                <c:pt idx="8">
                  <c:v>600.15</c:v>
                </c:pt>
                <c:pt idx="9">
                  <c:v>486.04399999999998</c:v>
                </c:pt>
                <c:pt idx="10">
                  <c:v>416.63900000000001</c:v>
                </c:pt>
                <c:pt idx="11">
                  <c:v>226.785</c:v>
                </c:pt>
                <c:pt idx="12">
                  <c:v>379.392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2312"/>
        <c:axId val="231124120"/>
      </c:lineChart>
      <c:catAx>
        <c:axId val="15703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124120"/>
        <c:crosses val="autoZero"/>
        <c:auto val="1"/>
        <c:lblAlgn val="ctr"/>
        <c:lblOffset val="100"/>
        <c:noMultiLvlLbl val="0"/>
      </c:catAx>
      <c:valAx>
        <c:axId val="23112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703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76590763992335"/>
          <c:y val="0.2212274780182314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/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56</xdr:row>
      <xdr:rowOff>95251</xdr:rowOff>
    </xdr:from>
    <xdr:to>
      <xdr:col>6</xdr:col>
      <xdr:colOff>276225</xdr:colOff>
      <xdr:row>58</xdr:row>
      <xdr:rowOff>1</xdr:rowOff>
    </xdr:to>
    <xdr:sp macro="" textlink="">
      <xdr:nvSpPr>
        <xdr:cNvPr id="5" name="TextovéPole 4"/>
        <xdr:cNvSpPr txBox="1"/>
      </xdr:nvSpPr>
      <xdr:spPr>
        <a:xfrm>
          <a:off x="361950" y="9001126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zoomScaleNormal="100" zoomScaleSheetLayoutView="100" workbookViewId="0">
      <selection activeCell="F59" sqref="F59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67" t="s">
        <v>0</v>
      </c>
      <c r="B1" s="467"/>
      <c r="C1" s="467"/>
      <c r="D1" s="467"/>
      <c r="E1" s="467"/>
      <c r="F1" s="467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62" t="s">
        <v>4</v>
      </c>
      <c r="D3" s="459" t="s">
        <v>424</v>
      </c>
      <c r="E3" s="460"/>
      <c r="F3" s="461"/>
    </row>
    <row r="4" spans="1:6" x14ac:dyDescent="0.2">
      <c r="A4" s="6" t="s">
        <v>2</v>
      </c>
      <c r="B4" s="7" t="s">
        <v>3</v>
      </c>
      <c r="C4" s="463"/>
      <c r="D4" s="465" t="s">
        <v>114</v>
      </c>
      <c r="E4" s="465" t="s">
        <v>6</v>
      </c>
      <c r="F4" s="465" t="s">
        <v>7</v>
      </c>
    </row>
    <row r="5" spans="1:6" ht="13.5" thickBot="1" x14ac:dyDescent="0.25">
      <c r="A5" s="8"/>
      <c r="B5" s="9" t="s">
        <v>5</v>
      </c>
      <c r="C5" s="464"/>
      <c r="D5" s="466"/>
      <c r="E5" s="466"/>
      <c r="F5" s="466"/>
    </row>
    <row r="6" spans="1:6" x14ac:dyDescent="0.2">
      <c r="A6" s="10">
        <v>1</v>
      </c>
      <c r="B6" s="11">
        <v>1111</v>
      </c>
      <c r="C6" s="12" t="s">
        <v>8</v>
      </c>
      <c r="D6" s="13">
        <f t="shared" ref="D6:D11" si="0">+E6+F6</f>
        <v>1860000</v>
      </c>
      <c r="E6" s="13">
        <v>1860000</v>
      </c>
      <c r="F6" s="13"/>
    </row>
    <row r="7" spans="1:6" x14ac:dyDescent="0.2">
      <c r="A7" s="14">
        <v>2</v>
      </c>
      <c r="B7" s="15">
        <v>1112</v>
      </c>
      <c r="C7" s="16" t="s">
        <v>9</v>
      </c>
      <c r="D7" s="17">
        <f t="shared" si="0"/>
        <v>60000</v>
      </c>
      <c r="E7" s="18">
        <v>60000</v>
      </c>
      <c r="F7" s="18"/>
    </row>
    <row r="8" spans="1:6" x14ac:dyDescent="0.2">
      <c r="A8" s="10">
        <v>3</v>
      </c>
      <c r="B8" s="15">
        <v>1113</v>
      </c>
      <c r="C8" s="16" t="s">
        <v>10</v>
      </c>
      <c r="D8" s="17">
        <f t="shared" si="0"/>
        <v>180000</v>
      </c>
      <c r="E8" s="18">
        <v>180000</v>
      </c>
      <c r="F8" s="18"/>
    </row>
    <row r="9" spans="1:6" x14ac:dyDescent="0.2">
      <c r="A9" s="14">
        <v>4</v>
      </c>
      <c r="B9" s="15">
        <v>1121</v>
      </c>
      <c r="C9" s="16" t="s">
        <v>11</v>
      </c>
      <c r="D9" s="17">
        <f t="shared" si="0"/>
        <v>1820000</v>
      </c>
      <c r="E9" s="18">
        <v>1820000</v>
      </c>
      <c r="F9" s="18"/>
    </row>
    <row r="10" spans="1:6" x14ac:dyDescent="0.2">
      <c r="A10" s="10">
        <v>5</v>
      </c>
      <c r="B10" s="15">
        <v>1211</v>
      </c>
      <c r="C10" s="16" t="s">
        <v>12</v>
      </c>
      <c r="D10" s="17">
        <f t="shared" si="0"/>
        <v>3650000</v>
      </c>
      <c r="E10" s="18">
        <v>3650000</v>
      </c>
      <c r="F10" s="18"/>
    </row>
    <row r="11" spans="1:6" x14ac:dyDescent="0.2">
      <c r="A11" s="14">
        <v>6</v>
      </c>
      <c r="B11" s="15">
        <v>1511</v>
      </c>
      <c r="C11" s="19" t="s">
        <v>13</v>
      </c>
      <c r="D11" s="17">
        <f t="shared" si="0"/>
        <v>230000</v>
      </c>
      <c r="E11" s="18">
        <v>230000</v>
      </c>
      <c r="F11" s="18"/>
    </row>
    <row r="12" spans="1:6" ht="13.5" thickBot="1" x14ac:dyDescent="0.25">
      <c r="A12" s="10">
        <v>7</v>
      </c>
      <c r="B12" s="20"/>
      <c r="C12" s="21" t="s">
        <v>14</v>
      </c>
      <c r="D12" s="22">
        <f>SUM(D6:D11)</f>
        <v>7800000</v>
      </c>
      <c r="E12" s="23">
        <f>SUM(E6:E11)</f>
        <v>7800000</v>
      </c>
      <c r="F12" s="23"/>
    </row>
    <row r="13" spans="1:6" x14ac:dyDescent="0.2">
      <c r="A13" s="14">
        <v>8</v>
      </c>
      <c r="B13" s="15">
        <v>1122</v>
      </c>
      <c r="C13" s="16" t="s">
        <v>15</v>
      </c>
      <c r="D13" s="17">
        <f t="shared" ref="D13:D19" si="1">+E13+F13</f>
        <v>87073</v>
      </c>
      <c r="E13" s="18"/>
      <c r="F13" s="24">
        <v>87073</v>
      </c>
    </row>
    <row r="14" spans="1:6" x14ac:dyDescent="0.2">
      <c r="A14" s="10">
        <v>9</v>
      </c>
      <c r="B14" s="15">
        <v>1122</v>
      </c>
      <c r="C14" s="16" t="s">
        <v>16</v>
      </c>
      <c r="D14" s="17">
        <f t="shared" si="1"/>
        <v>361067</v>
      </c>
      <c r="E14" s="18">
        <v>350000</v>
      </c>
      <c r="F14" s="24">
        <v>11067</v>
      </c>
    </row>
    <row r="15" spans="1:6" x14ac:dyDescent="0.2">
      <c r="A15" s="14">
        <v>10</v>
      </c>
      <c r="B15" s="25" t="s">
        <v>17</v>
      </c>
      <c r="C15" s="26" t="s">
        <v>18</v>
      </c>
      <c r="D15" s="17">
        <f t="shared" si="1"/>
        <v>533</v>
      </c>
      <c r="E15" s="27">
        <v>533</v>
      </c>
      <c r="F15" s="28"/>
    </row>
    <row r="16" spans="1:6" x14ac:dyDescent="0.2">
      <c r="A16" s="10">
        <v>11</v>
      </c>
      <c r="B16" s="29" t="s">
        <v>19</v>
      </c>
      <c r="C16" s="19" t="s">
        <v>20</v>
      </c>
      <c r="D16" s="17">
        <f t="shared" si="1"/>
        <v>289512</v>
      </c>
      <c r="E16" s="18">
        <v>220990</v>
      </c>
      <c r="F16" s="24">
        <v>68522</v>
      </c>
    </row>
    <row r="17" spans="1:6" x14ac:dyDescent="0.2">
      <c r="A17" s="14">
        <v>12</v>
      </c>
      <c r="B17" s="29" t="s">
        <v>21</v>
      </c>
      <c r="C17" s="19" t="s">
        <v>22</v>
      </c>
      <c r="D17" s="17">
        <f t="shared" si="1"/>
        <v>4500</v>
      </c>
      <c r="E17" s="30">
        <v>4500</v>
      </c>
      <c r="F17" s="31"/>
    </row>
    <row r="18" spans="1:6" x14ac:dyDescent="0.2">
      <c r="A18" s="10">
        <v>13</v>
      </c>
      <c r="B18" s="15">
        <v>1361</v>
      </c>
      <c r="C18" s="19" t="s">
        <v>23</v>
      </c>
      <c r="D18" s="17">
        <f t="shared" ref="D18" si="2">+E18+F18</f>
        <v>85581</v>
      </c>
      <c r="E18" s="30">
        <v>68362</v>
      </c>
      <c r="F18" s="31">
        <v>17219</v>
      </c>
    </row>
    <row r="19" spans="1:6" x14ac:dyDescent="0.2">
      <c r="A19" s="10">
        <v>14</v>
      </c>
      <c r="B19" s="29" t="s">
        <v>433</v>
      </c>
      <c r="C19" s="19" t="s">
        <v>440</v>
      </c>
      <c r="D19" s="17">
        <f t="shared" si="1"/>
        <v>30020</v>
      </c>
      <c r="E19" s="30">
        <v>30000</v>
      </c>
      <c r="F19" s="31">
        <v>20</v>
      </c>
    </row>
    <row r="20" spans="1:6" ht="13.5" thickBot="1" x14ac:dyDescent="0.25">
      <c r="A20" s="14">
        <v>15</v>
      </c>
      <c r="B20" s="32" t="s">
        <v>24</v>
      </c>
      <c r="C20" s="33" t="s">
        <v>434</v>
      </c>
      <c r="D20" s="34">
        <f>SUM(D12:D19)</f>
        <v>8658286</v>
      </c>
      <c r="E20" s="35">
        <f>SUM(E12:E19)</f>
        <v>8474385</v>
      </c>
      <c r="F20" s="35">
        <f>SUM(F13:F19)</f>
        <v>183901</v>
      </c>
    </row>
    <row r="21" spans="1:6" x14ac:dyDescent="0.2">
      <c r="A21" s="10">
        <v>16</v>
      </c>
      <c r="B21" s="36" t="s">
        <v>25</v>
      </c>
      <c r="C21" s="37" t="s">
        <v>26</v>
      </c>
      <c r="D21" s="17">
        <f t="shared" ref="D21:D26" si="3">+E21+F21</f>
        <v>108344</v>
      </c>
      <c r="E21" s="13">
        <v>70944</v>
      </c>
      <c r="F21" s="38">
        <v>37400</v>
      </c>
    </row>
    <row r="22" spans="1:6" x14ac:dyDescent="0.2">
      <c r="A22" s="14">
        <v>17</v>
      </c>
      <c r="B22" s="36" t="s">
        <v>27</v>
      </c>
      <c r="C22" s="37" t="s">
        <v>28</v>
      </c>
      <c r="D22" s="17">
        <f t="shared" si="3"/>
        <v>117494</v>
      </c>
      <c r="E22" s="13">
        <v>110684</v>
      </c>
      <c r="F22" s="38">
        <v>6810</v>
      </c>
    </row>
    <row r="23" spans="1:6" x14ac:dyDescent="0.2">
      <c r="A23" s="10">
        <v>18</v>
      </c>
      <c r="B23" s="25" t="s">
        <v>29</v>
      </c>
      <c r="C23" s="26" t="s">
        <v>30</v>
      </c>
      <c r="D23" s="17">
        <f t="shared" si="3"/>
        <v>263956</v>
      </c>
      <c r="E23" s="27">
        <v>185820</v>
      </c>
      <c r="F23" s="28">
        <v>78136</v>
      </c>
    </row>
    <row r="24" spans="1:6" x14ac:dyDescent="0.2">
      <c r="A24" s="14">
        <v>19</v>
      </c>
      <c r="B24" s="25" t="s">
        <v>31</v>
      </c>
      <c r="C24" s="26" t="s">
        <v>32</v>
      </c>
      <c r="D24" s="17">
        <f t="shared" si="3"/>
        <v>57577</v>
      </c>
      <c r="E24" s="27">
        <v>55343</v>
      </c>
      <c r="F24" s="28">
        <v>2234</v>
      </c>
    </row>
    <row r="25" spans="1:6" x14ac:dyDescent="0.2">
      <c r="A25" s="10">
        <v>20</v>
      </c>
      <c r="B25" s="25" t="s">
        <v>33</v>
      </c>
      <c r="C25" s="26" t="s">
        <v>34</v>
      </c>
      <c r="D25" s="17">
        <f t="shared" si="3"/>
        <v>50784</v>
      </c>
      <c r="E25" s="27">
        <v>47723</v>
      </c>
      <c r="F25" s="28">
        <v>3061</v>
      </c>
    </row>
    <row r="26" spans="1:6" x14ac:dyDescent="0.2">
      <c r="A26" s="10">
        <v>21</v>
      </c>
      <c r="B26" s="39" t="s">
        <v>35</v>
      </c>
      <c r="C26" s="19" t="s">
        <v>36</v>
      </c>
      <c r="D26" s="17">
        <f t="shared" si="3"/>
        <v>103492</v>
      </c>
      <c r="E26" s="18">
        <v>86081</v>
      </c>
      <c r="F26" s="24">
        <v>17411</v>
      </c>
    </row>
    <row r="27" spans="1:6" ht="13.5" thickBot="1" x14ac:dyDescent="0.25">
      <c r="A27" s="14">
        <v>22</v>
      </c>
      <c r="B27" s="32" t="s">
        <v>37</v>
      </c>
      <c r="C27" s="33" t="s">
        <v>435</v>
      </c>
      <c r="D27" s="34">
        <f>SUM(D21:D26)</f>
        <v>701647</v>
      </c>
      <c r="E27" s="35">
        <f>SUM(E21:E26)</f>
        <v>556595</v>
      </c>
      <c r="F27" s="35">
        <f>SUM(F21:F26)</f>
        <v>145052</v>
      </c>
    </row>
    <row r="28" spans="1:6" x14ac:dyDescent="0.2">
      <c r="A28" s="10">
        <v>23</v>
      </c>
      <c r="B28" s="40" t="s">
        <v>38</v>
      </c>
      <c r="C28" s="41" t="s">
        <v>39</v>
      </c>
      <c r="D28" s="17">
        <f>+E28+F28</f>
        <v>428100</v>
      </c>
      <c r="E28" s="42">
        <v>428100</v>
      </c>
      <c r="F28" s="43"/>
    </row>
    <row r="29" spans="1:6" x14ac:dyDescent="0.2">
      <c r="A29" s="14">
        <v>24</v>
      </c>
      <c r="B29" s="44" t="s">
        <v>40</v>
      </c>
      <c r="C29" s="45" t="s">
        <v>41</v>
      </c>
      <c r="D29" s="17">
        <f>+E29+F29</f>
        <v>5</v>
      </c>
      <c r="E29" s="46"/>
      <c r="F29" s="47">
        <v>5</v>
      </c>
    </row>
    <row r="30" spans="1:6" ht="13.5" thickBot="1" x14ac:dyDescent="0.25">
      <c r="A30" s="10">
        <v>25</v>
      </c>
      <c r="B30" s="48" t="s">
        <v>42</v>
      </c>
      <c r="C30" s="33" t="s">
        <v>438</v>
      </c>
      <c r="D30" s="34">
        <f>SUM(D28:D29)</f>
        <v>428105</v>
      </c>
      <c r="E30" s="35">
        <f>SUM(E28:E29)</f>
        <v>428100</v>
      </c>
      <c r="F30" s="35">
        <f>SUM(F28:F29)</f>
        <v>5</v>
      </c>
    </row>
    <row r="31" spans="1:6" ht="13.5" thickBot="1" x14ac:dyDescent="0.25">
      <c r="A31" s="14">
        <v>26</v>
      </c>
      <c r="B31" s="49"/>
      <c r="C31" s="50" t="s">
        <v>436</v>
      </c>
      <c r="D31" s="51">
        <f>+D20+D27+D30</f>
        <v>9788038</v>
      </c>
      <c r="E31" s="52">
        <f>+E20+E27+E30</f>
        <v>9459080</v>
      </c>
      <c r="F31" s="52">
        <f>+F20+F27+F30</f>
        <v>328958</v>
      </c>
    </row>
    <row r="32" spans="1:6" x14ac:dyDescent="0.2">
      <c r="A32" s="10">
        <v>27</v>
      </c>
      <c r="B32" s="11">
        <v>4112</v>
      </c>
      <c r="C32" s="37" t="s">
        <v>43</v>
      </c>
      <c r="D32" s="17">
        <f>+E32+F32</f>
        <v>345516</v>
      </c>
      <c r="E32" s="42">
        <v>165186</v>
      </c>
      <c r="F32" s="38">
        <v>180330</v>
      </c>
    </row>
    <row r="33" spans="1:6" x14ac:dyDescent="0.2">
      <c r="A33" s="14">
        <v>28</v>
      </c>
      <c r="B33" s="11">
        <v>4116</v>
      </c>
      <c r="C33" s="37" t="s">
        <v>44</v>
      </c>
      <c r="D33" s="17">
        <f>+E33+F33</f>
        <v>15131</v>
      </c>
      <c r="E33" s="13"/>
      <c r="F33" s="38">
        <v>15131</v>
      </c>
    </row>
    <row r="34" spans="1:6" x14ac:dyDescent="0.2">
      <c r="A34" s="10">
        <v>29</v>
      </c>
      <c r="B34" s="11">
        <v>4121</v>
      </c>
      <c r="C34" s="37" t="s">
        <v>45</v>
      </c>
      <c r="D34" s="17">
        <f>+E34+F34</f>
        <v>99</v>
      </c>
      <c r="E34" s="13">
        <v>50</v>
      </c>
      <c r="F34" s="38">
        <v>49</v>
      </c>
    </row>
    <row r="35" spans="1:6" x14ac:dyDescent="0.2">
      <c r="A35" s="14">
        <v>30</v>
      </c>
      <c r="B35" s="11">
        <v>4131</v>
      </c>
      <c r="C35" s="37" t="s">
        <v>46</v>
      </c>
      <c r="D35" s="17">
        <f>+E35+F35</f>
        <v>1357109</v>
      </c>
      <c r="E35" s="13">
        <v>709184</v>
      </c>
      <c r="F35" s="38">
        <v>647925</v>
      </c>
    </row>
    <row r="36" spans="1:6" x14ac:dyDescent="0.2">
      <c r="A36" s="10">
        <v>31</v>
      </c>
      <c r="B36" s="11">
        <v>4137</v>
      </c>
      <c r="C36" s="53" t="s">
        <v>47</v>
      </c>
      <c r="D36" s="54" t="s">
        <v>48</v>
      </c>
      <c r="E36" s="13"/>
      <c r="F36" s="38">
        <v>1367069</v>
      </c>
    </row>
    <row r="37" spans="1:6" x14ac:dyDescent="0.2">
      <c r="A37" s="14">
        <v>32</v>
      </c>
      <c r="B37" s="11">
        <v>4137</v>
      </c>
      <c r="C37" s="53" t="s">
        <v>49</v>
      </c>
      <c r="D37" s="54" t="s">
        <v>48</v>
      </c>
      <c r="E37" s="13"/>
      <c r="F37" s="38">
        <v>340</v>
      </c>
    </row>
    <row r="38" spans="1:6" x14ac:dyDescent="0.2">
      <c r="A38" s="10">
        <v>33</v>
      </c>
      <c r="B38" s="11">
        <v>4137</v>
      </c>
      <c r="C38" s="16" t="s">
        <v>50</v>
      </c>
      <c r="D38" s="54" t="s">
        <v>48</v>
      </c>
      <c r="E38" s="13">
        <v>12938</v>
      </c>
      <c r="F38" s="38"/>
    </row>
    <row r="39" spans="1:6" ht="13.5" thickBot="1" x14ac:dyDescent="0.25">
      <c r="A39" s="14">
        <v>34</v>
      </c>
      <c r="B39" s="32" t="s">
        <v>51</v>
      </c>
      <c r="C39" s="33" t="s">
        <v>437</v>
      </c>
      <c r="D39" s="35">
        <f>SUM(D32:D38)</f>
        <v>1717855</v>
      </c>
      <c r="E39" s="35">
        <f>SUM(E32:E38)</f>
        <v>887358</v>
      </c>
      <c r="F39" s="35">
        <f>SUM(F32:F38)</f>
        <v>2210844</v>
      </c>
    </row>
    <row r="40" spans="1:6" ht="13.5" thickBot="1" x14ac:dyDescent="0.25">
      <c r="A40" s="55">
        <v>35</v>
      </c>
      <c r="B40" s="56" t="s">
        <v>52</v>
      </c>
      <c r="C40" s="57" t="s">
        <v>439</v>
      </c>
      <c r="D40" s="58">
        <f>+D31+D39</f>
        <v>11505893</v>
      </c>
      <c r="E40" s="58">
        <f>+E31+E39</f>
        <v>10346438</v>
      </c>
      <c r="F40" s="58">
        <f>+F31+F39</f>
        <v>2539802</v>
      </c>
    </row>
    <row r="41" spans="1:6" ht="13.5" thickBot="1" x14ac:dyDescent="0.25">
      <c r="A41" s="59"/>
      <c r="B41" s="60"/>
      <c r="C41" s="61"/>
      <c r="D41" s="61"/>
      <c r="E41" s="61"/>
      <c r="F41" s="61"/>
    </row>
    <row r="42" spans="1:6" ht="13.5" thickBot="1" x14ac:dyDescent="0.25">
      <c r="A42" s="4"/>
      <c r="B42" s="5" t="s">
        <v>1</v>
      </c>
      <c r="C42" s="462" t="s">
        <v>53</v>
      </c>
      <c r="D42" s="459" t="str">
        <f>$D$3</f>
        <v>SCHVÁLENÝ ROZPOČET 2017</v>
      </c>
      <c r="E42" s="460"/>
      <c r="F42" s="461"/>
    </row>
    <row r="43" spans="1:6" x14ac:dyDescent="0.2">
      <c r="A43" s="6" t="s">
        <v>2</v>
      </c>
      <c r="B43" s="7" t="s">
        <v>3</v>
      </c>
      <c r="C43" s="463"/>
      <c r="D43" s="465" t="s">
        <v>114</v>
      </c>
      <c r="E43" s="465" t="s">
        <v>6</v>
      </c>
      <c r="F43" s="465" t="s">
        <v>7</v>
      </c>
    </row>
    <row r="44" spans="1:6" ht="13.5" thickBot="1" x14ac:dyDescent="0.25">
      <c r="A44" s="8"/>
      <c r="B44" s="9" t="s">
        <v>5</v>
      </c>
      <c r="C44" s="464"/>
      <c r="D44" s="466"/>
      <c r="E44" s="466"/>
      <c r="F44" s="466"/>
    </row>
    <row r="45" spans="1:6" x14ac:dyDescent="0.2">
      <c r="A45" s="62">
        <v>1</v>
      </c>
      <c r="B45" s="63" t="s">
        <v>54</v>
      </c>
      <c r="C45" s="64" t="s">
        <v>55</v>
      </c>
      <c r="D45" s="65">
        <f t="shared" ref="D45:D51" si="4">+E45+F45</f>
        <v>1082113</v>
      </c>
      <c r="E45" s="66">
        <v>682236</v>
      </c>
      <c r="F45" s="67">
        <v>399877</v>
      </c>
    </row>
    <row r="46" spans="1:6" x14ac:dyDescent="0.2">
      <c r="A46" s="14">
        <v>2</v>
      </c>
      <c r="B46" s="25" t="s">
        <v>56</v>
      </c>
      <c r="C46" s="26" t="s">
        <v>57</v>
      </c>
      <c r="D46" s="65">
        <f t="shared" si="4"/>
        <v>121440</v>
      </c>
      <c r="E46" s="18">
        <v>28979</v>
      </c>
      <c r="F46" s="24">
        <v>92461</v>
      </c>
    </row>
    <row r="47" spans="1:6" x14ac:dyDescent="0.2">
      <c r="A47" s="68">
        <v>3</v>
      </c>
      <c r="B47" s="69" t="s">
        <v>58</v>
      </c>
      <c r="C47" s="53" t="s">
        <v>59</v>
      </c>
      <c r="D47" s="65">
        <f t="shared" si="4"/>
        <v>227854</v>
      </c>
      <c r="E47" s="70">
        <v>220200</v>
      </c>
      <c r="F47" s="67">
        <v>7654</v>
      </c>
    </row>
    <row r="48" spans="1:6" x14ac:dyDescent="0.2">
      <c r="A48" s="14">
        <v>4</v>
      </c>
      <c r="B48" s="29" t="s">
        <v>60</v>
      </c>
      <c r="C48" s="16" t="s">
        <v>61</v>
      </c>
      <c r="D48" s="65">
        <f t="shared" si="4"/>
        <v>1704994</v>
      </c>
      <c r="E48" s="18">
        <v>1271593</v>
      </c>
      <c r="F48" s="24">
        <v>433401</v>
      </c>
    </row>
    <row r="49" spans="1:6" x14ac:dyDescent="0.2">
      <c r="A49" s="68">
        <v>5</v>
      </c>
      <c r="B49" s="29">
        <v>5171</v>
      </c>
      <c r="C49" s="16" t="s">
        <v>62</v>
      </c>
      <c r="D49" s="65">
        <f t="shared" si="4"/>
        <v>698573</v>
      </c>
      <c r="E49" s="18">
        <v>517027</v>
      </c>
      <c r="F49" s="24">
        <v>181546</v>
      </c>
    </row>
    <row r="50" spans="1:6" x14ac:dyDescent="0.2">
      <c r="A50" s="14">
        <v>6</v>
      </c>
      <c r="B50" s="69">
        <v>5193</v>
      </c>
      <c r="C50" s="53" t="s">
        <v>63</v>
      </c>
      <c r="D50" s="65">
        <f t="shared" si="4"/>
        <v>1750000</v>
      </c>
      <c r="E50" s="71">
        <v>1750000</v>
      </c>
      <c r="F50" s="72"/>
    </row>
    <row r="51" spans="1:6" x14ac:dyDescent="0.2">
      <c r="A51" s="14">
        <v>7</v>
      </c>
      <c r="B51" s="69" t="s">
        <v>64</v>
      </c>
      <c r="C51" s="53" t="s">
        <v>65</v>
      </c>
      <c r="D51" s="17">
        <f t="shared" si="4"/>
        <v>457844</v>
      </c>
      <c r="E51" s="30">
        <v>443360</v>
      </c>
      <c r="F51" s="31">
        <v>14484</v>
      </c>
    </row>
    <row r="52" spans="1:6" x14ac:dyDescent="0.2">
      <c r="A52" s="68">
        <v>8</v>
      </c>
      <c r="B52" s="73">
        <v>5331</v>
      </c>
      <c r="C52" s="53" t="s">
        <v>66</v>
      </c>
      <c r="D52" s="17">
        <f>+E52+F52</f>
        <v>1913224</v>
      </c>
      <c r="E52" s="30">
        <v>1513860</v>
      </c>
      <c r="F52" s="31">
        <v>399364</v>
      </c>
    </row>
    <row r="53" spans="1:6" x14ac:dyDescent="0.2">
      <c r="A53" s="14">
        <v>9</v>
      </c>
      <c r="B53" s="69" t="s">
        <v>67</v>
      </c>
      <c r="C53" s="53" t="s">
        <v>68</v>
      </c>
      <c r="D53" s="17">
        <f>+E53+F53</f>
        <v>12106</v>
      </c>
      <c r="E53" s="30">
        <f>1000+10677</f>
        <v>11677</v>
      </c>
      <c r="F53" s="31">
        <v>429</v>
      </c>
    </row>
    <row r="54" spans="1:6" x14ac:dyDescent="0.2">
      <c r="A54" s="68">
        <v>10</v>
      </c>
      <c r="B54" s="69">
        <v>5347</v>
      </c>
      <c r="C54" s="53" t="s">
        <v>47</v>
      </c>
      <c r="D54" s="54" t="s">
        <v>48</v>
      </c>
      <c r="E54" s="30">
        <v>1367069</v>
      </c>
      <c r="F54" s="31"/>
    </row>
    <row r="55" spans="1:6" x14ac:dyDescent="0.2">
      <c r="A55" s="14">
        <v>11</v>
      </c>
      <c r="B55" s="69">
        <v>5347</v>
      </c>
      <c r="C55" s="53" t="s">
        <v>49</v>
      </c>
      <c r="D55" s="54" t="s">
        <v>48</v>
      </c>
      <c r="E55" s="30"/>
      <c r="F55" s="31">
        <v>340</v>
      </c>
    </row>
    <row r="56" spans="1:6" x14ac:dyDescent="0.2">
      <c r="A56" s="68">
        <v>12</v>
      </c>
      <c r="B56" s="69">
        <v>5347</v>
      </c>
      <c r="C56" s="53" t="s">
        <v>441</v>
      </c>
      <c r="D56" s="54" t="s">
        <v>48</v>
      </c>
      <c r="E56" s="30"/>
      <c r="F56" s="31">
        <v>12938</v>
      </c>
    </row>
    <row r="57" spans="1:6" x14ac:dyDescent="0.2">
      <c r="A57" s="14">
        <v>13</v>
      </c>
      <c r="B57" s="69">
        <v>5362</v>
      </c>
      <c r="C57" s="53" t="s">
        <v>16</v>
      </c>
      <c r="D57" s="17">
        <f>+E57+F57</f>
        <v>361067</v>
      </c>
      <c r="E57" s="30">
        <v>350000</v>
      </c>
      <c r="F57" s="31">
        <v>11067</v>
      </c>
    </row>
    <row r="58" spans="1:6" x14ac:dyDescent="0.2">
      <c r="A58" s="68">
        <v>14</v>
      </c>
      <c r="B58" s="69">
        <v>5901</v>
      </c>
      <c r="C58" s="74" t="s">
        <v>446</v>
      </c>
      <c r="D58" s="17">
        <f>+E58+F58</f>
        <v>61766</v>
      </c>
      <c r="E58" s="18">
        <v>39917</v>
      </c>
      <c r="F58" s="31">
        <v>21849</v>
      </c>
    </row>
    <row r="59" spans="1:6" x14ac:dyDescent="0.2">
      <c r="A59" s="14">
        <v>15</v>
      </c>
      <c r="B59" s="75" t="s">
        <v>69</v>
      </c>
      <c r="C59" s="74" t="s">
        <v>70</v>
      </c>
      <c r="D59" s="13">
        <f>+E59+F59</f>
        <v>1574889</v>
      </c>
      <c r="E59" s="30">
        <f>9423512-SUM(E45:E58)</f>
        <v>1227594</v>
      </c>
      <c r="F59" s="31">
        <f>1922705-F45-F46-F47-F48-F49-F50-F51-F52-F53-F54-F55-F56-F57-F58</f>
        <v>347295</v>
      </c>
    </row>
    <row r="60" spans="1:6" ht="13.5" thickBot="1" x14ac:dyDescent="0.25">
      <c r="A60" s="68">
        <v>16</v>
      </c>
      <c r="B60" s="32" t="s">
        <v>71</v>
      </c>
      <c r="C60" s="76" t="s">
        <v>452</v>
      </c>
      <c r="D60" s="35">
        <f>SUM(D45:D59)</f>
        <v>9965870</v>
      </c>
      <c r="E60" s="35">
        <f>SUM(E45:E59)</f>
        <v>9423512</v>
      </c>
      <c r="F60" s="35">
        <f>SUM(F45:F59)</f>
        <v>1922705</v>
      </c>
    </row>
    <row r="61" spans="1:6" x14ac:dyDescent="0.2">
      <c r="A61" s="14">
        <v>17</v>
      </c>
      <c r="B61" s="77">
        <v>6351</v>
      </c>
      <c r="C61" s="78" t="s">
        <v>72</v>
      </c>
      <c r="D61" s="13">
        <f>+E61+F61</f>
        <v>127942</v>
      </c>
      <c r="E61" s="18">
        <v>126942</v>
      </c>
      <c r="F61" s="18">
        <v>1000</v>
      </c>
    </row>
    <row r="62" spans="1:6" x14ac:dyDescent="0.2">
      <c r="A62" s="68">
        <v>18</v>
      </c>
      <c r="B62" s="79" t="s">
        <v>73</v>
      </c>
      <c r="C62" s="80" t="s">
        <v>74</v>
      </c>
      <c r="D62" s="13">
        <f>+E62+F62</f>
        <v>3569692</v>
      </c>
      <c r="E62" s="18">
        <f>2358365-E61</f>
        <v>2231423</v>
      </c>
      <c r="F62" s="24">
        <f>1339269-F61</f>
        <v>1338269</v>
      </c>
    </row>
    <row r="63" spans="1:6" ht="13.5" thickBot="1" x14ac:dyDescent="0.25">
      <c r="A63" s="14">
        <v>19</v>
      </c>
      <c r="B63" s="81" t="s">
        <v>75</v>
      </c>
      <c r="C63" s="82" t="s">
        <v>453</v>
      </c>
      <c r="D63" s="52">
        <f>SUM(D61:D62)</f>
        <v>3697634</v>
      </c>
      <c r="E63" s="52">
        <f>SUM(E61:E62)</f>
        <v>2358365</v>
      </c>
      <c r="F63" s="52">
        <f>SUM(F61:F62)</f>
        <v>1339269</v>
      </c>
    </row>
    <row r="64" spans="1:6" ht="13.5" thickBot="1" x14ac:dyDescent="0.25">
      <c r="A64" s="55">
        <v>20</v>
      </c>
      <c r="B64" s="56" t="s">
        <v>76</v>
      </c>
      <c r="C64" s="57" t="s">
        <v>454</v>
      </c>
      <c r="D64" s="58">
        <f>+D60+D63</f>
        <v>13663504</v>
      </c>
      <c r="E64" s="58">
        <f>+E60+E63</f>
        <v>11781877</v>
      </c>
      <c r="F64" s="58">
        <f>+F60+F63</f>
        <v>3261974</v>
      </c>
    </row>
    <row r="65" spans="1:6" ht="13.5" thickBot="1" x14ac:dyDescent="0.25">
      <c r="A65" s="59"/>
      <c r="B65" s="83"/>
      <c r="C65" s="84"/>
      <c r="D65" s="84"/>
      <c r="E65" s="84"/>
      <c r="F65" s="84"/>
    </row>
    <row r="66" spans="1:6" ht="13.5" thickBot="1" x14ac:dyDescent="0.25">
      <c r="A66" s="4"/>
      <c r="B66" s="5" t="s">
        <v>1</v>
      </c>
      <c r="C66" s="462" t="s">
        <v>77</v>
      </c>
      <c r="D66" s="459" t="str">
        <f>$D$3</f>
        <v>SCHVÁLENÝ ROZPOČET 2017</v>
      </c>
      <c r="E66" s="460"/>
      <c r="F66" s="461"/>
    </row>
    <row r="67" spans="1:6" x14ac:dyDescent="0.2">
      <c r="A67" s="6" t="s">
        <v>2</v>
      </c>
      <c r="B67" s="7" t="s">
        <v>3</v>
      </c>
      <c r="C67" s="463"/>
      <c r="D67" s="465" t="s">
        <v>114</v>
      </c>
      <c r="E67" s="465" t="s">
        <v>6</v>
      </c>
      <c r="F67" s="465" t="s">
        <v>7</v>
      </c>
    </row>
    <row r="68" spans="1:6" ht="13.5" thickBot="1" x14ac:dyDescent="0.25">
      <c r="A68" s="8"/>
      <c r="B68" s="9" t="s">
        <v>5</v>
      </c>
      <c r="C68" s="464"/>
      <c r="D68" s="466"/>
      <c r="E68" s="466"/>
      <c r="F68" s="466"/>
    </row>
    <row r="69" spans="1:6" x14ac:dyDescent="0.2">
      <c r="A69" s="14">
        <v>1</v>
      </c>
      <c r="B69" s="25">
        <v>8115</v>
      </c>
      <c r="C69" s="16" t="s">
        <v>78</v>
      </c>
      <c r="D69" s="65">
        <f>+E69+F69</f>
        <v>2507257</v>
      </c>
      <c r="E69" s="85">
        <v>1745966</v>
      </c>
      <c r="F69" s="85">
        <v>761291</v>
      </c>
    </row>
    <row r="70" spans="1:6" x14ac:dyDescent="0.2">
      <c r="A70" s="10">
        <v>2</v>
      </c>
      <c r="B70" s="15">
        <v>8124</v>
      </c>
      <c r="C70" s="16" t="s">
        <v>79</v>
      </c>
      <c r="D70" s="18">
        <f>+E70+F70</f>
        <v>-39119</v>
      </c>
      <c r="E70" s="18"/>
      <c r="F70" s="18">
        <v>-39119</v>
      </c>
    </row>
    <row r="71" spans="1:6" ht="13.5" thickBot="1" x14ac:dyDescent="0.25">
      <c r="A71" s="10">
        <v>3</v>
      </c>
      <c r="B71" s="73">
        <v>8224</v>
      </c>
      <c r="C71" s="16" t="s">
        <v>80</v>
      </c>
      <c r="D71" s="30">
        <f>+E71+F71</f>
        <v>-310527</v>
      </c>
      <c r="E71" s="30">
        <v>-310527</v>
      </c>
      <c r="F71" s="30"/>
    </row>
    <row r="72" spans="1:6" ht="13.5" thickBot="1" x14ac:dyDescent="0.25">
      <c r="A72" s="8">
        <v>4</v>
      </c>
      <c r="B72" s="86" t="s">
        <v>81</v>
      </c>
      <c r="C72" s="87" t="s">
        <v>82</v>
      </c>
      <c r="D72" s="88">
        <f>SUM(D69:D71)</f>
        <v>2157611</v>
      </c>
      <c r="E72" s="88">
        <f>SUM(E69:E71)</f>
        <v>1435439</v>
      </c>
      <c r="F72" s="88">
        <f>SUM(F69:F71)</f>
        <v>722172</v>
      </c>
    </row>
    <row r="73" spans="1:6" ht="13.5" thickBot="1" x14ac:dyDescent="0.25">
      <c r="A73" s="89"/>
      <c r="B73" s="89"/>
      <c r="C73" s="90"/>
      <c r="D73" s="90"/>
      <c r="E73" s="90"/>
      <c r="F73" s="90"/>
    </row>
    <row r="74" spans="1:6" ht="13.5" thickBot="1" x14ac:dyDescent="0.25">
      <c r="A74" s="4"/>
      <c r="B74" s="5" t="s">
        <v>5</v>
      </c>
      <c r="C74" s="462" t="s">
        <v>83</v>
      </c>
      <c r="D74" s="459" t="str">
        <f>$D$3</f>
        <v>SCHVÁLENÝ ROZPOČET 2017</v>
      </c>
      <c r="E74" s="460"/>
      <c r="F74" s="461"/>
    </row>
    <row r="75" spans="1:6" x14ac:dyDescent="0.2">
      <c r="A75" s="91" t="s">
        <v>2</v>
      </c>
      <c r="B75" s="7"/>
      <c r="C75" s="463"/>
      <c r="D75" s="465" t="s">
        <v>114</v>
      </c>
      <c r="E75" s="465" t="s">
        <v>6</v>
      </c>
      <c r="F75" s="465" t="s">
        <v>7</v>
      </c>
    </row>
    <row r="76" spans="1:6" ht="13.5" thickBot="1" x14ac:dyDescent="0.25">
      <c r="A76" s="92"/>
      <c r="B76" s="9"/>
      <c r="C76" s="464"/>
      <c r="D76" s="466"/>
      <c r="E76" s="466"/>
      <c r="F76" s="466"/>
    </row>
    <row r="77" spans="1:6" x14ac:dyDescent="0.2">
      <c r="A77" s="62">
        <v>1</v>
      </c>
      <c r="B77" s="93" t="s">
        <v>84</v>
      </c>
      <c r="C77" s="94" t="s">
        <v>85</v>
      </c>
      <c r="D77" s="95">
        <f>+D40</f>
        <v>11505893</v>
      </c>
      <c r="E77" s="95">
        <f>+E40</f>
        <v>10346438</v>
      </c>
      <c r="F77" s="95">
        <f>+F40</f>
        <v>2539802</v>
      </c>
    </row>
    <row r="78" spans="1:6" x14ac:dyDescent="0.2">
      <c r="A78" s="10">
        <v>2</v>
      </c>
      <c r="B78" s="96" t="s">
        <v>86</v>
      </c>
      <c r="C78" s="97" t="s">
        <v>87</v>
      </c>
      <c r="D78" s="98">
        <f>+D64</f>
        <v>13663504</v>
      </c>
      <c r="E78" s="98">
        <f>+E64</f>
        <v>11781877</v>
      </c>
      <c r="F78" s="98">
        <f>+F64</f>
        <v>3261974</v>
      </c>
    </row>
    <row r="79" spans="1:6" ht="13.5" thickBot="1" x14ac:dyDescent="0.25">
      <c r="A79" s="55">
        <v>3</v>
      </c>
      <c r="B79" s="99"/>
      <c r="C79" s="100" t="s">
        <v>88</v>
      </c>
      <c r="D79" s="101">
        <f>+D77-D78</f>
        <v>-2157611</v>
      </c>
      <c r="E79" s="101">
        <f>+E77-E78</f>
        <v>-1435439</v>
      </c>
      <c r="F79" s="101">
        <f>+F77-F78</f>
        <v>-722172</v>
      </c>
    </row>
    <row r="80" spans="1:6" ht="13.5" thickBot="1" x14ac:dyDescent="0.25">
      <c r="A80" s="102">
        <v>4</v>
      </c>
      <c r="B80" s="103" t="s">
        <v>81</v>
      </c>
      <c r="C80" s="104" t="s">
        <v>89</v>
      </c>
      <c r="D80" s="105">
        <f>+D72</f>
        <v>2157611</v>
      </c>
      <c r="E80" s="105">
        <f>+E72</f>
        <v>1435439</v>
      </c>
      <c r="F80" s="105">
        <f>+F72</f>
        <v>722172</v>
      </c>
    </row>
    <row r="81" spans="1:6" ht="7.5" customHeight="1" x14ac:dyDescent="0.2">
      <c r="A81" s="89"/>
      <c r="B81" s="89"/>
      <c r="C81" s="90"/>
      <c r="D81" s="90"/>
      <c r="E81" s="3"/>
      <c r="F81" s="3"/>
    </row>
    <row r="82" spans="1:6" x14ac:dyDescent="0.2">
      <c r="A82" s="106" t="s">
        <v>48</v>
      </c>
      <c r="B82" s="89" t="s">
        <v>90</v>
      </c>
      <c r="C82" s="90"/>
      <c r="D82" s="90"/>
      <c r="E82" s="3"/>
      <c r="F82" s="3"/>
    </row>
  </sheetData>
  <mergeCells count="21">
    <mergeCell ref="A1:F1"/>
    <mergeCell ref="D4:D5"/>
    <mergeCell ref="E4:E5"/>
    <mergeCell ref="F4:F5"/>
    <mergeCell ref="D43:D44"/>
    <mergeCell ref="E43:E44"/>
    <mergeCell ref="F43:F44"/>
    <mergeCell ref="D3:F3"/>
    <mergeCell ref="D42:F42"/>
    <mergeCell ref="D66:F66"/>
    <mergeCell ref="D74:F74"/>
    <mergeCell ref="C3:C5"/>
    <mergeCell ref="C42:C44"/>
    <mergeCell ref="C66:C68"/>
    <mergeCell ref="C74:C76"/>
    <mergeCell ref="D67:D68"/>
    <mergeCell ref="E67:E68"/>
    <mergeCell ref="F67:F68"/>
    <mergeCell ref="D75:D76"/>
    <mergeCell ref="E75:E76"/>
    <mergeCell ref="F75:F76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2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Zeros="0" zoomScaleNormal="100" workbookViewId="0">
      <selection activeCell="B35" sqref="B35"/>
    </sheetView>
  </sheetViews>
  <sheetFormatPr defaultRowHeight="12.75" x14ac:dyDescent="0.2"/>
  <cols>
    <col min="1" max="1" width="8" style="107" customWidth="1"/>
    <col min="2" max="2" width="49.7109375" style="107" customWidth="1"/>
    <col min="3" max="4" width="15.28515625" style="107" customWidth="1"/>
    <col min="5" max="16384" width="9.140625" style="107"/>
  </cols>
  <sheetData>
    <row r="1" spans="1:4" ht="18.75" x14ac:dyDescent="0.3">
      <c r="A1" s="470" t="s">
        <v>113</v>
      </c>
      <c r="B1" s="470"/>
      <c r="C1" s="470"/>
      <c r="D1" s="470"/>
    </row>
    <row r="2" spans="1:4" x14ac:dyDescent="0.2">
      <c r="A2" s="472"/>
      <c r="B2" s="472"/>
      <c r="C2" s="472"/>
      <c r="D2" s="472"/>
    </row>
    <row r="3" spans="1:4" ht="15" x14ac:dyDescent="0.25">
      <c r="A3" s="471" t="s">
        <v>425</v>
      </c>
      <c r="B3" s="471"/>
      <c r="C3" s="471"/>
      <c r="D3" s="471"/>
    </row>
    <row r="5" spans="1:4" x14ac:dyDescent="0.2">
      <c r="A5" s="472" t="s">
        <v>90</v>
      </c>
      <c r="B5" s="472"/>
      <c r="C5" s="472"/>
      <c r="D5" s="472"/>
    </row>
    <row r="7" spans="1:4" x14ac:dyDescent="0.2">
      <c r="D7" s="109" t="s">
        <v>91</v>
      </c>
    </row>
    <row r="8" spans="1:4" x14ac:dyDescent="0.2">
      <c r="A8" s="111"/>
      <c r="B8" s="117"/>
      <c r="C8" s="473" t="s">
        <v>92</v>
      </c>
      <c r="D8" s="474"/>
    </row>
    <row r="9" spans="1:4" x14ac:dyDescent="0.2">
      <c r="A9" s="112" t="s">
        <v>1</v>
      </c>
      <c r="B9" s="118" t="s">
        <v>93</v>
      </c>
      <c r="C9" s="121" t="s">
        <v>94</v>
      </c>
      <c r="D9" s="121" t="s">
        <v>94</v>
      </c>
    </row>
    <row r="10" spans="1:4" x14ac:dyDescent="0.2">
      <c r="A10" s="119"/>
      <c r="B10" s="120"/>
      <c r="C10" s="122" t="s">
        <v>95</v>
      </c>
      <c r="D10" s="122" t="s">
        <v>96</v>
      </c>
    </row>
    <row r="11" spans="1:4" x14ac:dyDescent="0.2">
      <c r="A11" s="113"/>
      <c r="B11" s="123"/>
      <c r="C11" s="125"/>
      <c r="D11" s="125"/>
    </row>
    <row r="12" spans="1:4" x14ac:dyDescent="0.2">
      <c r="A12" s="114"/>
      <c r="B12" s="124" t="s">
        <v>4</v>
      </c>
      <c r="C12" s="126"/>
      <c r="D12" s="126"/>
    </row>
    <row r="13" spans="1:4" x14ac:dyDescent="0.2">
      <c r="A13" s="115">
        <v>4137</v>
      </c>
      <c r="B13" s="123" t="s">
        <v>97</v>
      </c>
      <c r="C13" s="126">
        <f>C30</f>
        <v>12938</v>
      </c>
      <c r="D13" s="126"/>
    </row>
    <row r="14" spans="1:4" x14ac:dyDescent="0.2">
      <c r="A14" s="115">
        <v>4137</v>
      </c>
      <c r="B14" s="123" t="s">
        <v>98</v>
      </c>
      <c r="C14" s="126">
        <f>C46</f>
        <v>1367069</v>
      </c>
      <c r="D14" s="126">
        <f>D46</f>
        <v>340</v>
      </c>
    </row>
    <row r="15" spans="1:4" x14ac:dyDescent="0.2">
      <c r="A15" s="128"/>
      <c r="B15" s="130" t="s">
        <v>85</v>
      </c>
      <c r="C15" s="132">
        <f>SUM(C13:C14)</f>
        <v>1380007</v>
      </c>
      <c r="D15" s="129">
        <f>SUM(D11:D14)</f>
        <v>340</v>
      </c>
    </row>
    <row r="16" spans="1:4" x14ac:dyDescent="0.2">
      <c r="A16" s="115"/>
      <c r="B16" s="123"/>
      <c r="C16" s="126"/>
      <c r="D16" s="125"/>
    </row>
    <row r="17" spans="1:4" x14ac:dyDescent="0.2">
      <c r="A17" s="116"/>
      <c r="B17" s="124" t="s">
        <v>53</v>
      </c>
      <c r="C17" s="126"/>
      <c r="D17" s="126"/>
    </row>
    <row r="18" spans="1:4" x14ac:dyDescent="0.2">
      <c r="A18" s="115">
        <v>5347</v>
      </c>
      <c r="B18" s="131" t="s">
        <v>99</v>
      </c>
      <c r="C18" s="126">
        <f>C34</f>
        <v>1367069</v>
      </c>
      <c r="D18" s="126">
        <f>D50</f>
        <v>340</v>
      </c>
    </row>
    <row r="19" spans="1:4" x14ac:dyDescent="0.2">
      <c r="A19" s="115">
        <v>5347</v>
      </c>
      <c r="B19" s="131" t="s">
        <v>100</v>
      </c>
      <c r="C19" s="126">
        <f>C51</f>
        <v>12938</v>
      </c>
      <c r="D19" s="126"/>
    </row>
    <row r="20" spans="1:4" x14ac:dyDescent="0.2">
      <c r="A20" s="128"/>
      <c r="B20" s="130" t="s">
        <v>87</v>
      </c>
      <c r="C20" s="132">
        <f>SUM(C16:C19)</f>
        <v>1380007</v>
      </c>
      <c r="D20" s="129">
        <f>SUM(D16:D19)</f>
        <v>340</v>
      </c>
    </row>
    <row r="21" spans="1:4" x14ac:dyDescent="0.2">
      <c r="A21" s="128"/>
      <c r="B21" s="130" t="s">
        <v>101</v>
      </c>
      <c r="C21" s="132">
        <f>C15-C20</f>
        <v>0</v>
      </c>
      <c r="D21" s="129">
        <f>D15-D20</f>
        <v>0</v>
      </c>
    </row>
    <row r="22" spans="1:4" x14ac:dyDescent="0.2">
      <c r="B22" s="107" t="s">
        <v>102</v>
      </c>
    </row>
    <row r="24" spans="1:4" x14ac:dyDescent="0.2">
      <c r="C24" s="109" t="s">
        <v>91</v>
      </c>
    </row>
    <row r="25" spans="1:4" x14ac:dyDescent="0.2">
      <c r="A25" s="111"/>
      <c r="B25" s="137"/>
      <c r="C25" s="135" t="s">
        <v>103</v>
      </c>
    </row>
    <row r="26" spans="1:4" x14ac:dyDescent="0.2">
      <c r="A26" s="112" t="s">
        <v>1</v>
      </c>
      <c r="B26" s="133" t="s">
        <v>104</v>
      </c>
      <c r="C26" s="112" t="s">
        <v>94</v>
      </c>
    </row>
    <row r="27" spans="1:4" x14ac:dyDescent="0.2">
      <c r="A27" s="119"/>
      <c r="B27" s="138"/>
      <c r="C27" s="122" t="s">
        <v>105</v>
      </c>
    </row>
    <row r="28" spans="1:4" x14ac:dyDescent="0.2">
      <c r="A28" s="111"/>
      <c r="B28" s="137"/>
      <c r="C28" s="125"/>
    </row>
    <row r="29" spans="1:4" x14ac:dyDescent="0.2">
      <c r="A29" s="114"/>
      <c r="B29" s="124" t="s">
        <v>4</v>
      </c>
      <c r="C29" s="126"/>
    </row>
    <row r="30" spans="1:4" x14ac:dyDescent="0.2">
      <c r="A30" s="119">
        <v>4137</v>
      </c>
      <c r="B30" s="138" t="s">
        <v>106</v>
      </c>
      <c r="C30" s="127">
        <f>Bilance!E38</f>
        <v>12938</v>
      </c>
    </row>
    <row r="31" spans="1:4" x14ac:dyDescent="0.2">
      <c r="A31" s="134"/>
      <c r="B31" s="139" t="s">
        <v>85</v>
      </c>
      <c r="C31" s="136">
        <f>SUM(C30:C30)</f>
        <v>12938</v>
      </c>
    </row>
    <row r="32" spans="1:4" x14ac:dyDescent="0.2">
      <c r="A32" s="113"/>
      <c r="B32" s="123"/>
      <c r="C32" s="126"/>
    </row>
    <row r="33" spans="1:4" x14ac:dyDescent="0.2">
      <c r="A33" s="114"/>
      <c r="B33" s="124" t="s">
        <v>53</v>
      </c>
      <c r="C33" s="126"/>
    </row>
    <row r="34" spans="1:4" x14ac:dyDescent="0.2">
      <c r="A34" s="119">
        <v>5347</v>
      </c>
      <c r="B34" s="138" t="s">
        <v>455</v>
      </c>
      <c r="C34" s="127">
        <f>Bilance!E54</f>
        <v>1367069</v>
      </c>
    </row>
    <row r="35" spans="1:4" x14ac:dyDescent="0.2">
      <c r="A35" s="134"/>
      <c r="B35" s="139" t="s">
        <v>87</v>
      </c>
      <c r="C35" s="136">
        <f>SUM(C34:C34)</f>
        <v>1367069</v>
      </c>
    </row>
    <row r="36" spans="1:4" x14ac:dyDescent="0.2">
      <c r="A36" s="134"/>
      <c r="B36" s="139" t="s">
        <v>107</v>
      </c>
      <c r="C36" s="136">
        <f>C31-C35</f>
        <v>-1354131</v>
      </c>
    </row>
    <row r="40" spans="1:4" x14ac:dyDescent="0.2">
      <c r="D40" s="109" t="s">
        <v>91</v>
      </c>
    </row>
    <row r="41" spans="1:4" x14ac:dyDescent="0.2">
      <c r="A41" s="111"/>
      <c r="B41" s="111"/>
      <c r="C41" s="468" t="s">
        <v>92</v>
      </c>
      <c r="D41" s="469"/>
    </row>
    <row r="42" spans="1:4" x14ac:dyDescent="0.2">
      <c r="A42" s="112" t="s">
        <v>1</v>
      </c>
      <c r="B42" s="112" t="s">
        <v>108</v>
      </c>
      <c r="C42" s="135" t="s">
        <v>94</v>
      </c>
      <c r="D42" s="135" t="s">
        <v>94</v>
      </c>
    </row>
    <row r="43" spans="1:4" x14ac:dyDescent="0.2">
      <c r="A43" s="119"/>
      <c r="B43" s="119"/>
      <c r="C43" s="122" t="s">
        <v>105</v>
      </c>
      <c r="D43" s="122" t="s">
        <v>109</v>
      </c>
    </row>
    <row r="44" spans="1:4" x14ac:dyDescent="0.2">
      <c r="A44" s="113"/>
      <c r="B44" s="113"/>
      <c r="C44" s="126"/>
      <c r="D44" s="126"/>
    </row>
    <row r="45" spans="1:4" x14ac:dyDescent="0.2">
      <c r="A45" s="114"/>
      <c r="B45" s="114" t="s">
        <v>4</v>
      </c>
      <c r="C45" s="126"/>
      <c r="D45" s="126"/>
    </row>
    <row r="46" spans="1:4" x14ac:dyDescent="0.2">
      <c r="A46" s="119">
        <v>4137</v>
      </c>
      <c r="B46" s="119" t="s">
        <v>110</v>
      </c>
      <c r="C46" s="127">
        <f>Bilance!F36</f>
        <v>1367069</v>
      </c>
      <c r="D46" s="127">
        <f>Bilance!F37</f>
        <v>340</v>
      </c>
    </row>
    <row r="47" spans="1:4" x14ac:dyDescent="0.2">
      <c r="A47" s="134"/>
      <c r="B47" s="134" t="s">
        <v>85</v>
      </c>
      <c r="C47" s="136">
        <f>SUM(C46:C46)</f>
        <v>1367069</v>
      </c>
      <c r="D47" s="136">
        <f>SUM(D46:D46)</f>
        <v>340</v>
      </c>
    </row>
    <row r="48" spans="1:4" x14ac:dyDescent="0.2">
      <c r="A48" s="113"/>
      <c r="B48" s="113"/>
      <c r="C48" s="126"/>
      <c r="D48" s="126"/>
    </row>
    <row r="49" spans="1:4" x14ac:dyDescent="0.2">
      <c r="A49" s="114"/>
      <c r="B49" s="114" t="s">
        <v>53</v>
      </c>
      <c r="C49" s="126"/>
      <c r="D49" s="126"/>
    </row>
    <row r="50" spans="1:4" x14ac:dyDescent="0.2">
      <c r="A50" s="113">
        <v>5347</v>
      </c>
      <c r="B50" s="113" t="s">
        <v>111</v>
      </c>
      <c r="C50" s="126"/>
      <c r="D50" s="126">
        <f>Bilance!F55</f>
        <v>340</v>
      </c>
    </row>
    <row r="51" spans="1:4" x14ac:dyDescent="0.2">
      <c r="A51" s="119">
        <v>5347</v>
      </c>
      <c r="B51" s="119" t="s">
        <v>112</v>
      </c>
      <c r="C51" s="127">
        <f>Bilance!F56</f>
        <v>12938</v>
      </c>
      <c r="D51" s="127"/>
    </row>
    <row r="52" spans="1:4" x14ac:dyDescent="0.2">
      <c r="A52" s="134"/>
      <c r="B52" s="134" t="s">
        <v>87</v>
      </c>
      <c r="C52" s="136">
        <f>SUM(C50:C51)</f>
        <v>12938</v>
      </c>
      <c r="D52" s="136">
        <f>SUM(D50:D51)</f>
        <v>340</v>
      </c>
    </row>
    <row r="53" spans="1:4" x14ac:dyDescent="0.2">
      <c r="A53" s="134"/>
      <c r="B53" s="134" t="s">
        <v>107</v>
      </c>
      <c r="C53" s="136">
        <f>C47-C52</f>
        <v>1354131</v>
      </c>
      <c r="D53" s="136">
        <f>D47-D52</f>
        <v>0</v>
      </c>
    </row>
    <row r="55" spans="1:4" x14ac:dyDescent="0.2">
      <c r="C55" s="110"/>
    </row>
  </sheetData>
  <mergeCells count="6">
    <mergeCell ref="C41:D41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>
      <selection activeCell="N7" sqref="N7"/>
    </sheetView>
  </sheetViews>
  <sheetFormatPr defaultRowHeight="12.75" x14ac:dyDescent="0.2"/>
  <cols>
    <col min="1" max="1" width="8.28515625" style="107" customWidth="1"/>
    <col min="2" max="2" width="49.28515625" style="107" customWidth="1"/>
    <col min="3" max="3" width="15.85546875" style="107" customWidth="1"/>
    <col min="4" max="5" width="14.7109375" style="107" customWidth="1"/>
    <col min="6" max="6" width="15.42578125" style="107" customWidth="1"/>
    <col min="7" max="7" width="13.42578125" style="107" customWidth="1"/>
    <col min="8" max="8" width="14" style="107" customWidth="1"/>
    <col min="9" max="12" width="9.140625" style="107"/>
    <col min="13" max="13" width="21.42578125" style="107" bestFit="1" customWidth="1"/>
    <col min="14" max="16384" width="9.140625" style="107"/>
  </cols>
  <sheetData>
    <row r="1" spans="1:14" ht="18.75" x14ac:dyDescent="0.3">
      <c r="A1" s="470" t="s">
        <v>426</v>
      </c>
      <c r="B1" s="470"/>
      <c r="C1" s="470"/>
      <c r="D1" s="470"/>
      <c r="E1" s="470"/>
      <c r="F1" s="470"/>
      <c r="G1" s="470"/>
      <c r="H1" s="470"/>
    </row>
    <row r="2" spans="1:14" x14ac:dyDescent="0.2">
      <c r="A2" s="140"/>
      <c r="B2" s="108"/>
      <c r="C2" s="108"/>
      <c r="F2" s="123"/>
    </row>
    <row r="3" spans="1:14" ht="13.5" thickBot="1" x14ac:dyDescent="0.25">
      <c r="F3" s="123"/>
    </row>
    <row r="4" spans="1:14" ht="26.25" thickBot="1" x14ac:dyDescent="0.25">
      <c r="A4" s="165" t="s">
        <v>115</v>
      </c>
      <c r="B4" s="141" t="s">
        <v>116</v>
      </c>
      <c r="C4" s="142" t="s">
        <v>114</v>
      </c>
      <c r="D4" s="143" t="s">
        <v>6</v>
      </c>
      <c r="E4" s="144" t="s">
        <v>7</v>
      </c>
      <c r="F4" s="124"/>
      <c r="M4" s="433" t="s">
        <v>413</v>
      </c>
      <c r="N4" s="433" t="s">
        <v>414</v>
      </c>
    </row>
    <row r="5" spans="1:14" ht="15" x14ac:dyDescent="0.25">
      <c r="A5" s="176">
        <v>1</v>
      </c>
      <c r="B5" s="177" t="s">
        <v>117</v>
      </c>
      <c r="C5" s="178">
        <f>+'Daňové a Transfery'!E38</f>
        <v>8658286</v>
      </c>
      <c r="D5" s="179">
        <f>+'Daňové a Transfery'!F38</f>
        <v>8474385</v>
      </c>
      <c r="E5" s="180">
        <f>+'Daňové a Transfery'!G38</f>
        <v>183901</v>
      </c>
      <c r="F5" s="149"/>
      <c r="G5" s="110"/>
      <c r="M5" s="434" t="s">
        <v>117</v>
      </c>
      <c r="N5" s="435">
        <f>C5/1000</f>
        <v>8658.2860000000001</v>
      </c>
    </row>
    <row r="6" spans="1:14" ht="15" x14ac:dyDescent="0.25">
      <c r="A6" s="181">
        <v>2</v>
      </c>
      <c r="B6" s="182" t="s">
        <v>118</v>
      </c>
      <c r="C6" s="183">
        <f>+'N a K'!E114</f>
        <v>701647</v>
      </c>
      <c r="D6" s="184">
        <f>+D31</f>
        <v>556595</v>
      </c>
      <c r="E6" s="185">
        <f>+'N a K'!G114</f>
        <v>145052</v>
      </c>
      <c r="F6" s="149"/>
      <c r="G6" s="110"/>
      <c r="M6" s="434" t="s">
        <v>118</v>
      </c>
      <c r="N6" s="435">
        <f t="shared" ref="N6:N8" si="0">C6/1000</f>
        <v>701.64700000000005</v>
      </c>
    </row>
    <row r="7" spans="1:14" ht="15" x14ac:dyDescent="0.25">
      <c r="A7" s="181">
        <v>3</v>
      </c>
      <c r="B7" s="182" t="s">
        <v>119</v>
      </c>
      <c r="C7" s="183">
        <f>+'N a K'!H114</f>
        <v>428105</v>
      </c>
      <c r="D7" s="184">
        <f>+G31</f>
        <v>428100</v>
      </c>
      <c r="E7" s="185">
        <f>+'N a K'!J114</f>
        <v>5</v>
      </c>
      <c r="F7" s="149"/>
      <c r="G7" s="110"/>
      <c r="M7" s="434" t="s">
        <v>119</v>
      </c>
      <c r="N7" s="435">
        <f t="shared" si="0"/>
        <v>428.10500000000002</v>
      </c>
    </row>
    <row r="8" spans="1:14" ht="15.75" thickBot="1" x14ac:dyDescent="0.3">
      <c r="A8" s="186">
        <v>4</v>
      </c>
      <c r="B8" s="187" t="s">
        <v>120</v>
      </c>
      <c r="C8" s="188">
        <f>+'Daňové a Transfery'!E57</f>
        <v>1717855</v>
      </c>
      <c r="D8" s="189">
        <f>+'Daňové a Transfery'!F57</f>
        <v>887358</v>
      </c>
      <c r="E8" s="190">
        <f>+'Daňové a Transfery'!G57</f>
        <v>2210844</v>
      </c>
      <c r="F8" s="149"/>
      <c r="G8" s="110"/>
      <c r="M8" s="434" t="s">
        <v>412</v>
      </c>
      <c r="N8" s="435">
        <f t="shared" si="0"/>
        <v>1717.855</v>
      </c>
    </row>
    <row r="9" spans="1:14" ht="15.75" thickBot="1" x14ac:dyDescent="0.3">
      <c r="A9" s="191"/>
      <c r="B9" s="192" t="s">
        <v>121</v>
      </c>
      <c r="C9" s="193">
        <f>SUM(C5:C8)</f>
        <v>11505893</v>
      </c>
      <c r="D9" s="194">
        <f>SUM(D5:D8)</f>
        <v>10346438</v>
      </c>
      <c r="E9" s="195">
        <f>SUM(E5:E8)</f>
        <v>2539802</v>
      </c>
      <c r="F9" s="154"/>
      <c r="G9" s="110"/>
      <c r="M9" s="434"/>
      <c r="N9" s="435">
        <f>SUM(N5:N8)</f>
        <v>11505.893</v>
      </c>
    </row>
    <row r="10" spans="1:14" x14ac:dyDescent="0.2">
      <c r="D10" s="110"/>
      <c r="F10" s="123"/>
    </row>
    <row r="11" spans="1:14" ht="13.5" thickBot="1" x14ac:dyDescent="0.25"/>
    <row r="12" spans="1:14" x14ac:dyDescent="0.2">
      <c r="A12" s="475" t="s">
        <v>122</v>
      </c>
      <c r="B12" s="477" t="s">
        <v>123</v>
      </c>
      <c r="C12" s="155" t="s">
        <v>124</v>
      </c>
      <c r="D12" s="156"/>
      <c r="E12" s="157"/>
      <c r="F12" s="155" t="s">
        <v>125</v>
      </c>
      <c r="G12" s="156"/>
      <c r="H12" s="158"/>
    </row>
    <row r="13" spans="1:14" ht="26.25" thickBot="1" x14ac:dyDescent="0.25">
      <c r="A13" s="476"/>
      <c r="B13" s="478"/>
      <c r="C13" s="159" t="s">
        <v>114</v>
      </c>
      <c r="D13" s="160" t="s">
        <v>6</v>
      </c>
      <c r="E13" s="160" t="s">
        <v>7</v>
      </c>
      <c r="F13" s="159" t="s">
        <v>114</v>
      </c>
      <c r="G13" s="160" t="s">
        <v>6</v>
      </c>
      <c r="H13" s="161" t="s">
        <v>7</v>
      </c>
    </row>
    <row r="14" spans="1:14" x14ac:dyDescent="0.2">
      <c r="A14" s="162"/>
      <c r="B14" s="145" t="s">
        <v>126</v>
      </c>
      <c r="C14" s="146">
        <f>+'N a K'!E9</f>
        <v>32280</v>
      </c>
      <c r="D14" s="147">
        <f>+'N a K'!F9</f>
        <v>32132</v>
      </c>
      <c r="E14" s="147">
        <f>+'N a K'!G9</f>
        <v>148</v>
      </c>
      <c r="F14" s="146"/>
      <c r="G14" s="147"/>
      <c r="H14" s="148"/>
    </row>
    <row r="15" spans="1:14" x14ac:dyDescent="0.2">
      <c r="A15" s="153" t="s">
        <v>127</v>
      </c>
      <c r="B15" s="150" t="s">
        <v>128</v>
      </c>
      <c r="C15" s="163">
        <f>+'N a K'!E16</f>
        <v>21890</v>
      </c>
      <c r="D15" s="151">
        <f>+'N a K'!F16</f>
        <v>9500</v>
      </c>
      <c r="E15" s="151">
        <f>+'N a K'!G16</f>
        <v>12390</v>
      </c>
      <c r="F15" s="163"/>
      <c r="G15" s="151"/>
      <c r="H15" s="152"/>
    </row>
    <row r="16" spans="1:14" x14ac:dyDescent="0.2">
      <c r="A16" s="153" t="s">
        <v>129</v>
      </c>
      <c r="B16" s="150" t="s">
        <v>130</v>
      </c>
      <c r="C16" s="163">
        <f>+'N a K'!E25</f>
        <v>2845</v>
      </c>
      <c r="D16" s="151">
        <f>+'N a K'!F25</f>
        <v>150</v>
      </c>
      <c r="E16" s="151">
        <f>+'N a K'!G25</f>
        <v>2695</v>
      </c>
      <c r="F16" s="163"/>
      <c r="G16" s="151"/>
      <c r="H16" s="152"/>
    </row>
    <row r="17" spans="1:8" x14ac:dyDescent="0.2">
      <c r="A17" s="153" t="s">
        <v>131</v>
      </c>
      <c r="B17" s="150" t="s">
        <v>132</v>
      </c>
      <c r="C17" s="163">
        <f>+'N a K'!E30</f>
        <v>69192</v>
      </c>
      <c r="D17" s="151">
        <f>+'N a K'!F30</f>
        <v>69147</v>
      </c>
      <c r="E17" s="151">
        <f>+'N a K'!G30</f>
        <v>45</v>
      </c>
      <c r="F17" s="163"/>
      <c r="G17" s="151"/>
      <c r="H17" s="152"/>
    </row>
    <row r="18" spans="1:8" x14ac:dyDescent="0.2">
      <c r="A18" s="153" t="s">
        <v>133</v>
      </c>
      <c r="B18" s="150" t="s">
        <v>134</v>
      </c>
      <c r="C18" s="163">
        <f>+'N a K'!E33</f>
        <v>100</v>
      </c>
      <c r="D18" s="151">
        <f>+'N a K'!F33</f>
        <v>100</v>
      </c>
      <c r="E18" s="151"/>
      <c r="F18" s="163"/>
      <c r="G18" s="151"/>
      <c r="H18" s="152"/>
    </row>
    <row r="19" spans="1:8" x14ac:dyDescent="0.2">
      <c r="A19" s="153" t="s">
        <v>135</v>
      </c>
      <c r="B19" s="150" t="s">
        <v>136</v>
      </c>
      <c r="C19" s="163">
        <f>+'N a K'!E41</f>
        <v>14556</v>
      </c>
      <c r="D19" s="151">
        <f>+'N a K'!F41</f>
        <v>5597</v>
      </c>
      <c r="E19" s="151">
        <f>+'N a K'!G41</f>
        <v>8959</v>
      </c>
      <c r="F19" s="163"/>
      <c r="G19" s="151"/>
      <c r="H19" s="152"/>
    </row>
    <row r="20" spans="1:8" x14ac:dyDescent="0.2">
      <c r="A20" s="153" t="s">
        <v>137</v>
      </c>
      <c r="B20" s="150" t="s">
        <v>138</v>
      </c>
      <c r="C20" s="163">
        <f>+'N a K'!E54</f>
        <v>116462</v>
      </c>
      <c r="D20" s="151">
        <f>+'N a K'!F54</f>
        <v>107542</v>
      </c>
      <c r="E20" s="151">
        <f>+'N a K'!G54</f>
        <v>8920</v>
      </c>
      <c r="F20" s="163"/>
      <c r="G20" s="151"/>
      <c r="H20" s="152"/>
    </row>
    <row r="21" spans="1:8" x14ac:dyDescent="0.2">
      <c r="A21" s="153" t="s">
        <v>139</v>
      </c>
      <c r="B21" s="150" t="s">
        <v>140</v>
      </c>
      <c r="C21" s="163">
        <f>+'N a K'!E60</f>
        <v>3420</v>
      </c>
      <c r="D21" s="151">
        <f>+'N a K'!F60</f>
        <v>1117</v>
      </c>
      <c r="E21" s="151">
        <f>+'N a K'!G60</f>
        <v>2303</v>
      </c>
      <c r="F21" s="163"/>
      <c r="G21" s="151"/>
      <c r="H21" s="152"/>
    </row>
    <row r="22" spans="1:8" x14ac:dyDescent="0.2">
      <c r="A22" s="153" t="s">
        <v>141</v>
      </c>
      <c r="B22" s="150" t="s">
        <v>142</v>
      </c>
      <c r="C22" s="163">
        <f>+'N a K'!E64</f>
        <v>15736</v>
      </c>
      <c r="D22" s="151">
        <f>+'N a K'!F64</f>
        <v>10373</v>
      </c>
      <c r="E22" s="151">
        <f>+'N a K'!G64</f>
        <v>5363</v>
      </c>
      <c r="F22" s="163"/>
      <c r="G22" s="151"/>
      <c r="H22" s="152"/>
    </row>
    <row r="23" spans="1:8" x14ac:dyDescent="0.2">
      <c r="A23" s="153" t="s">
        <v>143</v>
      </c>
      <c r="B23" s="150" t="s">
        <v>144</v>
      </c>
      <c r="C23" s="163">
        <f>+'N a K'!E73</f>
        <v>232219</v>
      </c>
      <c r="D23" s="151">
        <f>+'N a K'!F73</f>
        <v>188121</v>
      </c>
      <c r="E23" s="151">
        <f>+'N a K'!G73</f>
        <v>44098</v>
      </c>
      <c r="F23" s="163">
        <f>+'N a K'!H73</f>
        <v>427805</v>
      </c>
      <c r="G23" s="151">
        <f>+'N a K'!I73</f>
        <v>427800</v>
      </c>
      <c r="H23" s="152">
        <f>'N a K'!J73</f>
        <v>5</v>
      </c>
    </row>
    <row r="24" spans="1:8" x14ac:dyDescent="0.2">
      <c r="A24" s="153" t="s">
        <v>145</v>
      </c>
      <c r="B24" s="150" t="s">
        <v>146</v>
      </c>
      <c r="C24" s="163">
        <f>+'N a K'!E79</f>
        <v>22840</v>
      </c>
      <c r="D24" s="151">
        <f>+'N a K'!F79</f>
        <v>22665</v>
      </c>
      <c r="E24" s="151">
        <f>+'N a K'!G79</f>
        <v>175</v>
      </c>
      <c r="F24" s="163"/>
      <c r="G24" s="151"/>
      <c r="H24" s="152"/>
    </row>
    <row r="25" spans="1:8" x14ac:dyDescent="0.2">
      <c r="A25" s="153" t="s">
        <v>147</v>
      </c>
      <c r="B25" s="150" t="s">
        <v>148</v>
      </c>
      <c r="C25" s="163">
        <f>+'N a K'!E91</f>
        <v>32662</v>
      </c>
      <c r="D25" s="151">
        <f>+'N a K'!F91</f>
        <v>7100</v>
      </c>
      <c r="E25" s="151">
        <f>+'N a K'!G91</f>
        <v>25562</v>
      </c>
      <c r="F25" s="163"/>
      <c r="G25" s="151"/>
      <c r="H25" s="152"/>
    </row>
    <row r="26" spans="1:8" x14ac:dyDescent="0.2">
      <c r="A26" s="153" t="s">
        <v>149</v>
      </c>
      <c r="B26" s="150" t="s">
        <v>150</v>
      </c>
      <c r="C26" s="163">
        <f>+'N a K'!E96</f>
        <v>32555</v>
      </c>
      <c r="D26" s="151">
        <f>+'N a K'!F96</f>
        <v>32417</v>
      </c>
      <c r="E26" s="151">
        <f>+'N a K'!G96</f>
        <v>138</v>
      </c>
      <c r="F26" s="163">
        <f>+'N a K'!H96</f>
        <v>300</v>
      </c>
      <c r="G26" s="151">
        <f>+'N a K'!I96</f>
        <v>300</v>
      </c>
      <c r="H26" s="152"/>
    </row>
    <row r="27" spans="1:8" x14ac:dyDescent="0.2">
      <c r="A27" s="164">
        <v>55</v>
      </c>
      <c r="B27" s="150" t="s">
        <v>151</v>
      </c>
      <c r="C27" s="163">
        <f>+'N a K'!E99</f>
        <v>179</v>
      </c>
      <c r="D27" s="151"/>
      <c r="E27" s="151">
        <f>+'N a K'!G99</f>
        <v>179</v>
      </c>
      <c r="F27" s="163"/>
      <c r="G27" s="151"/>
      <c r="H27" s="152"/>
    </row>
    <row r="28" spans="1:8" x14ac:dyDescent="0.2">
      <c r="A28" s="153" t="s">
        <v>152</v>
      </c>
      <c r="B28" s="150" t="s">
        <v>153</v>
      </c>
      <c r="C28" s="163">
        <f>+'N a K'!E104</f>
        <v>48247</v>
      </c>
      <c r="D28" s="151">
        <f>+'N a K'!F104</f>
        <v>16404</v>
      </c>
      <c r="E28" s="151">
        <f>+'N a K'!G104</f>
        <v>31843</v>
      </c>
      <c r="F28" s="163"/>
      <c r="G28" s="151"/>
      <c r="H28" s="152"/>
    </row>
    <row r="29" spans="1:8" x14ac:dyDescent="0.2">
      <c r="A29" s="153" t="s">
        <v>154</v>
      </c>
      <c r="B29" s="150" t="s">
        <v>155</v>
      </c>
      <c r="C29" s="163">
        <f>+'N a K'!E107</f>
        <v>30</v>
      </c>
      <c r="D29" s="151">
        <f>+'N a K'!F107</f>
        <v>30</v>
      </c>
      <c r="E29" s="151"/>
      <c r="F29" s="163"/>
      <c r="G29" s="151"/>
      <c r="H29" s="152"/>
    </row>
    <row r="30" spans="1:8" ht="13.5" thickBot="1" x14ac:dyDescent="0.25">
      <c r="A30" s="173" t="s">
        <v>156</v>
      </c>
      <c r="B30" s="166" t="s">
        <v>157</v>
      </c>
      <c r="C30" s="174">
        <f>+'N a K'!E110</f>
        <v>56434</v>
      </c>
      <c r="D30" s="167">
        <f>+'N a K'!F110</f>
        <v>54200</v>
      </c>
      <c r="E30" s="167">
        <f>+'N a K'!G110</f>
        <v>2234</v>
      </c>
      <c r="F30" s="174"/>
      <c r="G30" s="167"/>
      <c r="H30" s="168"/>
    </row>
    <row r="31" spans="1:8" ht="13.5" thickBot="1" x14ac:dyDescent="0.25">
      <c r="A31" s="175"/>
      <c r="B31" s="169" t="s">
        <v>121</v>
      </c>
      <c r="C31" s="170">
        <f t="shared" ref="C31:H31" si="1">SUM(C14:C30)</f>
        <v>701647</v>
      </c>
      <c r="D31" s="171">
        <f t="shared" si="1"/>
        <v>556595</v>
      </c>
      <c r="E31" s="171">
        <f t="shared" si="1"/>
        <v>145052</v>
      </c>
      <c r="F31" s="170">
        <f t="shared" si="1"/>
        <v>428105</v>
      </c>
      <c r="G31" s="171">
        <f t="shared" si="1"/>
        <v>428100</v>
      </c>
      <c r="H31" s="172">
        <f t="shared" si="1"/>
        <v>5</v>
      </c>
    </row>
    <row r="32" spans="1:8" x14ac:dyDescent="0.2">
      <c r="H32" s="110"/>
    </row>
    <row r="33" spans="1:1" x14ac:dyDescent="0.2">
      <c r="A33" s="107" t="s">
        <v>158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zoomScaleNormal="100" zoomScaleSheetLayoutView="100" workbookViewId="0">
      <pane ySplit="5" topLeftCell="A33" activePane="bottomLeft" state="frozen"/>
      <selection pane="bottomLeft" activeCell="G54" sqref="G54"/>
    </sheetView>
  </sheetViews>
  <sheetFormatPr defaultRowHeight="12.75" x14ac:dyDescent="0.2"/>
  <cols>
    <col min="1" max="1" width="5.42578125" style="107" customWidth="1"/>
    <col min="2" max="2" width="6" style="107" bestFit="1" customWidth="1"/>
    <col min="3" max="3" width="7.140625" style="107" customWidth="1"/>
    <col min="4" max="4" width="58.28515625" style="107" customWidth="1"/>
    <col min="5" max="5" width="13" style="107" customWidth="1"/>
    <col min="6" max="6" width="11.140625" style="107" customWidth="1"/>
    <col min="7" max="7" width="12.42578125" style="107" customWidth="1"/>
    <col min="8" max="16384" width="9.140625" style="107"/>
  </cols>
  <sheetData>
    <row r="1" spans="1:7" ht="18.75" x14ac:dyDescent="0.3">
      <c r="A1" s="470" t="s">
        <v>427</v>
      </c>
      <c r="B1" s="470"/>
      <c r="C1" s="470"/>
      <c r="D1" s="470"/>
      <c r="E1" s="470"/>
      <c r="F1" s="470"/>
      <c r="G1" s="470"/>
    </row>
    <row r="2" spans="1:7" ht="15" x14ac:dyDescent="0.2">
      <c r="A2" s="481" t="s">
        <v>406</v>
      </c>
      <c r="B2" s="481"/>
      <c r="C2" s="481"/>
      <c r="D2" s="481"/>
      <c r="E2" s="481"/>
      <c r="F2" s="481"/>
      <c r="G2" s="481"/>
    </row>
    <row r="3" spans="1:7" x14ac:dyDescent="0.2">
      <c r="G3" s="237" t="s">
        <v>405</v>
      </c>
    </row>
    <row r="4" spans="1:7" x14ac:dyDescent="0.2">
      <c r="A4" s="480" t="s">
        <v>159</v>
      </c>
      <c r="B4" s="480" t="s">
        <v>402</v>
      </c>
      <c r="C4" s="480" t="s">
        <v>160</v>
      </c>
      <c r="D4" s="479" t="s">
        <v>161</v>
      </c>
      <c r="E4" s="479" t="s">
        <v>114</v>
      </c>
      <c r="F4" s="479" t="s">
        <v>6</v>
      </c>
      <c r="G4" s="479" t="s">
        <v>7</v>
      </c>
    </row>
    <row r="5" spans="1:7" x14ac:dyDescent="0.2">
      <c r="A5" s="480"/>
      <c r="B5" s="480"/>
      <c r="C5" s="480"/>
      <c r="D5" s="479"/>
      <c r="E5" s="479"/>
      <c r="F5" s="479"/>
      <c r="G5" s="479"/>
    </row>
    <row r="6" spans="1:7" x14ac:dyDescent="0.2">
      <c r="A6" s="215"/>
      <c r="B6" s="215"/>
      <c r="C6" s="215"/>
      <c r="D6" s="216"/>
      <c r="E6" s="216"/>
      <c r="F6" s="216"/>
      <c r="G6" s="216"/>
    </row>
    <row r="7" spans="1:7" x14ac:dyDescent="0.2">
      <c r="A7" s="197">
        <v>1</v>
      </c>
      <c r="B7" s="197">
        <v>11</v>
      </c>
      <c r="C7" s="197">
        <v>1111</v>
      </c>
      <c r="D7" s="217" t="s">
        <v>162</v>
      </c>
      <c r="E7" s="218">
        <f>+F7+G7</f>
        <v>1860000</v>
      </c>
      <c r="F7" s="218">
        <v>1860000</v>
      </c>
      <c r="G7" s="218"/>
    </row>
    <row r="8" spans="1:7" x14ac:dyDescent="0.2">
      <c r="A8" s="197">
        <v>1</v>
      </c>
      <c r="B8" s="197">
        <v>11</v>
      </c>
      <c r="C8" s="197">
        <v>1112</v>
      </c>
      <c r="D8" s="217" t="s">
        <v>163</v>
      </c>
      <c r="E8" s="218">
        <f t="shared" ref="E8:E36" si="0">+F8+G8</f>
        <v>60000</v>
      </c>
      <c r="F8" s="218">
        <v>60000</v>
      </c>
      <c r="G8" s="218"/>
    </row>
    <row r="9" spans="1:7" x14ac:dyDescent="0.2">
      <c r="A9" s="197">
        <v>1</v>
      </c>
      <c r="B9" s="197">
        <v>11</v>
      </c>
      <c r="C9" s="197">
        <v>1113</v>
      </c>
      <c r="D9" s="217" t="s">
        <v>164</v>
      </c>
      <c r="E9" s="218">
        <f t="shared" si="0"/>
        <v>180000</v>
      </c>
      <c r="F9" s="218">
        <v>180000</v>
      </c>
      <c r="G9" s="218"/>
    </row>
    <row r="10" spans="1:7" x14ac:dyDescent="0.2">
      <c r="A10" s="197">
        <v>1</v>
      </c>
      <c r="B10" s="197">
        <v>11</v>
      </c>
      <c r="C10" s="197">
        <v>1121</v>
      </c>
      <c r="D10" s="217" t="s">
        <v>165</v>
      </c>
      <c r="E10" s="218">
        <f t="shared" si="0"/>
        <v>1820000</v>
      </c>
      <c r="F10" s="218">
        <v>1820000</v>
      </c>
      <c r="G10" s="218"/>
    </row>
    <row r="11" spans="1:7" x14ac:dyDescent="0.2">
      <c r="A11" s="197">
        <v>1</v>
      </c>
      <c r="B11" s="197">
        <v>11</v>
      </c>
      <c r="C11" s="197">
        <v>1122</v>
      </c>
      <c r="D11" s="217" t="s">
        <v>166</v>
      </c>
      <c r="E11" s="218">
        <f t="shared" si="0"/>
        <v>87073</v>
      </c>
      <c r="F11" s="218"/>
      <c r="G11" s="219">
        <v>87073</v>
      </c>
    </row>
    <row r="12" spans="1:7" ht="15" x14ac:dyDescent="0.2">
      <c r="A12" s="197">
        <v>1</v>
      </c>
      <c r="B12" s="197">
        <v>11</v>
      </c>
      <c r="C12" s="197">
        <v>1122</v>
      </c>
      <c r="D12" s="217" t="s">
        <v>400</v>
      </c>
      <c r="E12" s="218">
        <f t="shared" si="0"/>
        <v>361067</v>
      </c>
      <c r="F12" s="218">
        <v>350000</v>
      </c>
      <c r="G12" s="219">
        <v>11067</v>
      </c>
    </row>
    <row r="13" spans="1:7" x14ac:dyDescent="0.2">
      <c r="A13" s="220" t="s">
        <v>167</v>
      </c>
      <c r="B13" s="199"/>
      <c r="C13" s="199"/>
      <c r="D13" s="221"/>
      <c r="E13" s="222">
        <f t="shared" si="0"/>
        <v>4368140</v>
      </c>
      <c r="F13" s="222">
        <f>SUM(F7:F12)</f>
        <v>4270000</v>
      </c>
      <c r="G13" s="222">
        <f>SUM(G7:G12)</f>
        <v>98140</v>
      </c>
    </row>
    <row r="14" spans="1:7" x14ac:dyDescent="0.2">
      <c r="A14" s="223"/>
      <c r="B14" s="224"/>
      <c r="C14" s="224"/>
      <c r="D14" s="225"/>
      <c r="E14" s="226"/>
      <c r="F14" s="226"/>
      <c r="G14" s="226"/>
    </row>
    <row r="15" spans="1:7" x14ac:dyDescent="0.2">
      <c r="A15" s="197">
        <v>1</v>
      </c>
      <c r="B15" s="197">
        <v>12</v>
      </c>
      <c r="C15" s="197">
        <v>1211</v>
      </c>
      <c r="D15" s="217" t="s">
        <v>12</v>
      </c>
      <c r="E15" s="218">
        <f t="shared" si="0"/>
        <v>3650000</v>
      </c>
      <c r="F15" s="218">
        <v>3650000</v>
      </c>
      <c r="G15" s="218"/>
    </row>
    <row r="16" spans="1:7" x14ac:dyDescent="0.2">
      <c r="A16" s="220" t="s">
        <v>168</v>
      </c>
      <c r="B16" s="199"/>
      <c r="C16" s="199"/>
      <c r="D16" s="221"/>
      <c r="E16" s="222">
        <f t="shared" si="0"/>
        <v>3650000</v>
      </c>
      <c r="F16" s="222">
        <f>SUM(F15)</f>
        <v>3650000</v>
      </c>
      <c r="G16" s="222"/>
    </row>
    <row r="17" spans="1:7" x14ac:dyDescent="0.2">
      <c r="A17" s="223"/>
      <c r="B17" s="224"/>
      <c r="C17" s="224"/>
      <c r="D17" s="225"/>
      <c r="E17" s="219"/>
      <c r="F17" s="219"/>
      <c r="G17" s="219"/>
    </row>
    <row r="18" spans="1:7" x14ac:dyDescent="0.2">
      <c r="A18" s="197">
        <v>1</v>
      </c>
      <c r="B18" s="197">
        <v>13</v>
      </c>
      <c r="C18" s="197">
        <v>1334</v>
      </c>
      <c r="D18" s="217" t="s">
        <v>169</v>
      </c>
      <c r="E18" s="218">
        <f t="shared" si="0"/>
        <v>400</v>
      </c>
      <c r="F18" s="218">
        <v>400</v>
      </c>
      <c r="G18" s="218"/>
    </row>
    <row r="19" spans="1:7" x14ac:dyDescent="0.2">
      <c r="A19" s="197">
        <v>1</v>
      </c>
      <c r="B19" s="197">
        <v>13</v>
      </c>
      <c r="C19" s="197">
        <v>1335</v>
      </c>
      <c r="D19" s="217" t="s">
        <v>170</v>
      </c>
      <c r="E19" s="218">
        <f t="shared" si="0"/>
        <v>20</v>
      </c>
      <c r="F19" s="218">
        <v>20</v>
      </c>
      <c r="G19" s="218"/>
    </row>
    <row r="20" spans="1:7" x14ac:dyDescent="0.2">
      <c r="A20" s="197">
        <v>1</v>
      </c>
      <c r="B20" s="197">
        <v>13</v>
      </c>
      <c r="C20" s="197">
        <v>1339</v>
      </c>
      <c r="D20" s="217" t="s">
        <v>171</v>
      </c>
      <c r="E20" s="218">
        <f t="shared" si="0"/>
        <v>113</v>
      </c>
      <c r="F20" s="218">
        <v>113</v>
      </c>
      <c r="G20" s="218"/>
    </row>
    <row r="21" spans="1:7" x14ac:dyDescent="0.2">
      <c r="A21" s="197">
        <v>1</v>
      </c>
      <c r="B21" s="197">
        <v>13</v>
      </c>
      <c r="C21" s="197">
        <v>1340</v>
      </c>
      <c r="D21" s="217" t="s">
        <v>172</v>
      </c>
      <c r="E21" s="218">
        <f t="shared" si="0"/>
        <v>216990</v>
      </c>
      <c r="F21" s="218">
        <v>216990</v>
      </c>
      <c r="G21" s="218"/>
    </row>
    <row r="22" spans="1:7" x14ac:dyDescent="0.2">
      <c r="A22" s="197">
        <v>1</v>
      </c>
      <c r="B22" s="197">
        <v>13</v>
      </c>
      <c r="C22" s="197">
        <v>1341</v>
      </c>
      <c r="D22" s="217" t="s">
        <v>173</v>
      </c>
      <c r="E22" s="218">
        <f t="shared" si="0"/>
        <v>10078</v>
      </c>
      <c r="F22" s="218"/>
      <c r="G22" s="218">
        <v>10078</v>
      </c>
    </row>
    <row r="23" spans="1:7" x14ac:dyDescent="0.2">
      <c r="A23" s="197">
        <v>1</v>
      </c>
      <c r="B23" s="197">
        <v>13</v>
      </c>
      <c r="C23" s="197">
        <v>1342</v>
      </c>
      <c r="D23" s="217" t="s">
        <v>174</v>
      </c>
      <c r="E23" s="218">
        <f t="shared" si="0"/>
        <v>2357</v>
      </c>
      <c r="F23" s="218"/>
      <c r="G23" s="218">
        <v>2357</v>
      </c>
    </row>
    <row r="24" spans="1:7" x14ac:dyDescent="0.2">
      <c r="A24" s="197">
        <v>1</v>
      </c>
      <c r="B24" s="197">
        <v>13</v>
      </c>
      <c r="C24" s="197">
        <v>1343</v>
      </c>
      <c r="D24" s="217" t="s">
        <v>175</v>
      </c>
      <c r="E24" s="218">
        <f t="shared" si="0"/>
        <v>43202</v>
      </c>
      <c r="F24" s="218"/>
      <c r="G24" s="218">
        <v>43202</v>
      </c>
    </row>
    <row r="25" spans="1:7" x14ac:dyDescent="0.2">
      <c r="A25" s="197">
        <v>1</v>
      </c>
      <c r="B25" s="197">
        <v>13</v>
      </c>
      <c r="C25" s="197">
        <v>1344</v>
      </c>
      <c r="D25" s="217" t="s">
        <v>176</v>
      </c>
      <c r="E25" s="218">
        <f t="shared" si="0"/>
        <v>5580</v>
      </c>
      <c r="F25" s="218"/>
      <c r="G25" s="218">
        <v>5580</v>
      </c>
    </row>
    <row r="26" spans="1:7" x14ac:dyDescent="0.2">
      <c r="A26" s="197">
        <v>1</v>
      </c>
      <c r="B26" s="197">
        <v>13</v>
      </c>
      <c r="C26" s="197">
        <v>1345</v>
      </c>
      <c r="D26" s="217" t="s">
        <v>177</v>
      </c>
      <c r="E26" s="218">
        <f t="shared" si="0"/>
        <v>7305</v>
      </c>
      <c r="F26" s="218"/>
      <c r="G26" s="218">
        <v>7305</v>
      </c>
    </row>
    <row r="27" spans="1:7" x14ac:dyDescent="0.2">
      <c r="A27" s="197">
        <v>1</v>
      </c>
      <c r="B27" s="197">
        <v>13</v>
      </c>
      <c r="C27" s="197">
        <v>1346</v>
      </c>
      <c r="D27" s="217" t="s">
        <v>178</v>
      </c>
      <c r="E27" s="218">
        <f t="shared" si="0"/>
        <v>4000</v>
      </c>
      <c r="F27" s="218">
        <v>4000</v>
      </c>
      <c r="G27" s="218"/>
    </row>
    <row r="28" spans="1:7" x14ac:dyDescent="0.2">
      <c r="A28" s="197">
        <v>1</v>
      </c>
      <c r="B28" s="197">
        <v>13</v>
      </c>
      <c r="C28" s="197">
        <v>1353</v>
      </c>
      <c r="D28" s="227" t="s">
        <v>179</v>
      </c>
      <c r="E28" s="218">
        <f t="shared" si="0"/>
        <v>4500</v>
      </c>
      <c r="F28" s="218">
        <v>4500</v>
      </c>
      <c r="G28" s="218"/>
    </row>
    <row r="29" spans="1:7" x14ac:dyDescent="0.2">
      <c r="A29" s="228">
        <v>1</v>
      </c>
      <c r="B29" s="197">
        <v>13</v>
      </c>
      <c r="C29" s="229">
        <v>1361</v>
      </c>
      <c r="D29" s="217" t="s">
        <v>23</v>
      </c>
      <c r="E29" s="218">
        <f>+F29+G29</f>
        <v>85581</v>
      </c>
      <c r="F29" s="218">
        <v>68362</v>
      </c>
      <c r="G29" s="218">
        <v>17219</v>
      </c>
    </row>
    <row r="30" spans="1:7" x14ac:dyDescent="0.2">
      <c r="A30" s="228">
        <v>1</v>
      </c>
      <c r="B30" s="197">
        <v>13</v>
      </c>
      <c r="C30" s="450">
        <v>1381</v>
      </c>
      <c r="D30" s="225" t="s">
        <v>430</v>
      </c>
      <c r="E30" s="219">
        <f>+F30+G30</f>
        <v>20000</v>
      </c>
      <c r="F30" s="219">
        <v>20000</v>
      </c>
      <c r="G30" s="219"/>
    </row>
    <row r="31" spans="1:7" x14ac:dyDescent="0.2">
      <c r="A31" s="228">
        <v>1</v>
      </c>
      <c r="B31" s="197">
        <v>13</v>
      </c>
      <c r="C31" s="450">
        <v>1382</v>
      </c>
      <c r="D31" s="225" t="s">
        <v>432</v>
      </c>
      <c r="E31" s="219">
        <f>+F31+G31</f>
        <v>8020</v>
      </c>
      <c r="F31" s="219">
        <v>8000</v>
      </c>
      <c r="G31" s="219">
        <v>20</v>
      </c>
    </row>
    <row r="32" spans="1:7" x14ac:dyDescent="0.2">
      <c r="A32" s="228">
        <v>1</v>
      </c>
      <c r="B32" s="197">
        <v>13</v>
      </c>
      <c r="C32" s="450">
        <v>1383</v>
      </c>
      <c r="D32" s="225" t="s">
        <v>431</v>
      </c>
      <c r="E32" s="219">
        <f>+F32+G32</f>
        <v>2000</v>
      </c>
      <c r="F32" s="219">
        <v>2000</v>
      </c>
      <c r="G32" s="219"/>
    </row>
    <row r="33" spans="1:7" x14ac:dyDescent="0.2">
      <c r="A33" s="230" t="s">
        <v>180</v>
      </c>
      <c r="B33" s="199"/>
      <c r="C33" s="199"/>
      <c r="D33" s="231"/>
      <c r="E33" s="222">
        <f t="shared" si="0"/>
        <v>410146</v>
      </c>
      <c r="F33" s="222">
        <f>SUM(F18:F32)</f>
        <v>324385</v>
      </c>
      <c r="G33" s="222">
        <f>SUM(G18:G32)</f>
        <v>85761</v>
      </c>
    </row>
    <row r="34" spans="1:7" x14ac:dyDescent="0.2">
      <c r="A34" s="197"/>
      <c r="B34" s="197"/>
      <c r="C34" s="197"/>
      <c r="D34" s="217"/>
      <c r="E34" s="218"/>
      <c r="F34" s="218"/>
      <c r="G34" s="218"/>
    </row>
    <row r="35" spans="1:7" x14ac:dyDescent="0.2">
      <c r="A35" s="197">
        <v>1</v>
      </c>
      <c r="B35" s="197">
        <v>15</v>
      </c>
      <c r="C35" s="197">
        <v>1511</v>
      </c>
      <c r="D35" s="217" t="s">
        <v>13</v>
      </c>
      <c r="E35" s="218">
        <f t="shared" si="0"/>
        <v>230000</v>
      </c>
      <c r="F35" s="218">
        <v>230000</v>
      </c>
      <c r="G35" s="218"/>
    </row>
    <row r="36" spans="1:7" x14ac:dyDescent="0.2">
      <c r="A36" s="230" t="s">
        <v>181</v>
      </c>
      <c r="B36" s="199"/>
      <c r="C36" s="199"/>
      <c r="D36" s="231"/>
      <c r="E36" s="222">
        <f t="shared" si="0"/>
        <v>230000</v>
      </c>
      <c r="F36" s="222">
        <f>SUM(F35)</f>
        <v>230000</v>
      </c>
      <c r="G36" s="222"/>
    </row>
    <row r="37" spans="1:7" ht="13.5" thickBot="1" x14ac:dyDescent="0.25">
      <c r="A37" s="111"/>
      <c r="B37" s="111"/>
      <c r="C37" s="111"/>
      <c r="D37" s="233"/>
      <c r="E37" s="234"/>
      <c r="F37" s="234"/>
      <c r="G37" s="234"/>
    </row>
    <row r="38" spans="1:7" ht="15.75" customHeight="1" thickTop="1" thickBot="1" x14ac:dyDescent="0.25">
      <c r="A38" s="429" t="s">
        <v>403</v>
      </c>
      <c r="B38" s="430"/>
      <c r="C38" s="430"/>
      <c r="D38" s="431"/>
      <c r="E38" s="432">
        <f>E13+E16+E33+E36</f>
        <v>8658286</v>
      </c>
      <c r="F38" s="432">
        <f>F13+F16+F33+F36</f>
        <v>8474385</v>
      </c>
      <c r="G38" s="432">
        <f>G13+G16+G33+G36</f>
        <v>183901</v>
      </c>
    </row>
    <row r="39" spans="1:7" ht="15.75" thickTop="1" x14ac:dyDescent="0.2">
      <c r="A39" s="211" t="s">
        <v>401</v>
      </c>
      <c r="B39" s="123"/>
      <c r="C39" s="123"/>
      <c r="D39" s="206"/>
      <c r="E39" s="207"/>
      <c r="F39" s="207"/>
      <c r="G39" s="207"/>
    </row>
    <row r="40" spans="1:7" x14ac:dyDescent="0.2">
      <c r="A40" s="123"/>
      <c r="B40" s="123"/>
      <c r="C40" s="123"/>
      <c r="D40" s="206"/>
      <c r="E40" s="207"/>
      <c r="F40" s="207"/>
      <c r="G40" s="207"/>
    </row>
    <row r="41" spans="1:7" x14ac:dyDescent="0.2">
      <c r="A41" s="123"/>
      <c r="B41" s="123"/>
      <c r="C41" s="123"/>
      <c r="D41" s="206"/>
      <c r="E41" s="207"/>
      <c r="F41" s="207"/>
      <c r="G41" s="207"/>
    </row>
    <row r="42" spans="1:7" x14ac:dyDescent="0.2">
      <c r="A42" s="123"/>
      <c r="B42" s="123"/>
      <c r="C42" s="123"/>
      <c r="D42" s="206"/>
      <c r="E42" s="207"/>
      <c r="F42" s="207"/>
      <c r="G42" s="207"/>
    </row>
    <row r="43" spans="1:7" ht="18.75" x14ac:dyDescent="0.3">
      <c r="A43" s="470" t="s">
        <v>428</v>
      </c>
      <c r="B43" s="470"/>
      <c r="C43" s="470"/>
      <c r="D43" s="470"/>
      <c r="E43" s="470"/>
      <c r="F43" s="470"/>
      <c r="G43" s="470"/>
    </row>
    <row r="44" spans="1:7" ht="15" x14ac:dyDescent="0.2">
      <c r="A44" s="482" t="s">
        <v>406</v>
      </c>
      <c r="B44" s="482"/>
      <c r="C44" s="482"/>
      <c r="D44" s="482"/>
      <c r="E44" s="482"/>
      <c r="F44" s="482"/>
      <c r="G44" s="482"/>
    </row>
    <row r="45" spans="1:7" x14ac:dyDescent="0.2">
      <c r="E45" s="110"/>
      <c r="F45" s="110"/>
      <c r="G45" s="237" t="s">
        <v>405</v>
      </c>
    </row>
    <row r="46" spans="1:7" x14ac:dyDescent="0.2">
      <c r="A46" s="480" t="s">
        <v>159</v>
      </c>
      <c r="B46" s="480" t="s">
        <v>402</v>
      </c>
      <c r="C46" s="480" t="s">
        <v>160</v>
      </c>
      <c r="D46" s="479" t="s">
        <v>161</v>
      </c>
      <c r="E46" s="479" t="s">
        <v>114</v>
      </c>
      <c r="F46" s="479" t="s">
        <v>6</v>
      </c>
      <c r="G46" s="479" t="s">
        <v>7</v>
      </c>
    </row>
    <row r="47" spans="1:7" x14ac:dyDescent="0.2">
      <c r="A47" s="480"/>
      <c r="B47" s="480"/>
      <c r="C47" s="480"/>
      <c r="D47" s="479"/>
      <c r="E47" s="479"/>
      <c r="F47" s="479"/>
      <c r="G47" s="479"/>
    </row>
    <row r="48" spans="1:7" x14ac:dyDescent="0.2">
      <c r="A48" s="197">
        <v>4</v>
      </c>
      <c r="B48" s="197">
        <v>41</v>
      </c>
      <c r="C48" s="197">
        <v>4112</v>
      </c>
      <c r="D48" s="217" t="s">
        <v>182</v>
      </c>
      <c r="E48" s="218">
        <f>+F48+G48</f>
        <v>345516</v>
      </c>
      <c r="F48" s="218">
        <f>Bilance!E32</f>
        <v>165186</v>
      </c>
      <c r="G48" s="218">
        <f>Bilance!F32</f>
        <v>180330</v>
      </c>
    </row>
    <row r="49" spans="1:26" x14ac:dyDescent="0.2">
      <c r="A49" s="197">
        <v>4</v>
      </c>
      <c r="B49" s="197">
        <v>41</v>
      </c>
      <c r="C49" s="197">
        <v>4116</v>
      </c>
      <c r="D49" s="217" t="s">
        <v>44</v>
      </c>
      <c r="E49" s="218">
        <f>+F49+G49</f>
        <v>15131</v>
      </c>
      <c r="F49" s="218"/>
      <c r="G49" s="218">
        <f>Bilance!F33</f>
        <v>15131</v>
      </c>
    </row>
    <row r="50" spans="1:26" x14ac:dyDescent="0.2">
      <c r="A50" s="197">
        <v>4</v>
      </c>
      <c r="B50" s="197">
        <v>41</v>
      </c>
      <c r="C50" s="197">
        <v>4121</v>
      </c>
      <c r="D50" s="217" t="s">
        <v>183</v>
      </c>
      <c r="E50" s="218">
        <f>+F50+G50</f>
        <v>99</v>
      </c>
      <c r="F50" s="218">
        <f>Bilance!E34</f>
        <v>50</v>
      </c>
      <c r="G50" s="218">
        <f>Bilance!F34</f>
        <v>49</v>
      </c>
    </row>
    <row r="51" spans="1:26" x14ac:dyDescent="0.2">
      <c r="A51" s="197">
        <v>4</v>
      </c>
      <c r="B51" s="197">
        <v>41</v>
      </c>
      <c r="C51" s="197">
        <v>4131</v>
      </c>
      <c r="D51" s="217" t="s">
        <v>184</v>
      </c>
      <c r="E51" s="218">
        <f>+F51+G51</f>
        <v>1357109</v>
      </c>
      <c r="F51" s="218">
        <f>Bilance!E35</f>
        <v>709184</v>
      </c>
      <c r="G51" s="218">
        <f>Bilance!F35</f>
        <v>647925</v>
      </c>
    </row>
    <row r="52" spans="1:26" x14ac:dyDescent="0.2">
      <c r="A52" s="197">
        <v>4</v>
      </c>
      <c r="B52" s="197">
        <v>41</v>
      </c>
      <c r="C52" s="197">
        <v>4137</v>
      </c>
      <c r="D52" s="217" t="s">
        <v>47</v>
      </c>
      <c r="E52" s="218" t="s">
        <v>185</v>
      </c>
      <c r="F52" s="218"/>
      <c r="G52" s="218">
        <f>Bilance!F36</f>
        <v>1367069</v>
      </c>
    </row>
    <row r="53" spans="1:26" x14ac:dyDescent="0.2">
      <c r="A53" s="197">
        <v>4</v>
      </c>
      <c r="B53" s="197">
        <v>41</v>
      </c>
      <c r="C53" s="197">
        <v>4137</v>
      </c>
      <c r="D53" s="217" t="s">
        <v>49</v>
      </c>
      <c r="E53" s="218" t="s">
        <v>185</v>
      </c>
      <c r="F53" s="218"/>
      <c r="G53" s="218">
        <f>Bilance!F37</f>
        <v>340</v>
      </c>
    </row>
    <row r="54" spans="1:26" x14ac:dyDescent="0.2">
      <c r="A54" s="197">
        <v>4</v>
      </c>
      <c r="B54" s="197">
        <v>41</v>
      </c>
      <c r="C54" s="197">
        <v>4137</v>
      </c>
      <c r="D54" s="217" t="s">
        <v>50</v>
      </c>
      <c r="E54" s="218" t="s">
        <v>185</v>
      </c>
      <c r="F54" s="218">
        <f>Bilance!E38</f>
        <v>12938</v>
      </c>
      <c r="G54" s="218"/>
    </row>
    <row r="55" spans="1:26" x14ac:dyDescent="0.2">
      <c r="A55" s="230" t="s">
        <v>186</v>
      </c>
      <c r="B55" s="199"/>
      <c r="C55" s="199"/>
      <c r="D55" s="221"/>
      <c r="E55" s="222">
        <f>SUM(E48:E54)</f>
        <v>1717855</v>
      </c>
      <c r="F55" s="222">
        <f>SUM(F48:F54)</f>
        <v>887358</v>
      </c>
      <c r="G55" s="222">
        <f>SUM(G48:G54)</f>
        <v>2210844</v>
      </c>
    </row>
    <row r="56" spans="1:26" ht="13.5" thickBot="1" x14ac:dyDescent="0.25">
      <c r="A56" s="236"/>
      <c r="B56" s="111"/>
      <c r="C56" s="111"/>
      <c r="D56" s="233"/>
      <c r="E56" s="234"/>
      <c r="F56" s="234"/>
      <c r="G56" s="234"/>
    </row>
    <row r="57" spans="1:26" ht="15.75" customHeight="1" thickTop="1" thickBot="1" x14ac:dyDescent="0.25">
      <c r="A57" s="429" t="s">
        <v>404</v>
      </c>
      <c r="B57" s="430"/>
      <c r="C57" s="430"/>
      <c r="D57" s="431"/>
      <c r="E57" s="432">
        <f>+E55</f>
        <v>1717855</v>
      </c>
      <c r="F57" s="432">
        <f t="shared" ref="F57:G57" si="1">+F55</f>
        <v>887358</v>
      </c>
      <c r="G57" s="432">
        <f t="shared" si="1"/>
        <v>2210844</v>
      </c>
    </row>
    <row r="58" spans="1:26" ht="13.5" thickTop="1" x14ac:dyDescent="0.2">
      <c r="A58" s="123" t="s">
        <v>158</v>
      </c>
      <c r="B58" s="123"/>
      <c r="C58" s="123"/>
      <c r="D58" s="206"/>
      <c r="E58" s="209"/>
      <c r="F58" s="210"/>
      <c r="G58" s="210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x14ac:dyDescent="0.2">
      <c r="B59" s="123"/>
      <c r="C59" s="123"/>
      <c r="D59" s="206"/>
      <c r="E59" s="209"/>
      <c r="F59" s="210"/>
      <c r="G59" s="210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x14ac:dyDescent="0.2">
      <c r="A60" s="124"/>
      <c r="B60" s="123"/>
      <c r="C60" s="123"/>
      <c r="D60" s="206"/>
      <c r="E60" s="209"/>
      <c r="F60" s="210"/>
      <c r="G60" s="210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x14ac:dyDescent="0.2">
      <c r="B61" s="123"/>
      <c r="C61" s="123"/>
      <c r="D61" s="123"/>
      <c r="E61" s="212"/>
      <c r="F61" s="213"/>
      <c r="G61" s="21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x14ac:dyDescent="0.2">
      <c r="E62" s="110"/>
      <c r="F62" s="214"/>
      <c r="G62" s="214"/>
    </row>
  </sheetData>
  <mergeCells count="18">
    <mergeCell ref="A1:G1"/>
    <mergeCell ref="A2:G2"/>
    <mergeCell ref="A43:G43"/>
    <mergeCell ref="A44:G44"/>
    <mergeCell ref="A4:A5"/>
    <mergeCell ref="B4:B5"/>
    <mergeCell ref="C4:C5"/>
    <mergeCell ref="D4:D5"/>
    <mergeCell ref="E4:E5"/>
    <mergeCell ref="F4:F5"/>
    <mergeCell ref="G4:G5"/>
    <mergeCell ref="F46:F47"/>
    <mergeCell ref="G46:G47"/>
    <mergeCell ref="A46:A47"/>
    <mergeCell ref="B46:B47"/>
    <mergeCell ref="C46:C47"/>
    <mergeCell ref="D46:D47"/>
    <mergeCell ref="E46:E47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showGridLines="0" showZeros="0" zoomScaleNormal="100" zoomScaleSheetLayoutView="100" workbookViewId="0">
      <pane ySplit="6" topLeftCell="A7" activePane="bottomLeft" state="frozen"/>
      <selection pane="bottomLeft" activeCell="A4" sqref="A4"/>
    </sheetView>
  </sheetViews>
  <sheetFormatPr defaultRowHeight="12.75" x14ac:dyDescent="0.2"/>
  <cols>
    <col min="1" max="1" width="4.5703125" style="107" customWidth="1"/>
    <col min="2" max="2" width="5.140625" style="107" customWidth="1"/>
    <col min="3" max="3" width="5" style="107" bestFit="1" customWidth="1"/>
    <col min="4" max="4" width="51.7109375" style="107" customWidth="1"/>
    <col min="5" max="5" width="11.7109375" style="110" customWidth="1"/>
    <col min="6" max="6" width="10.28515625" style="110" customWidth="1"/>
    <col min="7" max="7" width="10.42578125" style="110" customWidth="1"/>
    <col min="8" max="8" width="12" style="110" customWidth="1"/>
    <col min="9" max="9" width="10" style="110" customWidth="1"/>
    <col min="10" max="10" width="10.5703125" style="110" customWidth="1"/>
    <col min="11" max="11" width="18.5703125" style="110" hidden="1" customWidth="1"/>
    <col min="12" max="12" width="9" style="110" hidden="1" customWidth="1"/>
    <col min="13" max="13" width="11.85546875" style="110" hidden="1" customWidth="1"/>
    <col min="14" max="20" width="9.140625" style="110"/>
    <col min="21" max="16384" width="9.140625" style="107"/>
  </cols>
  <sheetData>
    <row r="1" spans="1:13" s="110" customFormat="1" ht="18.75" x14ac:dyDescent="0.3">
      <c r="A1" s="470" t="s">
        <v>429</v>
      </c>
      <c r="B1" s="470"/>
      <c r="C1" s="470"/>
      <c r="D1" s="470"/>
      <c r="E1" s="470"/>
      <c r="F1" s="470"/>
      <c r="G1" s="470"/>
      <c r="H1" s="470"/>
      <c r="I1" s="470"/>
      <c r="J1" s="470"/>
      <c r="K1" s="208"/>
      <c r="L1" s="208"/>
      <c r="M1" s="208"/>
    </row>
    <row r="2" spans="1:13" s="110" customFormat="1" ht="15" x14ac:dyDescent="0.25">
      <c r="A2" s="486" t="s">
        <v>187</v>
      </c>
      <c r="B2" s="486"/>
      <c r="C2" s="486"/>
      <c r="D2" s="486"/>
      <c r="E2" s="486"/>
      <c r="F2" s="486"/>
      <c r="G2" s="486"/>
      <c r="H2" s="486"/>
      <c r="I2" s="486"/>
      <c r="J2" s="486"/>
      <c r="K2" s="208"/>
      <c r="L2" s="208"/>
      <c r="M2" s="208"/>
    </row>
    <row r="3" spans="1:13" s="110" customFormat="1" x14ac:dyDescent="0.2">
      <c r="A3" s="108"/>
      <c r="B3" s="108"/>
      <c r="C3" s="108"/>
      <c r="D3" s="140"/>
      <c r="E3" s="208"/>
      <c r="F3" s="208"/>
      <c r="G3" s="208"/>
    </row>
    <row r="4" spans="1:13" s="110" customFormat="1" x14ac:dyDescent="0.2">
      <c r="A4" s="108"/>
      <c r="B4" s="108"/>
      <c r="C4" s="108"/>
      <c r="D4" s="140"/>
      <c r="E4" s="208"/>
      <c r="F4" s="208"/>
      <c r="G4" s="208"/>
      <c r="J4" s="246" t="s">
        <v>405</v>
      </c>
    </row>
    <row r="5" spans="1:13" s="110" customFormat="1" x14ac:dyDescent="0.2">
      <c r="A5" s="487" t="s">
        <v>407</v>
      </c>
      <c r="B5" s="483" t="s">
        <v>188</v>
      </c>
      <c r="C5" s="483" t="s">
        <v>189</v>
      </c>
      <c r="D5" s="485" t="s">
        <v>190</v>
      </c>
      <c r="E5" s="489" t="s">
        <v>191</v>
      </c>
      <c r="F5" s="490"/>
      <c r="G5" s="491"/>
      <c r="H5" s="489" t="s">
        <v>192</v>
      </c>
      <c r="I5" s="490"/>
      <c r="J5" s="491"/>
      <c r="K5" s="247" t="s">
        <v>193</v>
      </c>
      <c r="L5" s="247"/>
      <c r="M5" s="247"/>
    </row>
    <row r="6" spans="1:13" s="110" customFormat="1" ht="25.5" x14ac:dyDescent="0.2">
      <c r="A6" s="488"/>
      <c r="B6" s="484"/>
      <c r="C6" s="484"/>
      <c r="D6" s="484"/>
      <c r="E6" s="304" t="s">
        <v>114</v>
      </c>
      <c r="F6" s="304" t="s">
        <v>194</v>
      </c>
      <c r="G6" s="304" t="s">
        <v>7</v>
      </c>
      <c r="H6" s="304" t="s">
        <v>114</v>
      </c>
      <c r="I6" s="304" t="s">
        <v>194</v>
      </c>
      <c r="J6" s="304" t="s">
        <v>7</v>
      </c>
      <c r="K6" s="248" t="s">
        <v>114</v>
      </c>
      <c r="L6" s="249" t="s">
        <v>194</v>
      </c>
      <c r="M6" s="249" t="s">
        <v>7</v>
      </c>
    </row>
    <row r="7" spans="1:13" s="110" customFormat="1" x14ac:dyDescent="0.2">
      <c r="A7" s="196"/>
      <c r="B7" s="196"/>
      <c r="C7" s="196"/>
      <c r="D7" s="250"/>
      <c r="E7" s="270"/>
      <c r="F7" s="238"/>
      <c r="G7" s="271"/>
      <c r="H7" s="270"/>
      <c r="I7" s="238"/>
      <c r="J7" s="271"/>
      <c r="K7" s="270"/>
      <c r="L7" s="238"/>
      <c r="M7" s="271"/>
    </row>
    <row r="8" spans="1:13" s="110" customFormat="1" ht="13.5" thickBot="1" x14ac:dyDescent="0.25">
      <c r="A8" s="197"/>
      <c r="B8" s="197"/>
      <c r="C8" s="197"/>
      <c r="D8" s="251" t="s">
        <v>195</v>
      </c>
      <c r="E8" s="272">
        <f>+F8+G8</f>
        <v>32280</v>
      </c>
      <c r="F8" s="239">
        <v>32132</v>
      </c>
      <c r="G8" s="273">
        <v>148</v>
      </c>
      <c r="H8" s="272"/>
      <c r="I8" s="198"/>
      <c r="J8" s="278"/>
      <c r="K8" s="272">
        <f>+L8+M8</f>
        <v>32280</v>
      </c>
      <c r="L8" s="198">
        <f>+F8+I8</f>
        <v>32132</v>
      </c>
      <c r="M8" s="278">
        <f>+G8+J8</f>
        <v>148</v>
      </c>
    </row>
    <row r="9" spans="1:13" s="110" customFormat="1" ht="14.25" thickTop="1" thickBot="1" x14ac:dyDescent="0.25">
      <c r="A9" s="235" t="s">
        <v>196</v>
      </c>
      <c r="B9" s="203"/>
      <c r="C9" s="204"/>
      <c r="D9" s="252"/>
      <c r="E9" s="274">
        <f>+E8</f>
        <v>32280</v>
      </c>
      <c r="F9" s="205">
        <f>+F8</f>
        <v>32132</v>
      </c>
      <c r="G9" s="275">
        <f>SUM(G8)</f>
        <v>148</v>
      </c>
      <c r="H9" s="274"/>
      <c r="I9" s="205"/>
      <c r="J9" s="275"/>
      <c r="K9" s="274">
        <f>+K8</f>
        <v>32280</v>
      </c>
      <c r="L9" s="205">
        <f>+L8</f>
        <v>32132</v>
      </c>
      <c r="M9" s="275">
        <f>+M8</f>
        <v>148</v>
      </c>
    </row>
    <row r="10" spans="1:13" s="110" customFormat="1" ht="13.5" thickTop="1" x14ac:dyDescent="0.2">
      <c r="A10" s="223"/>
      <c r="B10" s="224"/>
      <c r="C10" s="224"/>
      <c r="D10" s="253"/>
      <c r="E10" s="276"/>
      <c r="F10" s="201"/>
      <c r="G10" s="277"/>
      <c r="H10" s="276"/>
      <c r="I10" s="201"/>
      <c r="J10" s="277"/>
      <c r="K10" s="276"/>
      <c r="L10" s="201"/>
      <c r="M10" s="277"/>
    </row>
    <row r="11" spans="1:13" s="110" customFormat="1" x14ac:dyDescent="0.2">
      <c r="A11" s="197">
        <v>1</v>
      </c>
      <c r="B11" s="197">
        <v>10</v>
      </c>
      <c r="C11" s="197">
        <v>1012</v>
      </c>
      <c r="D11" s="251" t="s">
        <v>197</v>
      </c>
      <c r="E11" s="272">
        <f t="shared" ref="E11:E72" si="0">+F11+G11</f>
        <v>1389</v>
      </c>
      <c r="F11" s="198"/>
      <c r="G11" s="278">
        <v>1389</v>
      </c>
      <c r="H11" s="272"/>
      <c r="I11" s="198"/>
      <c r="J11" s="278"/>
      <c r="K11" s="272">
        <f>+L11+M11</f>
        <v>1389</v>
      </c>
      <c r="L11" s="198">
        <f t="shared" ref="L11:M15" si="1">+F11+I11</f>
        <v>0</v>
      </c>
      <c r="M11" s="278">
        <f t="shared" si="1"/>
        <v>1389</v>
      </c>
    </row>
    <row r="12" spans="1:13" s="110" customFormat="1" x14ac:dyDescent="0.2">
      <c r="A12" s="197">
        <v>1</v>
      </c>
      <c r="B12" s="197">
        <v>10</v>
      </c>
      <c r="C12" s="197">
        <v>1014</v>
      </c>
      <c r="D12" s="251" t="s">
        <v>198</v>
      </c>
      <c r="E12" s="272">
        <f t="shared" si="0"/>
        <v>770</v>
      </c>
      <c r="F12" s="198">
        <v>770</v>
      </c>
      <c r="G12" s="278"/>
      <c r="H12" s="272"/>
      <c r="I12" s="198"/>
      <c r="J12" s="278"/>
      <c r="K12" s="272">
        <f>+L12+M12</f>
        <v>770</v>
      </c>
      <c r="L12" s="198">
        <f t="shared" si="1"/>
        <v>770</v>
      </c>
      <c r="M12" s="278">
        <f t="shared" si="1"/>
        <v>0</v>
      </c>
    </row>
    <row r="13" spans="1:13" s="110" customFormat="1" x14ac:dyDescent="0.2">
      <c r="A13" s="197">
        <v>1</v>
      </c>
      <c r="B13" s="197">
        <v>10</v>
      </c>
      <c r="C13" s="197">
        <v>1019</v>
      </c>
      <c r="D13" s="251" t="s">
        <v>199</v>
      </c>
      <c r="E13" s="272">
        <f t="shared" si="0"/>
        <v>11001</v>
      </c>
      <c r="F13" s="198"/>
      <c r="G13" s="278">
        <v>11001</v>
      </c>
      <c r="H13" s="272"/>
      <c r="I13" s="198"/>
      <c r="J13" s="278"/>
      <c r="K13" s="272">
        <f>+L13+M13</f>
        <v>11001</v>
      </c>
      <c r="L13" s="198">
        <f t="shared" si="1"/>
        <v>0</v>
      </c>
      <c r="M13" s="278">
        <f t="shared" si="1"/>
        <v>11001</v>
      </c>
    </row>
    <row r="14" spans="1:13" s="110" customFormat="1" x14ac:dyDescent="0.2">
      <c r="A14" s="197">
        <v>1</v>
      </c>
      <c r="B14" s="197">
        <v>10</v>
      </c>
      <c r="C14" s="197">
        <v>1031</v>
      </c>
      <c r="D14" s="251" t="s">
        <v>200</v>
      </c>
      <c r="E14" s="272">
        <f t="shared" si="0"/>
        <v>8500</v>
      </c>
      <c r="F14" s="198">
        <v>8500</v>
      </c>
      <c r="G14" s="278"/>
      <c r="H14" s="272"/>
      <c r="I14" s="198"/>
      <c r="J14" s="278"/>
      <c r="K14" s="272">
        <f>+L14+M14</f>
        <v>8500</v>
      </c>
      <c r="L14" s="198">
        <f t="shared" si="1"/>
        <v>8500</v>
      </c>
      <c r="M14" s="278">
        <f t="shared" si="1"/>
        <v>0</v>
      </c>
    </row>
    <row r="15" spans="1:13" s="110" customFormat="1" x14ac:dyDescent="0.2">
      <c r="A15" s="197">
        <v>1</v>
      </c>
      <c r="B15" s="197">
        <v>10</v>
      </c>
      <c r="C15" s="197">
        <v>1032</v>
      </c>
      <c r="D15" s="251" t="s">
        <v>201</v>
      </c>
      <c r="E15" s="272">
        <f t="shared" si="0"/>
        <v>230</v>
      </c>
      <c r="F15" s="198">
        <v>230</v>
      </c>
      <c r="G15" s="278"/>
      <c r="H15" s="272"/>
      <c r="I15" s="198"/>
      <c r="J15" s="278"/>
      <c r="K15" s="272">
        <f>+L15+M15</f>
        <v>230</v>
      </c>
      <c r="L15" s="198">
        <f t="shared" si="1"/>
        <v>230</v>
      </c>
      <c r="M15" s="278">
        <f t="shared" si="1"/>
        <v>0</v>
      </c>
    </row>
    <row r="16" spans="1:13" s="110" customFormat="1" x14ac:dyDescent="0.2">
      <c r="A16" s="220" t="s">
        <v>202</v>
      </c>
      <c r="B16" s="199"/>
      <c r="C16" s="199"/>
      <c r="D16" s="254"/>
      <c r="E16" s="279">
        <f>SUM(E11:E15)</f>
        <v>21890</v>
      </c>
      <c r="F16" s="200">
        <f>SUM(F11:F15)</f>
        <v>9500</v>
      </c>
      <c r="G16" s="280">
        <f>SUM(G11:G15)</f>
        <v>12390</v>
      </c>
      <c r="H16" s="279"/>
      <c r="I16" s="200"/>
      <c r="J16" s="280"/>
      <c r="K16" s="279">
        <f>SUM(K11:K15)</f>
        <v>21890</v>
      </c>
      <c r="L16" s="200">
        <f>SUM(L11:L15)</f>
        <v>9500</v>
      </c>
      <c r="M16" s="280">
        <f>SUM(M11:M15)</f>
        <v>12390</v>
      </c>
    </row>
    <row r="17" spans="1:13" s="110" customFormat="1" ht="13.5" thickBot="1" x14ac:dyDescent="0.25">
      <c r="A17" s="255"/>
      <c r="B17" s="111"/>
      <c r="C17" s="111"/>
      <c r="D17" s="256"/>
      <c r="E17" s="281"/>
      <c r="F17" s="240"/>
      <c r="G17" s="282"/>
      <c r="H17" s="281"/>
      <c r="I17" s="240"/>
      <c r="J17" s="282"/>
      <c r="K17" s="281"/>
      <c r="L17" s="240"/>
      <c r="M17" s="282"/>
    </row>
    <row r="18" spans="1:13" s="110" customFormat="1" ht="14.25" thickTop="1" thickBot="1" x14ac:dyDescent="0.25">
      <c r="A18" s="257" t="s">
        <v>203</v>
      </c>
      <c r="B18" s="203"/>
      <c r="C18" s="203"/>
      <c r="D18" s="258"/>
      <c r="E18" s="274">
        <f>+E16</f>
        <v>21890</v>
      </c>
      <c r="F18" s="205">
        <f>+F16</f>
        <v>9500</v>
      </c>
      <c r="G18" s="275">
        <f>+G16</f>
        <v>12390</v>
      </c>
      <c r="H18" s="274"/>
      <c r="I18" s="205"/>
      <c r="J18" s="275"/>
      <c r="K18" s="274">
        <f>+K16</f>
        <v>21890</v>
      </c>
      <c r="L18" s="205">
        <f>+L16</f>
        <v>9500</v>
      </c>
      <c r="M18" s="275">
        <f>+M16</f>
        <v>12390</v>
      </c>
    </row>
    <row r="19" spans="1:13" s="110" customFormat="1" ht="13.5" thickTop="1" x14ac:dyDescent="0.2">
      <c r="A19" s="259"/>
      <c r="B19" s="119"/>
      <c r="C19" s="119"/>
      <c r="D19" s="260"/>
      <c r="E19" s="272"/>
      <c r="F19" s="198"/>
      <c r="G19" s="278"/>
      <c r="H19" s="272"/>
      <c r="I19" s="198"/>
      <c r="J19" s="278"/>
      <c r="K19" s="272"/>
      <c r="L19" s="198"/>
      <c r="M19" s="278"/>
    </row>
    <row r="20" spans="1:13" s="110" customFormat="1" x14ac:dyDescent="0.2">
      <c r="A20" s="261">
        <v>2</v>
      </c>
      <c r="B20" s="119">
        <v>21</v>
      </c>
      <c r="C20" s="119">
        <v>2119</v>
      </c>
      <c r="D20" s="260" t="s">
        <v>204</v>
      </c>
      <c r="E20" s="272">
        <f t="shared" si="0"/>
        <v>150</v>
      </c>
      <c r="F20" s="198">
        <v>150</v>
      </c>
      <c r="G20" s="278"/>
      <c r="H20" s="272"/>
      <c r="I20" s="198"/>
      <c r="J20" s="278"/>
      <c r="K20" s="272">
        <f t="shared" ref="K20:K24" si="2">+L20+M20</f>
        <v>150</v>
      </c>
      <c r="L20" s="198">
        <f t="shared" ref="L20:L22" si="3">+F20+I20</f>
        <v>150</v>
      </c>
      <c r="M20" s="278">
        <f>+G20+J20</f>
        <v>0</v>
      </c>
    </row>
    <row r="21" spans="1:13" s="110" customFormat="1" x14ac:dyDescent="0.2">
      <c r="A21" s="261">
        <v>2</v>
      </c>
      <c r="B21" s="119">
        <v>21</v>
      </c>
      <c r="C21" s="119">
        <v>2122</v>
      </c>
      <c r="D21" s="260" t="s">
        <v>205</v>
      </c>
      <c r="E21" s="272">
        <f t="shared" si="0"/>
        <v>3</v>
      </c>
      <c r="F21" s="198"/>
      <c r="G21" s="278">
        <v>3</v>
      </c>
      <c r="H21" s="272"/>
      <c r="I21" s="198"/>
      <c r="J21" s="278"/>
      <c r="K21" s="272">
        <f t="shared" si="2"/>
        <v>3</v>
      </c>
      <c r="L21" s="198">
        <f t="shared" si="3"/>
        <v>0</v>
      </c>
      <c r="M21" s="278">
        <f>+G21+J21</f>
        <v>3</v>
      </c>
    </row>
    <row r="22" spans="1:13" s="110" customFormat="1" x14ac:dyDescent="0.2">
      <c r="A22" s="261">
        <v>2</v>
      </c>
      <c r="B22" s="119">
        <v>21</v>
      </c>
      <c r="C22" s="119">
        <v>2141</v>
      </c>
      <c r="D22" s="260" t="s">
        <v>206</v>
      </c>
      <c r="E22" s="272">
        <f t="shared" si="0"/>
        <v>1600</v>
      </c>
      <c r="F22" s="198"/>
      <c r="G22" s="278">
        <v>1600</v>
      </c>
      <c r="H22" s="272"/>
      <c r="I22" s="198"/>
      <c r="J22" s="278"/>
      <c r="K22" s="272">
        <f t="shared" si="2"/>
        <v>1600</v>
      </c>
      <c r="L22" s="198">
        <f t="shared" si="3"/>
        <v>0</v>
      </c>
      <c r="M22" s="278">
        <f>+G22+J22</f>
        <v>1600</v>
      </c>
    </row>
    <row r="23" spans="1:13" s="110" customFormat="1" x14ac:dyDescent="0.2">
      <c r="A23" s="261">
        <v>2</v>
      </c>
      <c r="B23" s="119">
        <v>21</v>
      </c>
      <c r="C23" s="119">
        <v>2144</v>
      </c>
      <c r="D23" s="260" t="s">
        <v>208</v>
      </c>
      <c r="E23" s="283">
        <f>+F23+G23</f>
        <v>75</v>
      </c>
      <c r="F23" s="198"/>
      <c r="G23" s="278">
        <v>75</v>
      </c>
      <c r="H23" s="272"/>
      <c r="I23" s="198"/>
      <c r="J23" s="278"/>
      <c r="K23" s="283">
        <f t="shared" si="2"/>
        <v>75</v>
      </c>
      <c r="L23" s="198">
        <f t="shared" ref="L23:L24" si="4">+F23+I23</f>
        <v>0</v>
      </c>
      <c r="M23" s="278">
        <f t="shared" ref="M23" si="5">+G23+J23</f>
        <v>75</v>
      </c>
    </row>
    <row r="24" spans="1:13" s="110" customFormat="1" x14ac:dyDescent="0.2">
      <c r="A24" s="261">
        <v>2</v>
      </c>
      <c r="B24" s="119">
        <v>21</v>
      </c>
      <c r="C24" s="119">
        <v>2169</v>
      </c>
      <c r="D24" s="262" t="s">
        <v>209</v>
      </c>
      <c r="E24" s="272">
        <f t="shared" si="0"/>
        <v>1017</v>
      </c>
      <c r="F24" s="198"/>
      <c r="G24" s="278">
        <v>1017</v>
      </c>
      <c r="H24" s="272"/>
      <c r="I24" s="198"/>
      <c r="J24" s="278"/>
      <c r="K24" s="272">
        <f t="shared" si="2"/>
        <v>1017</v>
      </c>
      <c r="L24" s="198">
        <f t="shared" si="4"/>
        <v>0</v>
      </c>
      <c r="M24" s="278">
        <f>+G24+J24</f>
        <v>1017</v>
      </c>
    </row>
    <row r="25" spans="1:13" s="110" customFormat="1" x14ac:dyDescent="0.2">
      <c r="A25" s="230" t="s">
        <v>210</v>
      </c>
      <c r="B25" s="199"/>
      <c r="C25" s="199"/>
      <c r="D25" s="263"/>
      <c r="E25" s="284">
        <f>SUM(E20:E24)</f>
        <v>2845</v>
      </c>
      <c r="F25" s="202">
        <f>SUM(F20:F24)</f>
        <v>150</v>
      </c>
      <c r="G25" s="285">
        <f>SUM(G20:G24)</f>
        <v>2695</v>
      </c>
      <c r="H25" s="284"/>
      <c r="I25" s="202"/>
      <c r="J25" s="285"/>
      <c r="K25" s="284">
        <f>SUM(K20:K24)</f>
        <v>2845</v>
      </c>
      <c r="L25" s="202">
        <f>SUM(L20:L24)</f>
        <v>150</v>
      </c>
      <c r="M25" s="285">
        <f>SUM(M20:M24)</f>
        <v>2695</v>
      </c>
    </row>
    <row r="26" spans="1:13" s="110" customFormat="1" x14ac:dyDescent="0.2">
      <c r="A26" s="232"/>
      <c r="B26" s="197"/>
      <c r="C26" s="197"/>
      <c r="D26" s="264"/>
      <c r="E26" s="283"/>
      <c r="F26" s="241"/>
      <c r="G26" s="286"/>
      <c r="H26" s="283"/>
      <c r="I26" s="241"/>
      <c r="J26" s="286"/>
      <c r="K26" s="283"/>
      <c r="L26" s="241"/>
      <c r="M26" s="286"/>
    </row>
    <row r="27" spans="1:13" s="110" customFormat="1" x14ac:dyDescent="0.2">
      <c r="A27" s="197">
        <v>2</v>
      </c>
      <c r="B27" s="197">
        <v>22</v>
      </c>
      <c r="C27" s="197">
        <v>2212</v>
      </c>
      <c r="D27" s="251" t="s">
        <v>211</v>
      </c>
      <c r="E27" s="283">
        <f t="shared" si="0"/>
        <v>600</v>
      </c>
      <c r="F27" s="198">
        <v>600</v>
      </c>
      <c r="G27" s="278"/>
      <c r="H27" s="283"/>
      <c r="I27" s="198"/>
      <c r="J27" s="278"/>
      <c r="K27" s="283">
        <f>+L27+M27</f>
        <v>600</v>
      </c>
      <c r="L27" s="198">
        <f t="shared" ref="L27:M29" si="6">+F27+I27</f>
        <v>600</v>
      </c>
      <c r="M27" s="278">
        <f t="shared" si="6"/>
        <v>0</v>
      </c>
    </row>
    <row r="28" spans="1:13" s="110" customFormat="1" x14ac:dyDescent="0.2">
      <c r="A28" s="197">
        <v>2</v>
      </c>
      <c r="B28" s="197">
        <v>22</v>
      </c>
      <c r="C28" s="197">
        <v>2219</v>
      </c>
      <c r="D28" s="251" t="s">
        <v>212</v>
      </c>
      <c r="E28" s="283">
        <f t="shared" ref="E28" si="7">+F28+G28</f>
        <v>68585</v>
      </c>
      <c r="F28" s="198">
        <v>68540</v>
      </c>
      <c r="G28" s="278">
        <v>45</v>
      </c>
      <c r="H28" s="283"/>
      <c r="I28" s="198"/>
      <c r="J28" s="278"/>
      <c r="K28" s="283">
        <f>+L28+M28</f>
        <v>68585</v>
      </c>
      <c r="L28" s="198">
        <f t="shared" ref="L28" si="8">+F28+I28</f>
        <v>68540</v>
      </c>
      <c r="M28" s="278">
        <f t="shared" ref="M28" si="9">+G28+J28</f>
        <v>45</v>
      </c>
    </row>
    <row r="29" spans="1:13" s="110" customFormat="1" x14ac:dyDescent="0.2">
      <c r="A29" s="197">
        <v>2</v>
      </c>
      <c r="B29" s="197">
        <v>22</v>
      </c>
      <c r="C29" s="197">
        <v>2299</v>
      </c>
      <c r="D29" s="251" t="s">
        <v>305</v>
      </c>
      <c r="E29" s="283">
        <f t="shared" si="0"/>
        <v>7</v>
      </c>
      <c r="F29" s="198">
        <v>7</v>
      </c>
      <c r="G29" s="278"/>
      <c r="H29" s="283"/>
      <c r="I29" s="198"/>
      <c r="J29" s="278"/>
      <c r="K29" s="283">
        <f>+L29+M29</f>
        <v>7</v>
      </c>
      <c r="L29" s="198">
        <f t="shared" si="6"/>
        <v>7</v>
      </c>
      <c r="M29" s="278">
        <f t="shared" si="6"/>
        <v>0</v>
      </c>
    </row>
    <row r="30" spans="1:13" s="110" customFormat="1" x14ac:dyDescent="0.2">
      <c r="A30" s="230" t="s">
        <v>213</v>
      </c>
      <c r="B30" s="199"/>
      <c r="C30" s="199"/>
      <c r="D30" s="254"/>
      <c r="E30" s="284">
        <f>SUM(E27:E29)</f>
        <v>69192</v>
      </c>
      <c r="F30" s="202">
        <f>SUM(F27:F29)</f>
        <v>69147</v>
      </c>
      <c r="G30" s="285">
        <f>SUM(G27:G29)</f>
        <v>45</v>
      </c>
      <c r="H30" s="284"/>
      <c r="I30" s="202"/>
      <c r="J30" s="285"/>
      <c r="K30" s="284">
        <f>SUM(K27:K29)</f>
        <v>69192</v>
      </c>
      <c r="L30" s="202">
        <f>SUM(L27:L29)</f>
        <v>69147</v>
      </c>
      <c r="M30" s="285">
        <f>SUM(M27:M29)</f>
        <v>45</v>
      </c>
    </row>
    <row r="31" spans="1:13" s="110" customFormat="1" x14ac:dyDescent="0.2">
      <c r="A31" s="232"/>
      <c r="B31" s="197"/>
      <c r="C31" s="197"/>
      <c r="D31" s="251"/>
      <c r="E31" s="283"/>
      <c r="F31" s="198"/>
      <c r="G31" s="278"/>
      <c r="H31" s="283"/>
      <c r="I31" s="198"/>
      <c r="J31" s="278"/>
      <c r="K31" s="283"/>
      <c r="L31" s="198"/>
      <c r="M31" s="278">
        <f>+G31+J31</f>
        <v>0</v>
      </c>
    </row>
    <row r="32" spans="1:13" s="110" customFormat="1" x14ac:dyDescent="0.2">
      <c r="A32" s="197">
        <v>2</v>
      </c>
      <c r="B32" s="197">
        <v>23</v>
      </c>
      <c r="C32" s="197">
        <v>2399</v>
      </c>
      <c r="D32" s="251" t="s">
        <v>214</v>
      </c>
      <c r="E32" s="283">
        <f t="shared" si="0"/>
        <v>100</v>
      </c>
      <c r="F32" s="198">
        <v>100</v>
      </c>
      <c r="G32" s="278"/>
      <c r="H32" s="283">
        <f>+I32+J32</f>
        <v>0</v>
      </c>
      <c r="I32" s="198"/>
      <c r="J32" s="278"/>
      <c r="K32" s="272">
        <f>+L32+M32</f>
        <v>100</v>
      </c>
      <c r="L32" s="198">
        <f>+F32+I32</f>
        <v>100</v>
      </c>
      <c r="M32" s="278">
        <f t="shared" ref="M32" si="10">+G32+J32</f>
        <v>0</v>
      </c>
    </row>
    <row r="33" spans="1:13" s="110" customFormat="1" x14ac:dyDescent="0.2">
      <c r="A33" s="230" t="s">
        <v>215</v>
      </c>
      <c r="B33" s="199"/>
      <c r="C33" s="199"/>
      <c r="D33" s="254"/>
      <c r="E33" s="284">
        <f t="shared" ref="E33:M33" si="11">SUM(E32:E32)</f>
        <v>100</v>
      </c>
      <c r="F33" s="202">
        <f t="shared" si="11"/>
        <v>100</v>
      </c>
      <c r="G33" s="285">
        <f t="shared" si="11"/>
        <v>0</v>
      </c>
      <c r="H33" s="284">
        <f t="shared" si="11"/>
        <v>0</v>
      </c>
      <c r="I33" s="202">
        <f t="shared" si="11"/>
        <v>0</v>
      </c>
      <c r="J33" s="285">
        <f t="shared" si="11"/>
        <v>0</v>
      </c>
      <c r="K33" s="284">
        <f t="shared" si="11"/>
        <v>100</v>
      </c>
      <c r="L33" s="202">
        <f t="shared" si="11"/>
        <v>100</v>
      </c>
      <c r="M33" s="285">
        <f t="shared" si="11"/>
        <v>0</v>
      </c>
    </row>
    <row r="34" spans="1:13" s="110" customFormat="1" ht="13.5" thickBot="1" x14ac:dyDescent="0.25">
      <c r="A34" s="265"/>
      <c r="B34" s="242"/>
      <c r="C34" s="242"/>
      <c r="D34" s="266"/>
      <c r="E34" s="287"/>
      <c r="F34" s="243"/>
      <c r="G34" s="288"/>
      <c r="H34" s="287"/>
      <c r="I34" s="243"/>
      <c r="J34" s="288"/>
      <c r="K34" s="287"/>
      <c r="L34" s="243"/>
      <c r="M34" s="288"/>
    </row>
    <row r="35" spans="1:13" s="110" customFormat="1" ht="14.25" thickTop="1" thickBot="1" x14ac:dyDescent="0.25">
      <c r="A35" s="235" t="s">
        <v>216</v>
      </c>
      <c r="B35" s="203"/>
      <c r="C35" s="203"/>
      <c r="D35" s="258"/>
      <c r="E35" s="274">
        <f t="shared" ref="E35:M35" si="12">+E25+E30+E33</f>
        <v>72137</v>
      </c>
      <c r="F35" s="205">
        <f t="shared" si="12"/>
        <v>69397</v>
      </c>
      <c r="G35" s="275">
        <f t="shared" si="12"/>
        <v>2740</v>
      </c>
      <c r="H35" s="274">
        <f t="shared" si="12"/>
        <v>0</v>
      </c>
      <c r="I35" s="205">
        <f t="shared" si="12"/>
        <v>0</v>
      </c>
      <c r="J35" s="275">
        <f t="shared" si="12"/>
        <v>0</v>
      </c>
      <c r="K35" s="274">
        <f t="shared" si="12"/>
        <v>72137</v>
      </c>
      <c r="L35" s="205">
        <f t="shared" si="12"/>
        <v>69397</v>
      </c>
      <c r="M35" s="275">
        <f t="shared" si="12"/>
        <v>2740</v>
      </c>
    </row>
    <row r="36" spans="1:13" s="110" customFormat="1" ht="13.5" thickTop="1" x14ac:dyDescent="0.2">
      <c r="A36" s="267"/>
      <c r="B36" s="119"/>
      <c r="C36" s="119"/>
      <c r="D36" s="260"/>
      <c r="E36" s="272"/>
      <c r="F36" s="198"/>
      <c r="G36" s="278"/>
      <c r="H36" s="272"/>
      <c r="I36" s="198"/>
      <c r="J36" s="278"/>
      <c r="K36" s="272"/>
      <c r="L36" s="198"/>
      <c r="M36" s="278"/>
    </row>
    <row r="37" spans="1:13" s="110" customFormat="1" x14ac:dyDescent="0.2">
      <c r="A37" s="119">
        <v>3</v>
      </c>
      <c r="B37" s="119">
        <v>31</v>
      </c>
      <c r="C37" s="119">
        <v>3111</v>
      </c>
      <c r="D37" s="260" t="s">
        <v>217</v>
      </c>
      <c r="E37" s="272">
        <f t="shared" si="0"/>
        <v>1889</v>
      </c>
      <c r="F37" s="198"/>
      <c r="G37" s="278">
        <v>1889</v>
      </c>
      <c r="H37" s="272"/>
      <c r="I37" s="198"/>
      <c r="J37" s="278"/>
      <c r="K37" s="272">
        <f>+L37+M37</f>
        <v>1889</v>
      </c>
      <c r="L37" s="198">
        <f t="shared" ref="L37" si="13">+F37+I37</f>
        <v>0</v>
      </c>
      <c r="M37" s="278">
        <f>+G37+J37</f>
        <v>1889</v>
      </c>
    </row>
    <row r="38" spans="1:13" s="110" customFormat="1" x14ac:dyDescent="0.2">
      <c r="A38" s="197">
        <v>3</v>
      </c>
      <c r="B38" s="197">
        <v>31</v>
      </c>
      <c r="C38" s="197">
        <v>3113</v>
      </c>
      <c r="D38" s="251" t="s">
        <v>218</v>
      </c>
      <c r="E38" s="272">
        <f t="shared" si="0"/>
        <v>12257</v>
      </c>
      <c r="F38" s="198">
        <v>5597</v>
      </c>
      <c r="G38" s="278">
        <v>6660</v>
      </c>
      <c r="H38" s="283"/>
      <c r="I38" s="198"/>
      <c r="J38" s="278"/>
      <c r="K38" s="283">
        <f>+L38+M38</f>
        <v>12257</v>
      </c>
      <c r="L38" s="198">
        <f>+F38+I38</f>
        <v>5597</v>
      </c>
      <c r="M38" s="278">
        <f>+G38+J38</f>
        <v>6660</v>
      </c>
    </row>
    <row r="39" spans="1:13" s="110" customFormat="1" x14ac:dyDescent="0.2">
      <c r="A39" s="197">
        <v>3</v>
      </c>
      <c r="B39" s="197">
        <v>31</v>
      </c>
      <c r="C39" s="197">
        <v>3119</v>
      </c>
      <c r="D39" s="251" t="s">
        <v>219</v>
      </c>
      <c r="E39" s="283">
        <f>+F39+G39</f>
        <v>400</v>
      </c>
      <c r="F39" s="198"/>
      <c r="G39" s="278">
        <v>400</v>
      </c>
      <c r="H39" s="283"/>
      <c r="I39" s="198"/>
      <c r="J39" s="278"/>
      <c r="K39" s="283">
        <f>+L39+M39</f>
        <v>400</v>
      </c>
      <c r="L39" s="198">
        <f t="shared" ref="L39:L40" si="14">+F39+I39</f>
        <v>0</v>
      </c>
      <c r="M39" s="278">
        <f>+G39+J39</f>
        <v>400</v>
      </c>
    </row>
    <row r="40" spans="1:13" s="110" customFormat="1" x14ac:dyDescent="0.2">
      <c r="A40" s="197">
        <v>3</v>
      </c>
      <c r="B40" s="197">
        <v>31</v>
      </c>
      <c r="C40" s="197">
        <v>3146</v>
      </c>
      <c r="D40" s="251" t="s">
        <v>220</v>
      </c>
      <c r="E40" s="272">
        <f t="shared" si="0"/>
        <v>10</v>
      </c>
      <c r="F40" s="198"/>
      <c r="G40" s="278">
        <v>10</v>
      </c>
      <c r="H40" s="283"/>
      <c r="I40" s="198"/>
      <c r="J40" s="278"/>
      <c r="K40" s="283">
        <f>+L40+M40</f>
        <v>10</v>
      </c>
      <c r="L40" s="198">
        <f t="shared" si="14"/>
        <v>0</v>
      </c>
      <c r="M40" s="278">
        <f>+G40+J40</f>
        <v>10</v>
      </c>
    </row>
    <row r="41" spans="1:13" s="110" customFormat="1" x14ac:dyDescent="0.2">
      <c r="A41" s="230" t="s">
        <v>221</v>
      </c>
      <c r="B41" s="199"/>
      <c r="C41" s="199"/>
      <c r="D41" s="254"/>
      <c r="E41" s="284">
        <f>SUM(E37:E40)</f>
        <v>14556</v>
      </c>
      <c r="F41" s="202">
        <f>SUM(F37:F40)</f>
        <v>5597</v>
      </c>
      <c r="G41" s="285">
        <f>SUM(G37:G40)</f>
        <v>8959</v>
      </c>
      <c r="H41" s="284"/>
      <c r="I41" s="202"/>
      <c r="J41" s="285"/>
      <c r="K41" s="284">
        <f>SUM(K37:K40)</f>
        <v>14556</v>
      </c>
      <c r="L41" s="202">
        <f>SUM(L37:L40)</f>
        <v>5597</v>
      </c>
      <c r="M41" s="285">
        <f>SUM(M37:M40)</f>
        <v>8959</v>
      </c>
    </row>
    <row r="42" spans="1:13" s="110" customFormat="1" x14ac:dyDescent="0.2">
      <c r="A42" s="232"/>
      <c r="B42" s="197"/>
      <c r="C42" s="197"/>
      <c r="D42" s="251"/>
      <c r="E42" s="283"/>
      <c r="F42" s="198"/>
      <c r="G42" s="278"/>
      <c r="H42" s="283"/>
      <c r="I42" s="198"/>
      <c r="J42" s="278"/>
      <c r="K42" s="283"/>
      <c r="L42" s="198"/>
      <c r="M42" s="278"/>
    </row>
    <row r="43" spans="1:13" s="110" customFormat="1" x14ac:dyDescent="0.2">
      <c r="A43" s="197">
        <v>3</v>
      </c>
      <c r="B43" s="197">
        <v>33</v>
      </c>
      <c r="C43" s="197">
        <v>3311</v>
      </c>
      <c r="D43" s="251" t="s">
        <v>222</v>
      </c>
      <c r="E43" s="283">
        <f t="shared" si="0"/>
        <v>87033</v>
      </c>
      <c r="F43" s="198">
        <v>87033</v>
      </c>
      <c r="G43" s="278"/>
      <c r="H43" s="283"/>
      <c r="I43" s="198"/>
      <c r="J43" s="278"/>
      <c r="K43" s="283">
        <f t="shared" ref="K43:K53" si="15">+L43+M43</f>
        <v>87033</v>
      </c>
      <c r="L43" s="198">
        <f t="shared" ref="L43:M53" si="16">+F43+I43</f>
        <v>87033</v>
      </c>
      <c r="M43" s="278">
        <f t="shared" si="16"/>
        <v>0</v>
      </c>
    </row>
    <row r="44" spans="1:13" s="110" customFormat="1" x14ac:dyDescent="0.2">
      <c r="A44" s="197">
        <v>3</v>
      </c>
      <c r="B44" s="197">
        <v>33</v>
      </c>
      <c r="C44" s="197">
        <v>3312</v>
      </c>
      <c r="D44" s="251" t="s">
        <v>223</v>
      </c>
      <c r="E44" s="283">
        <f t="shared" si="0"/>
        <v>1200</v>
      </c>
      <c r="F44" s="198">
        <v>1200</v>
      </c>
      <c r="G44" s="278"/>
      <c r="H44" s="283"/>
      <c r="I44" s="198"/>
      <c r="J44" s="278"/>
      <c r="K44" s="283">
        <f t="shared" si="15"/>
        <v>1200</v>
      </c>
      <c r="L44" s="198">
        <f t="shared" si="16"/>
        <v>1200</v>
      </c>
      <c r="M44" s="278">
        <f t="shared" si="16"/>
        <v>0</v>
      </c>
    </row>
    <row r="45" spans="1:13" s="110" customFormat="1" x14ac:dyDescent="0.2">
      <c r="A45" s="197">
        <v>3</v>
      </c>
      <c r="B45" s="197">
        <v>33</v>
      </c>
      <c r="C45" s="197">
        <v>3313</v>
      </c>
      <c r="D45" s="251" t="s">
        <v>224</v>
      </c>
      <c r="E45" s="283">
        <f t="shared" si="0"/>
        <v>228</v>
      </c>
      <c r="F45" s="198"/>
      <c r="G45" s="278">
        <v>228</v>
      </c>
      <c r="H45" s="283"/>
      <c r="I45" s="198"/>
      <c r="J45" s="278"/>
      <c r="K45" s="283">
        <f>+L45+M45</f>
        <v>228</v>
      </c>
      <c r="L45" s="198">
        <f t="shared" si="16"/>
        <v>0</v>
      </c>
      <c r="M45" s="278">
        <f t="shared" si="16"/>
        <v>228</v>
      </c>
    </row>
    <row r="46" spans="1:13" s="110" customFormat="1" x14ac:dyDescent="0.2">
      <c r="A46" s="197">
        <v>3</v>
      </c>
      <c r="B46" s="197">
        <v>33</v>
      </c>
      <c r="C46" s="197">
        <v>3314</v>
      </c>
      <c r="D46" s="251" t="s">
        <v>225</v>
      </c>
      <c r="E46" s="283">
        <f t="shared" si="0"/>
        <v>3443</v>
      </c>
      <c r="F46" s="198">
        <v>3443</v>
      </c>
      <c r="G46" s="278"/>
      <c r="H46" s="283"/>
      <c r="I46" s="198"/>
      <c r="J46" s="278"/>
      <c r="K46" s="283">
        <f t="shared" si="15"/>
        <v>3443</v>
      </c>
      <c r="L46" s="198">
        <f t="shared" si="16"/>
        <v>3443</v>
      </c>
      <c r="M46" s="278">
        <f t="shared" si="16"/>
        <v>0</v>
      </c>
    </row>
    <row r="47" spans="1:13" s="110" customFormat="1" x14ac:dyDescent="0.2">
      <c r="A47" s="197">
        <v>3</v>
      </c>
      <c r="B47" s="197">
        <v>33</v>
      </c>
      <c r="C47" s="197">
        <v>3315</v>
      </c>
      <c r="D47" s="251" t="s">
        <v>226</v>
      </c>
      <c r="E47" s="283">
        <f t="shared" si="0"/>
        <v>8047</v>
      </c>
      <c r="F47" s="198">
        <v>8047</v>
      </c>
      <c r="G47" s="278"/>
      <c r="H47" s="283"/>
      <c r="I47" s="198"/>
      <c r="J47" s="278"/>
      <c r="K47" s="283">
        <f t="shared" si="15"/>
        <v>8047</v>
      </c>
      <c r="L47" s="198">
        <f t="shared" si="16"/>
        <v>8047</v>
      </c>
      <c r="M47" s="278">
        <f t="shared" si="16"/>
        <v>0</v>
      </c>
    </row>
    <row r="48" spans="1:13" s="110" customFormat="1" x14ac:dyDescent="0.2">
      <c r="A48" s="197">
        <v>3</v>
      </c>
      <c r="B48" s="197">
        <v>33</v>
      </c>
      <c r="C48" s="197">
        <v>3317</v>
      </c>
      <c r="D48" s="251" t="s">
        <v>227</v>
      </c>
      <c r="E48" s="283">
        <f t="shared" si="0"/>
        <v>2963</v>
      </c>
      <c r="F48" s="198">
        <v>2963</v>
      </c>
      <c r="G48" s="278"/>
      <c r="H48" s="283"/>
      <c r="I48" s="198"/>
      <c r="J48" s="278"/>
      <c r="K48" s="283">
        <f t="shared" si="15"/>
        <v>2963</v>
      </c>
      <c r="L48" s="198">
        <f t="shared" si="16"/>
        <v>2963</v>
      </c>
      <c r="M48" s="278">
        <f t="shared" si="16"/>
        <v>0</v>
      </c>
    </row>
    <row r="49" spans="1:13" s="110" customFormat="1" x14ac:dyDescent="0.2">
      <c r="A49" s="197">
        <v>3</v>
      </c>
      <c r="B49" s="197">
        <v>33</v>
      </c>
      <c r="C49" s="197">
        <v>3319</v>
      </c>
      <c r="D49" s="251" t="s">
        <v>228</v>
      </c>
      <c r="E49" s="283">
        <f t="shared" si="0"/>
        <v>6336</v>
      </c>
      <c r="F49" s="198">
        <v>4801</v>
      </c>
      <c r="G49" s="278">
        <v>1535</v>
      </c>
      <c r="H49" s="283">
        <f>+I49+J49</f>
        <v>0</v>
      </c>
      <c r="I49" s="198"/>
      <c r="J49" s="278"/>
      <c r="K49" s="283">
        <f t="shared" si="15"/>
        <v>6336</v>
      </c>
      <c r="L49" s="198">
        <f t="shared" si="16"/>
        <v>4801</v>
      </c>
      <c r="M49" s="278">
        <f t="shared" si="16"/>
        <v>1535</v>
      </c>
    </row>
    <row r="50" spans="1:13" s="110" customFormat="1" x14ac:dyDescent="0.2">
      <c r="A50" s="197">
        <v>3</v>
      </c>
      <c r="B50" s="197">
        <v>33</v>
      </c>
      <c r="C50" s="197">
        <v>3322</v>
      </c>
      <c r="D50" s="251" t="s">
        <v>229</v>
      </c>
      <c r="E50" s="283">
        <f t="shared" si="0"/>
        <v>55</v>
      </c>
      <c r="F50" s="198">
        <v>55</v>
      </c>
      <c r="G50" s="278"/>
      <c r="H50" s="283"/>
      <c r="I50" s="198"/>
      <c r="J50" s="278"/>
      <c r="K50" s="283">
        <f t="shared" si="15"/>
        <v>55</v>
      </c>
      <c r="L50" s="198">
        <f t="shared" si="16"/>
        <v>55</v>
      </c>
      <c r="M50" s="278">
        <f t="shared" si="16"/>
        <v>0</v>
      </c>
    </row>
    <row r="51" spans="1:13" s="110" customFormat="1" x14ac:dyDescent="0.2">
      <c r="A51" s="197">
        <v>3</v>
      </c>
      <c r="B51" s="197">
        <v>33</v>
      </c>
      <c r="C51" s="197">
        <v>3349</v>
      </c>
      <c r="D51" s="264" t="s">
        <v>230</v>
      </c>
      <c r="E51" s="283">
        <f t="shared" si="0"/>
        <v>1311</v>
      </c>
      <c r="F51" s="198"/>
      <c r="G51" s="278">
        <v>1311</v>
      </c>
      <c r="H51" s="283"/>
      <c r="I51" s="198"/>
      <c r="J51" s="278"/>
      <c r="K51" s="283">
        <f t="shared" si="15"/>
        <v>1311</v>
      </c>
      <c r="L51" s="198">
        <f t="shared" si="16"/>
        <v>0</v>
      </c>
      <c r="M51" s="278">
        <f t="shared" si="16"/>
        <v>1311</v>
      </c>
    </row>
    <row r="52" spans="1:13" s="110" customFormat="1" x14ac:dyDescent="0.2">
      <c r="A52" s="197">
        <v>3</v>
      </c>
      <c r="B52" s="197">
        <v>33</v>
      </c>
      <c r="C52" s="197">
        <v>3392</v>
      </c>
      <c r="D52" s="264" t="s">
        <v>231</v>
      </c>
      <c r="E52" s="283">
        <f t="shared" si="0"/>
        <v>4238</v>
      </c>
      <c r="F52" s="198"/>
      <c r="G52" s="278">
        <v>4238</v>
      </c>
      <c r="H52" s="283"/>
      <c r="I52" s="198"/>
      <c r="J52" s="278"/>
      <c r="K52" s="283">
        <f t="shared" si="15"/>
        <v>4238</v>
      </c>
      <c r="L52" s="198">
        <f t="shared" si="16"/>
        <v>0</v>
      </c>
      <c r="M52" s="278">
        <f t="shared" si="16"/>
        <v>4238</v>
      </c>
    </row>
    <row r="53" spans="1:13" s="110" customFormat="1" x14ac:dyDescent="0.2">
      <c r="A53" s="197">
        <v>3</v>
      </c>
      <c r="B53" s="197">
        <v>33</v>
      </c>
      <c r="C53" s="197">
        <v>3399</v>
      </c>
      <c r="D53" s="264" t="s">
        <v>232</v>
      </c>
      <c r="E53" s="283">
        <f t="shared" si="0"/>
        <v>1608</v>
      </c>
      <c r="F53" s="198"/>
      <c r="G53" s="278">
        <v>1608</v>
      </c>
      <c r="H53" s="283"/>
      <c r="I53" s="198"/>
      <c r="J53" s="278"/>
      <c r="K53" s="283">
        <f t="shared" si="15"/>
        <v>1608</v>
      </c>
      <c r="L53" s="198">
        <f t="shared" si="16"/>
        <v>0</v>
      </c>
      <c r="M53" s="278">
        <f t="shared" si="16"/>
        <v>1608</v>
      </c>
    </row>
    <row r="54" spans="1:13" s="110" customFormat="1" x14ac:dyDescent="0.2">
      <c r="A54" s="230" t="s">
        <v>233</v>
      </c>
      <c r="B54" s="199"/>
      <c r="C54" s="199"/>
      <c r="D54" s="263"/>
      <c r="E54" s="284">
        <f>SUM(E43:E53)</f>
        <v>116462</v>
      </c>
      <c r="F54" s="202">
        <f>SUM(F43:F53)</f>
        <v>107542</v>
      </c>
      <c r="G54" s="285">
        <f>SUM(G43:G53)</f>
        <v>8920</v>
      </c>
      <c r="H54" s="284">
        <f>+I54+J54</f>
        <v>0</v>
      </c>
      <c r="I54" s="202"/>
      <c r="J54" s="285">
        <f>SUM(J43:J53)</f>
        <v>0</v>
      </c>
      <c r="K54" s="284">
        <f>SUM(K43:K53)</f>
        <v>116462</v>
      </c>
      <c r="L54" s="202">
        <f>SUM(L43:L53)</f>
        <v>107542</v>
      </c>
      <c r="M54" s="285">
        <f>SUM(M43:M53)</f>
        <v>8920</v>
      </c>
    </row>
    <row r="55" spans="1:13" s="110" customFormat="1" x14ac:dyDescent="0.2">
      <c r="A55" s="232"/>
      <c r="B55" s="197"/>
      <c r="C55" s="197"/>
      <c r="D55" s="264"/>
      <c r="E55" s="283"/>
      <c r="F55" s="198"/>
      <c r="G55" s="278"/>
      <c r="H55" s="283"/>
      <c r="I55" s="198"/>
      <c r="J55" s="278"/>
      <c r="K55" s="283"/>
      <c r="L55" s="198"/>
      <c r="M55" s="278"/>
    </row>
    <row r="56" spans="1:13" s="110" customFormat="1" x14ac:dyDescent="0.2">
      <c r="A56" s="197">
        <v>3</v>
      </c>
      <c r="B56" s="197">
        <v>34</v>
      </c>
      <c r="C56" s="197">
        <v>3412</v>
      </c>
      <c r="D56" s="264" t="s">
        <v>234</v>
      </c>
      <c r="E56" s="283">
        <f t="shared" si="0"/>
        <v>3305</v>
      </c>
      <c r="F56" s="198">
        <v>1117</v>
      </c>
      <c r="G56" s="278">
        <v>2188</v>
      </c>
      <c r="H56" s="283"/>
      <c r="I56" s="198"/>
      <c r="J56" s="278"/>
      <c r="K56" s="272">
        <f>+L56+M56</f>
        <v>3305</v>
      </c>
      <c r="L56" s="198">
        <f t="shared" ref="L56:M59" si="17">+F56+I56</f>
        <v>1117</v>
      </c>
      <c r="M56" s="278">
        <f t="shared" si="17"/>
        <v>2188</v>
      </c>
    </row>
    <row r="57" spans="1:13" s="110" customFormat="1" x14ac:dyDescent="0.2">
      <c r="A57" s="197">
        <v>3</v>
      </c>
      <c r="B57" s="197">
        <v>34</v>
      </c>
      <c r="C57" s="197">
        <v>3419</v>
      </c>
      <c r="D57" s="264" t="s">
        <v>235</v>
      </c>
      <c r="E57" s="283">
        <f>+F57+G57</f>
        <v>10</v>
      </c>
      <c r="F57" s="198"/>
      <c r="G57" s="278">
        <v>10</v>
      </c>
      <c r="H57" s="283"/>
      <c r="I57" s="198"/>
      <c r="J57" s="278"/>
      <c r="K57" s="272">
        <f>+L57+M57</f>
        <v>10</v>
      </c>
      <c r="L57" s="198">
        <f t="shared" si="17"/>
        <v>0</v>
      </c>
      <c r="M57" s="278">
        <f t="shared" si="17"/>
        <v>10</v>
      </c>
    </row>
    <row r="58" spans="1:13" s="110" customFormat="1" x14ac:dyDescent="0.2">
      <c r="A58" s="197">
        <v>3</v>
      </c>
      <c r="B58" s="197">
        <v>34</v>
      </c>
      <c r="C58" s="197">
        <v>3421</v>
      </c>
      <c r="D58" s="264" t="s">
        <v>236</v>
      </c>
      <c r="E58" s="283">
        <f t="shared" ref="E58:E59" si="18">+F58+G58</f>
        <v>90</v>
      </c>
      <c r="F58" s="198"/>
      <c r="G58" s="278">
        <v>90</v>
      </c>
      <c r="H58" s="283"/>
      <c r="I58" s="198"/>
      <c r="J58" s="278"/>
      <c r="K58" s="272">
        <f>+L58+M58</f>
        <v>90</v>
      </c>
      <c r="L58" s="198">
        <f t="shared" si="17"/>
        <v>0</v>
      </c>
      <c r="M58" s="278">
        <f t="shared" si="17"/>
        <v>90</v>
      </c>
    </row>
    <row r="59" spans="1:13" s="110" customFormat="1" x14ac:dyDescent="0.2">
      <c r="A59" s="197">
        <v>3</v>
      </c>
      <c r="B59" s="197">
        <v>34</v>
      </c>
      <c r="C59" s="197">
        <v>3429</v>
      </c>
      <c r="D59" s="264" t="s">
        <v>237</v>
      </c>
      <c r="E59" s="283">
        <f t="shared" si="18"/>
        <v>15</v>
      </c>
      <c r="F59" s="198"/>
      <c r="G59" s="278">
        <v>15</v>
      </c>
      <c r="H59" s="283"/>
      <c r="I59" s="198"/>
      <c r="J59" s="278"/>
      <c r="K59" s="272">
        <f>+L59+M59</f>
        <v>15</v>
      </c>
      <c r="L59" s="198">
        <f t="shared" si="17"/>
        <v>0</v>
      </c>
      <c r="M59" s="278">
        <f t="shared" si="17"/>
        <v>15</v>
      </c>
    </row>
    <row r="60" spans="1:13" s="110" customFormat="1" x14ac:dyDescent="0.2">
      <c r="A60" s="230" t="s">
        <v>238</v>
      </c>
      <c r="B60" s="199"/>
      <c r="C60" s="199"/>
      <c r="D60" s="263"/>
      <c r="E60" s="284">
        <f>SUM(E56:E59)</f>
        <v>3420</v>
      </c>
      <c r="F60" s="202">
        <f>SUM(F56:F59)</f>
        <v>1117</v>
      </c>
      <c r="G60" s="285">
        <f>SUM(G56:G59)</f>
        <v>2303</v>
      </c>
      <c r="H60" s="284"/>
      <c r="I60" s="202"/>
      <c r="J60" s="285"/>
      <c r="K60" s="284">
        <f>SUM(K56:K59)</f>
        <v>3420</v>
      </c>
      <c r="L60" s="202">
        <f>SUM(L56:L59)</f>
        <v>1117</v>
      </c>
      <c r="M60" s="285">
        <f>SUM(M56:M59)</f>
        <v>2303</v>
      </c>
    </row>
    <row r="61" spans="1:13" s="110" customFormat="1" x14ac:dyDescent="0.2">
      <c r="A61" s="232"/>
      <c r="B61" s="197"/>
      <c r="C61" s="197"/>
      <c r="D61" s="264"/>
      <c r="E61" s="283"/>
      <c r="F61" s="198"/>
      <c r="G61" s="278"/>
      <c r="H61" s="283"/>
      <c r="I61" s="198"/>
      <c r="J61" s="278"/>
      <c r="K61" s="283"/>
      <c r="L61" s="198"/>
      <c r="M61" s="278"/>
    </row>
    <row r="62" spans="1:13" s="110" customFormat="1" x14ac:dyDescent="0.2">
      <c r="A62" s="197">
        <v>3</v>
      </c>
      <c r="B62" s="197">
        <v>35</v>
      </c>
      <c r="C62" s="197">
        <v>3511</v>
      </c>
      <c r="D62" s="251" t="s">
        <v>239</v>
      </c>
      <c r="E62" s="283">
        <f t="shared" si="0"/>
        <v>13239</v>
      </c>
      <c r="F62" s="198">
        <v>7876</v>
      </c>
      <c r="G62" s="278">
        <v>5363</v>
      </c>
      <c r="H62" s="283"/>
      <c r="I62" s="198"/>
      <c r="J62" s="278"/>
      <c r="K62" s="283">
        <f>+L62+M62</f>
        <v>13239</v>
      </c>
      <c r="L62" s="198">
        <f>+F62+I62</f>
        <v>7876</v>
      </c>
      <c r="M62" s="278">
        <f>+G62+J62</f>
        <v>5363</v>
      </c>
    </row>
    <row r="63" spans="1:13" s="110" customFormat="1" x14ac:dyDescent="0.2">
      <c r="A63" s="197">
        <v>3</v>
      </c>
      <c r="B63" s="197">
        <v>35</v>
      </c>
      <c r="C63" s="197">
        <v>3529</v>
      </c>
      <c r="D63" s="251" t="s">
        <v>240</v>
      </c>
      <c r="E63" s="283">
        <f t="shared" si="0"/>
        <v>2497</v>
      </c>
      <c r="F63" s="198">
        <v>2497</v>
      </c>
      <c r="G63" s="278"/>
      <c r="H63" s="283"/>
      <c r="I63" s="198"/>
      <c r="J63" s="278"/>
      <c r="K63" s="283">
        <f>+L63+M63</f>
        <v>2497</v>
      </c>
      <c r="L63" s="198">
        <f>+F63+I63</f>
        <v>2497</v>
      </c>
      <c r="M63" s="278">
        <f>+G63+J63</f>
        <v>0</v>
      </c>
    </row>
    <row r="64" spans="1:13" s="110" customFormat="1" x14ac:dyDescent="0.2">
      <c r="A64" s="230" t="s">
        <v>241</v>
      </c>
      <c r="B64" s="199"/>
      <c r="C64" s="199"/>
      <c r="D64" s="254"/>
      <c r="E64" s="284">
        <f t="shared" ref="E64:M64" si="19">SUM(E62:E63)</f>
        <v>15736</v>
      </c>
      <c r="F64" s="200">
        <f t="shared" si="19"/>
        <v>10373</v>
      </c>
      <c r="G64" s="280">
        <f t="shared" si="19"/>
        <v>5363</v>
      </c>
      <c r="H64" s="284">
        <f t="shared" si="19"/>
        <v>0</v>
      </c>
      <c r="I64" s="200">
        <f t="shared" si="19"/>
        <v>0</v>
      </c>
      <c r="J64" s="280">
        <f t="shared" si="19"/>
        <v>0</v>
      </c>
      <c r="K64" s="284">
        <f t="shared" si="19"/>
        <v>15736</v>
      </c>
      <c r="L64" s="202">
        <f t="shared" si="19"/>
        <v>10373</v>
      </c>
      <c r="M64" s="280">
        <f t="shared" si="19"/>
        <v>5363</v>
      </c>
    </row>
    <row r="65" spans="1:13" s="110" customFormat="1" x14ac:dyDescent="0.2">
      <c r="A65" s="232"/>
      <c r="B65" s="197"/>
      <c r="C65" s="197"/>
      <c r="D65" s="251"/>
      <c r="E65" s="283"/>
      <c r="F65" s="198"/>
      <c r="G65" s="278"/>
      <c r="H65" s="283"/>
      <c r="I65" s="198"/>
      <c r="J65" s="278"/>
      <c r="K65" s="283"/>
      <c r="L65" s="198"/>
      <c r="M65" s="278"/>
    </row>
    <row r="66" spans="1:13" s="110" customFormat="1" x14ac:dyDescent="0.2">
      <c r="A66" s="197">
        <v>3</v>
      </c>
      <c r="B66" s="197">
        <v>36</v>
      </c>
      <c r="C66" s="197">
        <v>3612</v>
      </c>
      <c r="D66" s="251" t="s">
        <v>242</v>
      </c>
      <c r="E66" s="283">
        <f t="shared" si="0"/>
        <v>60364</v>
      </c>
      <c r="F66" s="198">
        <v>57436</v>
      </c>
      <c r="G66" s="278">
        <v>2928</v>
      </c>
      <c r="H66" s="283">
        <f>+I66+J66</f>
        <v>352700</v>
      </c>
      <c r="I66" s="198">
        <v>352700</v>
      </c>
      <c r="J66" s="278"/>
      <c r="K66" s="283">
        <f t="shared" ref="K66:K72" si="20">+L66+M66</f>
        <v>413064</v>
      </c>
      <c r="L66" s="198">
        <f t="shared" ref="L66:M72" si="21">+F66+I66</f>
        <v>410136</v>
      </c>
      <c r="M66" s="278">
        <f t="shared" si="21"/>
        <v>2928</v>
      </c>
    </row>
    <row r="67" spans="1:13" s="110" customFormat="1" x14ac:dyDescent="0.2">
      <c r="A67" s="197">
        <v>3</v>
      </c>
      <c r="B67" s="197">
        <v>36</v>
      </c>
      <c r="C67" s="197">
        <v>3613</v>
      </c>
      <c r="D67" s="251" t="s">
        <v>243</v>
      </c>
      <c r="E67" s="283">
        <f t="shared" si="0"/>
        <v>15983</v>
      </c>
      <c r="F67" s="198"/>
      <c r="G67" s="278">
        <v>15983</v>
      </c>
      <c r="H67" s="283">
        <f>+I67+J67</f>
        <v>5</v>
      </c>
      <c r="I67" s="198"/>
      <c r="J67" s="278">
        <v>5</v>
      </c>
      <c r="K67" s="283">
        <f t="shared" si="20"/>
        <v>15988</v>
      </c>
      <c r="L67" s="198">
        <f t="shared" si="21"/>
        <v>0</v>
      </c>
      <c r="M67" s="278">
        <f t="shared" si="21"/>
        <v>15988</v>
      </c>
    </row>
    <row r="68" spans="1:13" s="110" customFormat="1" x14ac:dyDescent="0.2">
      <c r="A68" s="197">
        <v>3</v>
      </c>
      <c r="B68" s="197">
        <v>36</v>
      </c>
      <c r="C68" s="197">
        <v>3619</v>
      </c>
      <c r="D68" s="251" t="s">
        <v>244</v>
      </c>
      <c r="E68" s="283">
        <f t="shared" si="0"/>
        <v>935</v>
      </c>
      <c r="F68" s="198">
        <v>935</v>
      </c>
      <c r="G68" s="278"/>
      <c r="H68" s="283"/>
      <c r="I68" s="198"/>
      <c r="J68" s="278"/>
      <c r="K68" s="283">
        <f t="shared" si="20"/>
        <v>935</v>
      </c>
      <c r="L68" s="198">
        <f t="shared" si="21"/>
        <v>935</v>
      </c>
      <c r="M68" s="278">
        <f t="shared" si="21"/>
        <v>0</v>
      </c>
    </row>
    <row r="69" spans="1:13" s="110" customFormat="1" x14ac:dyDescent="0.2">
      <c r="A69" s="197">
        <v>3</v>
      </c>
      <c r="B69" s="197">
        <v>36</v>
      </c>
      <c r="C69" s="197">
        <v>3632</v>
      </c>
      <c r="D69" s="251" t="s">
        <v>245</v>
      </c>
      <c r="E69" s="283">
        <f t="shared" si="0"/>
        <v>11216</v>
      </c>
      <c r="F69" s="198">
        <v>11079</v>
      </c>
      <c r="G69" s="278">
        <v>137</v>
      </c>
      <c r="H69" s="283"/>
      <c r="I69" s="198"/>
      <c r="J69" s="278"/>
      <c r="K69" s="283">
        <f t="shared" si="20"/>
        <v>11216</v>
      </c>
      <c r="L69" s="198">
        <f t="shared" si="21"/>
        <v>11079</v>
      </c>
      <c r="M69" s="278">
        <f t="shared" si="21"/>
        <v>137</v>
      </c>
    </row>
    <row r="70" spans="1:13" s="110" customFormat="1" x14ac:dyDescent="0.2">
      <c r="A70" s="197">
        <v>3</v>
      </c>
      <c r="B70" s="197">
        <v>36</v>
      </c>
      <c r="C70" s="197">
        <v>3633</v>
      </c>
      <c r="D70" s="251" t="s">
        <v>246</v>
      </c>
      <c r="E70" s="283">
        <f>+F70+G70</f>
        <v>314</v>
      </c>
      <c r="F70" s="198"/>
      <c r="G70" s="278">
        <v>314</v>
      </c>
      <c r="H70" s="283"/>
      <c r="I70" s="198"/>
      <c r="J70" s="278"/>
      <c r="K70" s="283">
        <f>+L70+M70</f>
        <v>314</v>
      </c>
      <c r="L70" s="198">
        <f t="shared" si="21"/>
        <v>0</v>
      </c>
      <c r="M70" s="278">
        <f t="shared" si="21"/>
        <v>314</v>
      </c>
    </row>
    <row r="71" spans="1:13" s="110" customFormat="1" x14ac:dyDescent="0.2">
      <c r="A71" s="197">
        <v>3</v>
      </c>
      <c r="B71" s="197">
        <v>36</v>
      </c>
      <c r="C71" s="197">
        <v>3639</v>
      </c>
      <c r="D71" s="251" t="s">
        <v>247</v>
      </c>
      <c r="E71" s="283">
        <f t="shared" si="0"/>
        <v>141877</v>
      </c>
      <c r="F71" s="198">
        <v>118671</v>
      </c>
      <c r="G71" s="278">
        <v>23206</v>
      </c>
      <c r="H71" s="283">
        <f>+I71+J71</f>
        <v>75100</v>
      </c>
      <c r="I71" s="198">
        <v>75100</v>
      </c>
      <c r="J71" s="278"/>
      <c r="K71" s="283">
        <f t="shared" si="20"/>
        <v>216977</v>
      </c>
      <c r="L71" s="198">
        <f t="shared" si="21"/>
        <v>193771</v>
      </c>
      <c r="M71" s="278">
        <f t="shared" si="21"/>
        <v>23206</v>
      </c>
    </row>
    <row r="72" spans="1:13" s="110" customFormat="1" x14ac:dyDescent="0.2">
      <c r="A72" s="197">
        <v>3</v>
      </c>
      <c r="B72" s="197">
        <v>36</v>
      </c>
      <c r="C72" s="197">
        <v>3699</v>
      </c>
      <c r="D72" s="251" t="s">
        <v>248</v>
      </c>
      <c r="E72" s="283">
        <f t="shared" si="0"/>
        <v>1530</v>
      </c>
      <c r="F72" s="198"/>
      <c r="G72" s="278">
        <v>1530</v>
      </c>
      <c r="H72" s="283"/>
      <c r="I72" s="198"/>
      <c r="J72" s="278"/>
      <c r="K72" s="283">
        <f t="shared" si="20"/>
        <v>1530</v>
      </c>
      <c r="L72" s="198">
        <f t="shared" si="21"/>
        <v>0</v>
      </c>
      <c r="M72" s="278">
        <f t="shared" si="21"/>
        <v>1530</v>
      </c>
    </row>
    <row r="73" spans="1:13" s="110" customFormat="1" x14ac:dyDescent="0.2">
      <c r="A73" s="230" t="s">
        <v>249</v>
      </c>
      <c r="B73" s="199"/>
      <c r="C73" s="199"/>
      <c r="D73" s="254"/>
      <c r="E73" s="284">
        <f>SUM(E66:E72)</f>
        <v>232219</v>
      </c>
      <c r="F73" s="200">
        <f>SUM(F66:F72)</f>
        <v>188121</v>
      </c>
      <c r="G73" s="280">
        <f>SUM(G66:G72)</f>
        <v>44098</v>
      </c>
      <c r="H73" s="284">
        <f>+I73+J73</f>
        <v>427805</v>
      </c>
      <c r="I73" s="200">
        <f>SUM(I66:I71)</f>
        <v>427800</v>
      </c>
      <c r="J73" s="280">
        <f>SUM(J65:J72)</f>
        <v>5</v>
      </c>
      <c r="K73" s="284">
        <f>SUM(K66:K72)</f>
        <v>660024</v>
      </c>
      <c r="L73" s="200">
        <f>SUM(L66:L72)</f>
        <v>615921</v>
      </c>
      <c r="M73" s="280">
        <f>SUM(M66:M72)</f>
        <v>44103</v>
      </c>
    </row>
    <row r="74" spans="1:13" s="110" customFormat="1" x14ac:dyDescent="0.2">
      <c r="A74" s="232"/>
      <c r="B74" s="197"/>
      <c r="C74" s="197"/>
      <c r="D74" s="251"/>
      <c r="E74" s="283"/>
      <c r="F74" s="198"/>
      <c r="G74" s="278"/>
      <c r="H74" s="283"/>
      <c r="I74" s="198"/>
      <c r="J74" s="278"/>
      <c r="K74" s="283"/>
      <c r="L74" s="198"/>
      <c r="M74" s="278"/>
    </row>
    <row r="75" spans="1:13" s="110" customFormat="1" x14ac:dyDescent="0.2">
      <c r="A75" s="197">
        <v>3</v>
      </c>
      <c r="B75" s="197">
        <v>37</v>
      </c>
      <c r="C75" s="197">
        <v>3722</v>
      </c>
      <c r="D75" s="251" t="s">
        <v>250</v>
      </c>
      <c r="E75" s="283">
        <f>+F75+G75</f>
        <v>10</v>
      </c>
      <c r="F75" s="198"/>
      <c r="G75" s="278">
        <v>10</v>
      </c>
      <c r="H75" s="283"/>
      <c r="I75" s="198"/>
      <c r="J75" s="278"/>
      <c r="K75" s="283">
        <f>+L75+M75</f>
        <v>10</v>
      </c>
      <c r="L75" s="198">
        <f t="shared" ref="L75:M78" si="22">+F75+I75</f>
        <v>0</v>
      </c>
      <c r="M75" s="278">
        <f t="shared" si="22"/>
        <v>10</v>
      </c>
    </row>
    <row r="76" spans="1:13" s="110" customFormat="1" x14ac:dyDescent="0.2">
      <c r="A76" s="197">
        <v>3</v>
      </c>
      <c r="B76" s="197">
        <v>37</v>
      </c>
      <c r="C76" s="197">
        <v>3725</v>
      </c>
      <c r="D76" s="251" t="s">
        <v>251</v>
      </c>
      <c r="E76" s="283">
        <f>+F76+G76</f>
        <v>22000</v>
      </c>
      <c r="F76" s="198">
        <v>22000</v>
      </c>
      <c r="G76" s="278"/>
      <c r="H76" s="283"/>
      <c r="I76" s="198"/>
      <c r="J76" s="278"/>
      <c r="K76" s="283">
        <f>+L76+M76</f>
        <v>22000</v>
      </c>
      <c r="L76" s="198">
        <f t="shared" si="22"/>
        <v>22000</v>
      </c>
      <c r="M76" s="278">
        <f t="shared" si="22"/>
        <v>0</v>
      </c>
    </row>
    <row r="77" spans="1:13" s="110" customFormat="1" x14ac:dyDescent="0.2">
      <c r="A77" s="197">
        <v>3</v>
      </c>
      <c r="B77" s="197">
        <v>37</v>
      </c>
      <c r="C77" s="197">
        <v>3745</v>
      </c>
      <c r="D77" s="251" t="s">
        <v>252</v>
      </c>
      <c r="E77" s="283">
        <f>+F77+G77</f>
        <v>425</v>
      </c>
      <c r="F77" s="198">
        <v>260</v>
      </c>
      <c r="G77" s="278">
        <v>165</v>
      </c>
      <c r="H77" s="283"/>
      <c r="I77" s="198"/>
      <c r="J77" s="278"/>
      <c r="K77" s="283">
        <f>+L77+M77</f>
        <v>425</v>
      </c>
      <c r="L77" s="198">
        <f t="shared" si="22"/>
        <v>260</v>
      </c>
      <c r="M77" s="278">
        <f t="shared" si="22"/>
        <v>165</v>
      </c>
    </row>
    <row r="78" spans="1:13" s="110" customFormat="1" x14ac:dyDescent="0.2">
      <c r="A78" s="197">
        <v>3</v>
      </c>
      <c r="B78" s="197">
        <v>37</v>
      </c>
      <c r="C78" s="197">
        <v>3769</v>
      </c>
      <c r="D78" s="251" t="s">
        <v>253</v>
      </c>
      <c r="E78" s="283">
        <f>+F78+G78</f>
        <v>405</v>
      </c>
      <c r="F78" s="198">
        <v>405</v>
      </c>
      <c r="G78" s="278"/>
      <c r="H78" s="283"/>
      <c r="I78" s="198"/>
      <c r="J78" s="278"/>
      <c r="K78" s="283">
        <f>+L78+M78</f>
        <v>405</v>
      </c>
      <c r="L78" s="198">
        <f>+F78+I78</f>
        <v>405</v>
      </c>
      <c r="M78" s="278">
        <f t="shared" si="22"/>
        <v>0</v>
      </c>
    </row>
    <row r="79" spans="1:13" s="110" customFormat="1" x14ac:dyDescent="0.2">
      <c r="A79" s="230" t="s">
        <v>254</v>
      </c>
      <c r="B79" s="199"/>
      <c r="C79" s="199"/>
      <c r="D79" s="254"/>
      <c r="E79" s="284">
        <f>SUM(E75:E78)</f>
        <v>22840</v>
      </c>
      <c r="F79" s="200">
        <f>SUM(F75:F78)</f>
        <v>22665</v>
      </c>
      <c r="G79" s="280">
        <f>SUM(G75:G78)</f>
        <v>175</v>
      </c>
      <c r="H79" s="284"/>
      <c r="I79" s="200"/>
      <c r="J79" s="280"/>
      <c r="K79" s="284">
        <f>SUM(K75:K78)</f>
        <v>22840</v>
      </c>
      <c r="L79" s="200">
        <f>SUM(L75:L78)</f>
        <v>22665</v>
      </c>
      <c r="M79" s="280">
        <f>SUM(M75:M78)</f>
        <v>175</v>
      </c>
    </row>
    <row r="80" spans="1:13" s="110" customFormat="1" ht="13.5" thickBot="1" x14ac:dyDescent="0.25">
      <c r="A80" s="236"/>
      <c r="B80" s="111"/>
      <c r="C80" s="111"/>
      <c r="D80" s="256"/>
      <c r="E80" s="289"/>
      <c r="F80" s="240"/>
      <c r="G80" s="282"/>
      <c r="H80" s="289"/>
      <c r="I80" s="240"/>
      <c r="J80" s="282"/>
      <c r="K80" s="289"/>
      <c r="L80" s="240"/>
      <c r="M80" s="282"/>
    </row>
    <row r="81" spans="1:13" s="110" customFormat="1" ht="14.25" thickTop="1" thickBot="1" x14ac:dyDescent="0.25">
      <c r="A81" s="235" t="s">
        <v>255</v>
      </c>
      <c r="B81" s="203"/>
      <c r="C81" s="203"/>
      <c r="D81" s="258"/>
      <c r="E81" s="274">
        <f>+E41+E54+E60+E64+E73+E79</f>
        <v>405233</v>
      </c>
      <c r="F81" s="205">
        <f>+F41+F54+F60+F64+F73+F79</f>
        <v>335415</v>
      </c>
      <c r="G81" s="275">
        <f>+G41+G54+G60+G64+G73+G79</f>
        <v>69818</v>
      </c>
      <c r="H81" s="274">
        <f>+I81+J81</f>
        <v>427805</v>
      </c>
      <c r="I81" s="205">
        <f>I41+I54+I60+I64+I73+I79</f>
        <v>427800</v>
      </c>
      <c r="J81" s="275">
        <f>J41+J54+J60+J64+J73+J79</f>
        <v>5</v>
      </c>
      <c r="K81" s="274">
        <f>+K79+K73+K64+K60+K54+K41</f>
        <v>833038</v>
      </c>
      <c r="L81" s="205">
        <f>+L79+L73+L64+L60+L54+L41</f>
        <v>763215</v>
      </c>
      <c r="M81" s="275">
        <f>+M79+M73+M64+M60+M54+M41</f>
        <v>69823</v>
      </c>
    </row>
    <row r="82" spans="1:13" s="110" customFormat="1" ht="13.5" thickTop="1" x14ac:dyDescent="0.2">
      <c r="A82" s="267"/>
      <c r="B82" s="119"/>
      <c r="C82" s="119"/>
      <c r="D82" s="251"/>
      <c r="E82" s="272"/>
      <c r="F82" s="198"/>
      <c r="G82" s="278"/>
      <c r="H82" s="272"/>
      <c r="I82" s="198"/>
      <c r="J82" s="278"/>
      <c r="K82" s="272"/>
      <c r="L82" s="198"/>
      <c r="M82" s="278"/>
    </row>
    <row r="83" spans="1:13" s="110" customFormat="1" x14ac:dyDescent="0.2">
      <c r="A83" s="197">
        <v>4</v>
      </c>
      <c r="B83" s="197">
        <v>43</v>
      </c>
      <c r="C83" s="197">
        <v>4329</v>
      </c>
      <c r="D83" s="251" t="s">
        <v>368</v>
      </c>
      <c r="E83" s="283">
        <f t="shared" ref="E83:E89" si="23">+F83+G83</f>
        <v>3</v>
      </c>
      <c r="F83" s="198"/>
      <c r="G83" s="278">
        <v>3</v>
      </c>
      <c r="H83" s="283"/>
      <c r="I83" s="198"/>
      <c r="J83" s="278"/>
      <c r="K83" s="283">
        <f t="shared" ref="K83:K89" si="24">+L83+M83</f>
        <v>3</v>
      </c>
      <c r="L83" s="198">
        <f t="shared" ref="L83:M90" si="25">+F83+I83</f>
        <v>0</v>
      </c>
      <c r="M83" s="278">
        <f t="shared" si="25"/>
        <v>3</v>
      </c>
    </row>
    <row r="84" spans="1:13" s="110" customFormat="1" x14ac:dyDescent="0.2">
      <c r="A84" s="197">
        <v>4</v>
      </c>
      <c r="B84" s="197">
        <v>43</v>
      </c>
      <c r="C84" s="197">
        <v>4341</v>
      </c>
      <c r="D84" s="251" t="s">
        <v>256</v>
      </c>
      <c r="E84" s="283">
        <f t="shared" ref="E84" si="26">+F84+G84</f>
        <v>4330</v>
      </c>
      <c r="F84" s="198">
        <v>4330</v>
      </c>
      <c r="G84" s="278"/>
      <c r="H84" s="283"/>
      <c r="I84" s="198"/>
      <c r="J84" s="278"/>
      <c r="K84" s="283">
        <f t="shared" ref="K84" si="27">+L84+M84</f>
        <v>4330</v>
      </c>
      <c r="L84" s="198">
        <f t="shared" ref="L84" si="28">+F84+I84</f>
        <v>4330</v>
      </c>
      <c r="M84" s="278">
        <f t="shared" ref="M84" si="29">+G84+J84</f>
        <v>0</v>
      </c>
    </row>
    <row r="85" spans="1:13" s="110" customFormat="1" x14ac:dyDescent="0.2">
      <c r="A85" s="197">
        <v>4</v>
      </c>
      <c r="B85" s="197">
        <v>43</v>
      </c>
      <c r="C85" s="197">
        <v>4350</v>
      </c>
      <c r="D85" s="251" t="s">
        <v>257</v>
      </c>
      <c r="E85" s="283">
        <f t="shared" si="23"/>
        <v>2770</v>
      </c>
      <c r="F85" s="198">
        <v>2770</v>
      </c>
      <c r="G85" s="278"/>
      <c r="H85" s="283"/>
      <c r="I85" s="198"/>
      <c r="J85" s="278"/>
      <c r="K85" s="283">
        <f t="shared" si="24"/>
        <v>2770</v>
      </c>
      <c r="L85" s="198">
        <f t="shared" si="25"/>
        <v>2770</v>
      </c>
      <c r="M85" s="278">
        <f t="shared" si="25"/>
        <v>0</v>
      </c>
    </row>
    <row r="86" spans="1:13" s="110" customFormat="1" x14ac:dyDescent="0.2">
      <c r="A86" s="197">
        <v>4</v>
      </c>
      <c r="B86" s="197">
        <v>43</v>
      </c>
      <c r="C86" s="197">
        <v>4351</v>
      </c>
      <c r="D86" s="251" t="s">
        <v>258</v>
      </c>
      <c r="E86" s="283">
        <f t="shared" si="23"/>
        <v>21296</v>
      </c>
      <c r="F86" s="198"/>
      <c r="G86" s="278">
        <v>21296</v>
      </c>
      <c r="H86" s="283">
        <f>+I86+J86</f>
        <v>0</v>
      </c>
      <c r="I86" s="198"/>
      <c r="J86" s="278"/>
      <c r="K86" s="283">
        <f t="shared" si="24"/>
        <v>21296</v>
      </c>
      <c r="L86" s="198">
        <f t="shared" si="25"/>
        <v>0</v>
      </c>
      <c r="M86" s="278">
        <f t="shared" si="25"/>
        <v>21296</v>
      </c>
    </row>
    <row r="87" spans="1:13" s="110" customFormat="1" x14ac:dyDescent="0.2">
      <c r="A87" s="197">
        <v>4</v>
      </c>
      <c r="B87" s="197">
        <v>43</v>
      </c>
      <c r="C87" s="197">
        <v>4356</v>
      </c>
      <c r="D87" s="251" t="s">
        <v>259</v>
      </c>
      <c r="E87" s="283">
        <f t="shared" si="23"/>
        <v>810</v>
      </c>
      <c r="F87" s="198"/>
      <c r="G87" s="278">
        <v>810</v>
      </c>
      <c r="H87" s="283"/>
      <c r="I87" s="198"/>
      <c r="J87" s="278"/>
      <c r="K87" s="283">
        <f t="shared" si="24"/>
        <v>810</v>
      </c>
      <c r="L87" s="198">
        <f t="shared" si="25"/>
        <v>0</v>
      </c>
      <c r="M87" s="278">
        <f t="shared" si="25"/>
        <v>810</v>
      </c>
    </row>
    <row r="88" spans="1:13" s="110" customFormat="1" x14ac:dyDescent="0.2">
      <c r="A88" s="197">
        <v>4</v>
      </c>
      <c r="B88" s="197">
        <v>43</v>
      </c>
      <c r="C88" s="197">
        <v>4357</v>
      </c>
      <c r="D88" s="268" t="s">
        <v>260</v>
      </c>
      <c r="E88" s="283">
        <f t="shared" si="23"/>
        <v>10</v>
      </c>
      <c r="F88" s="198"/>
      <c r="G88" s="278">
        <v>10</v>
      </c>
      <c r="H88" s="283"/>
      <c r="I88" s="198"/>
      <c r="J88" s="278"/>
      <c r="K88" s="283">
        <f t="shared" si="24"/>
        <v>10</v>
      </c>
      <c r="L88" s="198">
        <f t="shared" si="25"/>
        <v>0</v>
      </c>
      <c r="M88" s="278">
        <f t="shared" si="25"/>
        <v>10</v>
      </c>
    </row>
    <row r="89" spans="1:13" s="110" customFormat="1" x14ac:dyDescent="0.2">
      <c r="A89" s="197">
        <v>4</v>
      </c>
      <c r="B89" s="197">
        <v>43</v>
      </c>
      <c r="C89" s="197">
        <v>4359</v>
      </c>
      <c r="D89" s="251" t="s">
        <v>261</v>
      </c>
      <c r="E89" s="283">
        <f t="shared" si="23"/>
        <v>3173</v>
      </c>
      <c r="F89" s="198"/>
      <c r="G89" s="278">
        <v>3173</v>
      </c>
      <c r="H89" s="283"/>
      <c r="I89" s="198"/>
      <c r="J89" s="278"/>
      <c r="K89" s="283">
        <f t="shared" si="24"/>
        <v>3173</v>
      </c>
      <c r="L89" s="198">
        <f t="shared" si="25"/>
        <v>0</v>
      </c>
      <c r="M89" s="278">
        <f>+G89+J89</f>
        <v>3173</v>
      </c>
    </row>
    <row r="90" spans="1:13" s="110" customFormat="1" x14ac:dyDescent="0.2">
      <c r="A90" s="197">
        <v>4</v>
      </c>
      <c r="B90" s="197">
        <v>43</v>
      </c>
      <c r="C90" s="197">
        <v>4379</v>
      </c>
      <c r="D90" s="251" t="s">
        <v>262</v>
      </c>
      <c r="E90" s="283">
        <f>+F90+G90</f>
        <v>270</v>
      </c>
      <c r="F90" s="198"/>
      <c r="G90" s="278">
        <v>270</v>
      </c>
      <c r="H90" s="283"/>
      <c r="I90" s="198"/>
      <c r="J90" s="278"/>
      <c r="K90" s="283">
        <f>+L90+M90</f>
        <v>270</v>
      </c>
      <c r="L90" s="198">
        <f t="shared" si="25"/>
        <v>0</v>
      </c>
      <c r="M90" s="278">
        <f>+G90+J90</f>
        <v>270</v>
      </c>
    </row>
    <row r="91" spans="1:13" s="110" customFormat="1" x14ac:dyDescent="0.2">
      <c r="A91" s="230" t="s">
        <v>263</v>
      </c>
      <c r="B91" s="199"/>
      <c r="C91" s="199"/>
      <c r="D91" s="254"/>
      <c r="E91" s="284">
        <f t="shared" ref="E91:M91" si="30">SUM(E83:E90)</f>
        <v>32662</v>
      </c>
      <c r="F91" s="200">
        <f t="shared" si="30"/>
        <v>7100</v>
      </c>
      <c r="G91" s="280">
        <f t="shared" si="30"/>
        <v>25562</v>
      </c>
      <c r="H91" s="284">
        <f t="shared" si="30"/>
        <v>0</v>
      </c>
      <c r="I91" s="200">
        <f t="shared" si="30"/>
        <v>0</v>
      </c>
      <c r="J91" s="280">
        <f t="shared" si="30"/>
        <v>0</v>
      </c>
      <c r="K91" s="284">
        <f t="shared" si="30"/>
        <v>32662</v>
      </c>
      <c r="L91" s="200">
        <f t="shared" si="30"/>
        <v>7100</v>
      </c>
      <c r="M91" s="280">
        <f t="shared" si="30"/>
        <v>25562</v>
      </c>
    </row>
    <row r="92" spans="1:13" s="110" customFormat="1" ht="13.5" thickBot="1" x14ac:dyDescent="0.25">
      <c r="A92" s="236"/>
      <c r="B92" s="111"/>
      <c r="C92" s="111"/>
      <c r="D92" s="256"/>
      <c r="E92" s="289"/>
      <c r="F92" s="240"/>
      <c r="G92" s="282"/>
      <c r="H92" s="289"/>
      <c r="I92" s="240"/>
      <c r="J92" s="282"/>
      <c r="K92" s="289"/>
      <c r="L92" s="240"/>
      <c r="M92" s="282" t="s">
        <v>264</v>
      </c>
    </row>
    <row r="93" spans="1:13" s="110" customFormat="1" ht="14.25" thickTop="1" thickBot="1" x14ac:dyDescent="0.25">
      <c r="A93" s="235" t="s">
        <v>265</v>
      </c>
      <c r="B93" s="203"/>
      <c r="C93" s="203"/>
      <c r="D93" s="258"/>
      <c r="E93" s="274">
        <f>+E91</f>
        <v>32662</v>
      </c>
      <c r="F93" s="205">
        <f>+F91</f>
        <v>7100</v>
      </c>
      <c r="G93" s="275">
        <f>+G91</f>
        <v>25562</v>
      </c>
      <c r="H93" s="274">
        <f>+I93+J93</f>
        <v>0</v>
      </c>
      <c r="I93" s="205">
        <f>I91</f>
        <v>0</v>
      </c>
      <c r="J93" s="275">
        <f>+J91</f>
        <v>0</v>
      </c>
      <c r="K93" s="274">
        <f>+K91</f>
        <v>32662</v>
      </c>
      <c r="L93" s="205">
        <f>+L91</f>
        <v>7100</v>
      </c>
      <c r="M93" s="275">
        <f>+M91</f>
        <v>25562</v>
      </c>
    </row>
    <row r="94" spans="1:13" s="110" customFormat="1" ht="13.5" thickTop="1" x14ac:dyDescent="0.2">
      <c r="A94" s="267"/>
      <c r="B94" s="119"/>
      <c r="C94" s="119"/>
      <c r="D94" s="260"/>
      <c r="E94" s="272"/>
      <c r="F94" s="198"/>
      <c r="G94" s="278"/>
      <c r="H94" s="272"/>
      <c r="I94" s="198"/>
      <c r="J94" s="278"/>
      <c r="K94" s="272"/>
      <c r="L94" s="198"/>
      <c r="M94" s="278"/>
    </row>
    <row r="95" spans="1:13" s="110" customFormat="1" x14ac:dyDescent="0.2">
      <c r="A95" s="197">
        <v>5</v>
      </c>
      <c r="B95" s="197">
        <v>53</v>
      </c>
      <c r="C95" s="197">
        <v>5311</v>
      </c>
      <c r="D95" s="251" t="s">
        <v>266</v>
      </c>
      <c r="E95" s="283">
        <f>+F95+G95</f>
        <v>32555</v>
      </c>
      <c r="F95" s="198">
        <v>32417</v>
      </c>
      <c r="G95" s="278">
        <v>138</v>
      </c>
      <c r="H95" s="283">
        <f>+I95+J95</f>
        <v>300</v>
      </c>
      <c r="I95" s="198">
        <v>300</v>
      </c>
      <c r="J95" s="278"/>
      <c r="K95" s="283">
        <f>+L95+M95</f>
        <v>32855</v>
      </c>
      <c r="L95" s="198">
        <f>+F95+I95</f>
        <v>32717</v>
      </c>
      <c r="M95" s="278">
        <f>+G95+J95</f>
        <v>138</v>
      </c>
    </row>
    <row r="96" spans="1:13" s="110" customFormat="1" x14ac:dyDescent="0.2">
      <c r="A96" s="230" t="s">
        <v>267</v>
      </c>
      <c r="B96" s="199"/>
      <c r="C96" s="199"/>
      <c r="D96" s="254"/>
      <c r="E96" s="284">
        <f>SUM(E95)</f>
        <v>32555</v>
      </c>
      <c r="F96" s="200">
        <f>+F95</f>
        <v>32417</v>
      </c>
      <c r="G96" s="280">
        <f>+G95</f>
        <v>138</v>
      </c>
      <c r="H96" s="284">
        <f>+I96+J96</f>
        <v>300</v>
      </c>
      <c r="I96" s="200">
        <f>SUM(I95)</f>
        <v>300</v>
      </c>
      <c r="J96" s="280"/>
      <c r="K96" s="284">
        <f>SUM(K95)</f>
        <v>32855</v>
      </c>
      <c r="L96" s="200">
        <f>SUM(L95)</f>
        <v>32717</v>
      </c>
      <c r="M96" s="280">
        <f>SUM(M95)</f>
        <v>138</v>
      </c>
    </row>
    <row r="97" spans="1:13" s="110" customFormat="1" x14ac:dyDescent="0.2">
      <c r="A97" s="269"/>
      <c r="B97" s="224"/>
      <c r="C97" s="224"/>
      <c r="D97" s="253"/>
      <c r="E97" s="290"/>
      <c r="F97" s="201"/>
      <c r="G97" s="277"/>
      <c r="H97" s="290"/>
      <c r="I97" s="201"/>
      <c r="J97" s="277"/>
      <c r="K97" s="290"/>
      <c r="L97" s="201"/>
      <c r="M97" s="277"/>
    </row>
    <row r="98" spans="1:13" s="110" customFormat="1" x14ac:dyDescent="0.2">
      <c r="A98" s="197">
        <v>5</v>
      </c>
      <c r="B98" s="197">
        <v>55</v>
      </c>
      <c r="C98" s="197">
        <v>5512</v>
      </c>
      <c r="D98" s="251" t="s">
        <v>268</v>
      </c>
      <c r="E98" s="283">
        <f>+F98+G98</f>
        <v>179</v>
      </c>
      <c r="F98" s="198"/>
      <c r="G98" s="278">
        <v>179</v>
      </c>
      <c r="H98" s="283"/>
      <c r="I98" s="198"/>
      <c r="J98" s="278"/>
      <c r="K98" s="283">
        <f>+L98+M98</f>
        <v>179</v>
      </c>
      <c r="L98" s="198">
        <f t="shared" ref="L98" si="31">+F98+I98</f>
        <v>0</v>
      </c>
      <c r="M98" s="278">
        <f>+G98+J98</f>
        <v>179</v>
      </c>
    </row>
    <row r="99" spans="1:13" s="110" customFormat="1" x14ac:dyDescent="0.2">
      <c r="A99" s="230" t="s">
        <v>269</v>
      </c>
      <c r="B99" s="199"/>
      <c r="C99" s="199"/>
      <c r="D99" s="254"/>
      <c r="E99" s="284">
        <f>SUM(E98)</f>
        <v>179</v>
      </c>
      <c r="F99" s="200">
        <f>+F98</f>
        <v>0</v>
      </c>
      <c r="G99" s="280">
        <f>G98</f>
        <v>179</v>
      </c>
      <c r="H99" s="284"/>
      <c r="I99" s="200"/>
      <c r="J99" s="280"/>
      <c r="K99" s="284">
        <f>SUM(K98)</f>
        <v>179</v>
      </c>
      <c r="L99" s="200">
        <f>SUM(L98)</f>
        <v>0</v>
      </c>
      <c r="M99" s="285">
        <f>SUM(M98)</f>
        <v>179</v>
      </c>
    </row>
    <row r="100" spans="1:13" s="110" customFormat="1" ht="13.5" thickBot="1" x14ac:dyDescent="0.25">
      <c r="A100" s="265"/>
      <c r="B100" s="242"/>
      <c r="C100" s="242"/>
      <c r="D100" s="266"/>
      <c r="E100" s="287"/>
      <c r="F100" s="243"/>
      <c r="G100" s="288"/>
      <c r="H100" s="287"/>
      <c r="I100" s="243"/>
      <c r="J100" s="288"/>
      <c r="K100" s="287"/>
      <c r="L100" s="243"/>
      <c r="M100" s="288"/>
    </row>
    <row r="101" spans="1:13" s="110" customFormat="1" ht="14.25" thickTop="1" thickBot="1" x14ac:dyDescent="0.25">
      <c r="A101" s="235" t="s">
        <v>270</v>
      </c>
      <c r="B101" s="203"/>
      <c r="C101" s="203"/>
      <c r="D101" s="258"/>
      <c r="E101" s="274">
        <f>+E96+E99</f>
        <v>32734</v>
      </c>
      <c r="F101" s="205">
        <f>+F96+F99</f>
        <v>32417</v>
      </c>
      <c r="G101" s="275">
        <f>+G96+G99</f>
        <v>317</v>
      </c>
      <c r="H101" s="274">
        <f>+I101+J101</f>
        <v>300</v>
      </c>
      <c r="I101" s="205">
        <f>I96+I99</f>
        <v>300</v>
      </c>
      <c r="J101" s="275">
        <f>J96+J99</f>
        <v>0</v>
      </c>
      <c r="K101" s="274">
        <f>+K96+K99</f>
        <v>33034</v>
      </c>
      <c r="L101" s="205">
        <f>+L96+L99</f>
        <v>32717</v>
      </c>
      <c r="M101" s="275">
        <f>+M96+M99</f>
        <v>317</v>
      </c>
    </row>
    <row r="102" spans="1:13" s="110" customFormat="1" ht="13.5" thickTop="1" x14ac:dyDescent="0.2">
      <c r="A102" s="267"/>
      <c r="B102" s="119"/>
      <c r="C102" s="119"/>
      <c r="D102" s="260"/>
      <c r="E102" s="272"/>
      <c r="F102" s="198"/>
      <c r="G102" s="278"/>
      <c r="H102" s="272"/>
      <c r="I102" s="198"/>
      <c r="J102" s="278"/>
      <c r="K102" s="272"/>
      <c r="L102" s="198"/>
      <c r="M102" s="278"/>
    </row>
    <row r="103" spans="1:13" s="110" customFormat="1" x14ac:dyDescent="0.2">
      <c r="A103" s="197">
        <v>6</v>
      </c>
      <c r="B103" s="197">
        <v>61</v>
      </c>
      <c r="C103" s="197">
        <v>6171</v>
      </c>
      <c r="D103" s="251" t="s">
        <v>271</v>
      </c>
      <c r="E103" s="283">
        <f>+F103+G103</f>
        <v>48247</v>
      </c>
      <c r="F103" s="198">
        <v>16404</v>
      </c>
      <c r="G103" s="278">
        <v>31843</v>
      </c>
      <c r="H103" s="283">
        <f>+I103+J103</f>
        <v>0</v>
      </c>
      <c r="I103" s="198"/>
      <c r="J103" s="278"/>
      <c r="K103" s="283">
        <f>+L103+M103</f>
        <v>48247</v>
      </c>
      <c r="L103" s="198">
        <f>+F103+I103</f>
        <v>16404</v>
      </c>
      <c r="M103" s="278">
        <f>+G103+J103</f>
        <v>31843</v>
      </c>
    </row>
    <row r="104" spans="1:13" s="110" customFormat="1" x14ac:dyDescent="0.2">
      <c r="A104" s="230" t="s">
        <v>272</v>
      </c>
      <c r="B104" s="199"/>
      <c r="C104" s="199"/>
      <c r="D104" s="254"/>
      <c r="E104" s="284">
        <f>SUM(E103)</f>
        <v>48247</v>
      </c>
      <c r="F104" s="200">
        <f>+F103</f>
        <v>16404</v>
      </c>
      <c r="G104" s="280">
        <f>+G103</f>
        <v>31843</v>
      </c>
      <c r="H104" s="284">
        <f>+I104+J104</f>
        <v>0</v>
      </c>
      <c r="I104" s="200">
        <f>+I103</f>
        <v>0</v>
      </c>
      <c r="J104" s="280">
        <f>+J103</f>
        <v>0</v>
      </c>
      <c r="K104" s="284">
        <f>SUM(K103)</f>
        <v>48247</v>
      </c>
      <c r="L104" s="200">
        <f>SUM(L103)</f>
        <v>16404</v>
      </c>
      <c r="M104" s="280">
        <f>+M103</f>
        <v>31843</v>
      </c>
    </row>
    <row r="105" spans="1:13" s="110" customFormat="1" x14ac:dyDescent="0.2">
      <c r="A105" s="232"/>
      <c r="B105" s="197"/>
      <c r="C105" s="197"/>
      <c r="D105" s="251"/>
      <c r="E105" s="283"/>
      <c r="F105" s="198"/>
      <c r="G105" s="278"/>
      <c r="H105" s="297"/>
      <c r="I105" s="198"/>
      <c r="J105" s="278"/>
      <c r="K105" s="283"/>
      <c r="L105" s="198"/>
      <c r="M105" s="278"/>
    </row>
    <row r="106" spans="1:13" s="110" customFormat="1" x14ac:dyDescent="0.2">
      <c r="A106" s="197">
        <v>6</v>
      </c>
      <c r="B106" s="197">
        <v>62</v>
      </c>
      <c r="C106" s="197">
        <v>6211</v>
      </c>
      <c r="D106" s="251" t="s">
        <v>273</v>
      </c>
      <c r="E106" s="283">
        <f>+F106+G106</f>
        <v>30</v>
      </c>
      <c r="F106" s="198">
        <v>30</v>
      </c>
      <c r="G106" s="278"/>
      <c r="H106" s="283"/>
      <c r="I106" s="198"/>
      <c r="J106" s="278"/>
      <c r="K106" s="283">
        <f>+L106+M106</f>
        <v>30</v>
      </c>
      <c r="L106" s="198">
        <f>+F106+I106</f>
        <v>30</v>
      </c>
      <c r="M106" s="278">
        <f t="shared" ref="M106" si="32">+G106+J106</f>
        <v>0</v>
      </c>
    </row>
    <row r="107" spans="1:13" s="110" customFormat="1" x14ac:dyDescent="0.2">
      <c r="A107" s="230" t="s">
        <v>274</v>
      </c>
      <c r="B107" s="199"/>
      <c r="C107" s="199"/>
      <c r="D107" s="254"/>
      <c r="E107" s="284">
        <f>SUM(E106)</f>
        <v>30</v>
      </c>
      <c r="F107" s="200">
        <f>+F106</f>
        <v>30</v>
      </c>
      <c r="G107" s="280"/>
      <c r="H107" s="284"/>
      <c r="I107" s="200"/>
      <c r="J107" s="280"/>
      <c r="K107" s="284">
        <f>SUM(K106)</f>
        <v>30</v>
      </c>
      <c r="L107" s="200">
        <f>SUM(L106)</f>
        <v>30</v>
      </c>
      <c r="M107" s="280"/>
    </row>
    <row r="108" spans="1:13" s="110" customFormat="1" x14ac:dyDescent="0.2">
      <c r="A108" s="232"/>
      <c r="B108" s="197"/>
      <c r="C108" s="197"/>
      <c r="D108" s="251"/>
      <c r="E108" s="283"/>
      <c r="F108" s="198"/>
      <c r="G108" s="278"/>
      <c r="H108" s="283"/>
      <c r="I108" s="198"/>
      <c r="J108" s="278"/>
      <c r="K108" s="283"/>
      <c r="L108" s="198"/>
      <c r="M108" s="278"/>
    </row>
    <row r="109" spans="1:13" s="110" customFormat="1" x14ac:dyDescent="0.2">
      <c r="A109" s="197">
        <v>6</v>
      </c>
      <c r="B109" s="197">
        <v>63</v>
      </c>
      <c r="C109" s="197">
        <v>6310</v>
      </c>
      <c r="D109" s="251" t="s">
        <v>275</v>
      </c>
      <c r="E109" s="283">
        <f>+F109+G109</f>
        <v>56434</v>
      </c>
      <c r="F109" s="198">
        <v>54200</v>
      </c>
      <c r="G109" s="278">
        <v>2234</v>
      </c>
      <c r="H109" s="283"/>
      <c r="I109" s="198"/>
      <c r="J109" s="278"/>
      <c r="K109" s="283">
        <f>+L109+M109</f>
        <v>56434</v>
      </c>
      <c r="L109" s="198">
        <f>+F109+I109</f>
        <v>54200</v>
      </c>
      <c r="M109" s="278">
        <f>+G109+J109</f>
        <v>2234</v>
      </c>
    </row>
    <row r="110" spans="1:13" s="110" customFormat="1" x14ac:dyDescent="0.2">
      <c r="A110" s="230" t="s">
        <v>276</v>
      </c>
      <c r="B110" s="199"/>
      <c r="C110" s="199"/>
      <c r="D110" s="254"/>
      <c r="E110" s="284">
        <f>SUM(E109:E109)</f>
        <v>56434</v>
      </c>
      <c r="F110" s="200">
        <f>SUM(F109:F109)</f>
        <v>54200</v>
      </c>
      <c r="G110" s="280">
        <f>SUM(G109:G109)</f>
        <v>2234</v>
      </c>
      <c r="H110" s="284"/>
      <c r="I110" s="200"/>
      <c r="J110" s="280"/>
      <c r="K110" s="284">
        <f>SUM(K109:K109)</f>
        <v>56434</v>
      </c>
      <c r="L110" s="200">
        <f>SUM(L109:L109)</f>
        <v>54200</v>
      </c>
      <c r="M110" s="280">
        <f>SUM(M109:M109)</f>
        <v>2234</v>
      </c>
    </row>
    <row r="111" spans="1:13" s="110" customFormat="1" ht="13.5" thickBot="1" x14ac:dyDescent="0.25">
      <c r="A111" s="236"/>
      <c r="B111" s="111"/>
      <c r="C111" s="111"/>
      <c r="D111" s="256"/>
      <c r="E111" s="289"/>
      <c r="F111" s="240"/>
      <c r="G111" s="282"/>
      <c r="H111" s="289"/>
      <c r="I111" s="240"/>
      <c r="J111" s="282"/>
      <c r="K111" s="289"/>
      <c r="L111" s="240"/>
      <c r="M111" s="282"/>
    </row>
    <row r="112" spans="1:13" s="110" customFormat="1" ht="14.25" thickTop="1" thickBot="1" x14ac:dyDescent="0.25">
      <c r="A112" s="235" t="s">
        <v>277</v>
      </c>
      <c r="B112" s="203"/>
      <c r="C112" s="203"/>
      <c r="D112" s="258"/>
      <c r="E112" s="274">
        <f>E104+E107+E110</f>
        <v>104711</v>
      </c>
      <c r="F112" s="205">
        <f>F104+F107+F110</f>
        <v>70634</v>
      </c>
      <c r="G112" s="275">
        <f>G104+G107+G110</f>
        <v>34077</v>
      </c>
      <c r="H112" s="274">
        <f>+I112+J112</f>
        <v>0</v>
      </c>
      <c r="I112" s="205">
        <f>+I104</f>
        <v>0</v>
      </c>
      <c r="J112" s="275">
        <f>+J104</f>
        <v>0</v>
      </c>
      <c r="K112" s="274">
        <f>+K104+K107+K110</f>
        <v>104711</v>
      </c>
      <c r="L112" s="205">
        <f>+L104+L107+L110</f>
        <v>70634</v>
      </c>
      <c r="M112" s="275">
        <f>+M104+M107+M110</f>
        <v>34077</v>
      </c>
    </row>
    <row r="113" spans="1:13" s="110" customFormat="1" ht="14.25" thickTop="1" thickBot="1" x14ac:dyDescent="0.25">
      <c r="A113" s="114"/>
      <c r="B113" s="113"/>
      <c r="C113" s="113"/>
      <c r="D113" s="298"/>
      <c r="E113" s="281"/>
      <c r="F113" s="240"/>
      <c r="G113" s="282"/>
      <c r="H113" s="281"/>
      <c r="I113" s="240"/>
      <c r="J113" s="282"/>
      <c r="K113" s="291"/>
      <c r="L113" s="292"/>
      <c r="M113" s="293"/>
    </row>
    <row r="114" spans="1:13" s="110" customFormat="1" ht="17.25" customHeight="1" thickTop="1" thickBot="1" x14ac:dyDescent="0.3">
      <c r="A114" s="305" t="s">
        <v>408</v>
      </c>
      <c r="B114" s="299"/>
      <c r="C114" s="299"/>
      <c r="D114" s="300"/>
      <c r="E114" s="301">
        <f>+E112+E101+E93+E81+E35+E18+E9</f>
        <v>701647</v>
      </c>
      <c r="F114" s="302">
        <f>+F112+F101+F93+F81+F35+F18+F9</f>
        <v>556595</v>
      </c>
      <c r="G114" s="303">
        <f>+G9+G18+G35+G81+G93+G101+G112</f>
        <v>145052</v>
      </c>
      <c r="H114" s="301">
        <f>+H112+H101+H93+H81+H35</f>
        <v>428105</v>
      </c>
      <c r="I114" s="302">
        <f>I9+I18+I35+I81+I93+I101+I112</f>
        <v>428100</v>
      </c>
      <c r="J114" s="303">
        <f>J9+J18+J35+J81+J93+J101+J112</f>
        <v>5</v>
      </c>
      <c r="K114" s="294">
        <f>+K9+K18+K35+K81+K93+K101+K112</f>
        <v>1129752</v>
      </c>
      <c r="L114" s="295">
        <f>+L9+L18+L35+L81+L93+L101+L112</f>
        <v>984695</v>
      </c>
      <c r="M114" s="296">
        <f>+M9+M18+M35+M81+M93+M101+M112</f>
        <v>145057</v>
      </c>
    </row>
    <row r="115" spans="1:13" s="110" customFormat="1" ht="13.5" thickTop="1" x14ac:dyDescent="0.2">
      <c r="A115" s="107"/>
      <c r="B115" s="107"/>
      <c r="C115" s="107"/>
      <c r="D115" s="244"/>
      <c r="E115" s="245"/>
      <c r="F115" s="245"/>
      <c r="G115" s="245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9" fitToHeight="2" orientation="portrait" r:id="rId1"/>
  <headerFooter alignWithMargins="0">
    <oddHeader xml:space="preserve">&amp;R </oddHeader>
  </headerFooter>
  <rowBreaks count="1" manualBreakCount="1">
    <brk id="6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Zeros="0" zoomScaleNormal="100" zoomScaleSheetLayoutView="75" workbookViewId="0">
      <selection activeCell="I9" activeCellId="1" sqref="A9:B29 I9:K29"/>
    </sheetView>
  </sheetViews>
  <sheetFormatPr defaultRowHeight="12.75" x14ac:dyDescent="0.2"/>
  <cols>
    <col min="1" max="1" width="6.85546875" style="306" customWidth="1"/>
    <col min="2" max="2" width="47.28515625" style="306" bestFit="1" customWidth="1"/>
    <col min="3" max="3" width="12.28515625" style="306" customWidth="1"/>
    <col min="4" max="4" width="8.85546875" style="306" bestFit="1" customWidth="1"/>
    <col min="5" max="5" width="10.140625" style="306" customWidth="1"/>
    <col min="6" max="6" width="11.28515625" style="306" customWidth="1"/>
    <col min="7" max="7" width="8.85546875" style="306" bestFit="1" customWidth="1"/>
    <col min="8" max="8" width="10.140625" style="306" customWidth="1"/>
    <col min="9" max="9" width="12.7109375" style="306" customWidth="1"/>
    <col min="10" max="10" width="9.85546875" style="306" bestFit="1" customWidth="1"/>
    <col min="11" max="11" width="10.28515625" style="306" customWidth="1"/>
    <col min="12" max="12" width="9" style="306" bestFit="1" customWidth="1"/>
    <col min="13" max="13" width="6.42578125" style="306" bestFit="1" customWidth="1"/>
    <col min="14" max="16384" width="9.140625" style="306"/>
  </cols>
  <sheetData>
    <row r="1" spans="1:13" x14ac:dyDescent="0.2">
      <c r="L1" s="307"/>
    </row>
    <row r="2" spans="1:13" x14ac:dyDescent="0.2">
      <c r="A2" s="308"/>
      <c r="L2" s="307"/>
    </row>
    <row r="3" spans="1:13" ht="18.75" x14ac:dyDescent="0.3">
      <c r="A3" s="470" t="s">
        <v>442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310"/>
    </row>
    <row r="4" spans="1:13" x14ac:dyDescent="0.2">
      <c r="A4" s="311"/>
      <c r="B4" s="309"/>
      <c r="C4" s="309"/>
      <c r="L4" s="307"/>
    </row>
    <row r="5" spans="1:13" ht="13.5" thickBot="1" x14ac:dyDescent="0.25">
      <c r="L5" s="307"/>
    </row>
    <row r="6" spans="1:13" x14ac:dyDescent="0.2">
      <c r="A6" s="492" t="s">
        <v>122</v>
      </c>
      <c r="B6" s="494" t="s">
        <v>123</v>
      </c>
      <c r="C6" s="495" t="s">
        <v>278</v>
      </c>
      <c r="D6" s="496"/>
      <c r="E6" s="497"/>
      <c r="F6" s="495" t="s">
        <v>279</v>
      </c>
      <c r="G6" s="496"/>
      <c r="H6" s="497"/>
      <c r="I6" s="495" t="s">
        <v>280</v>
      </c>
      <c r="J6" s="496"/>
      <c r="K6" s="497"/>
      <c r="L6" s="449" t="s">
        <v>281</v>
      </c>
    </row>
    <row r="7" spans="1:13" ht="26.25" thickBot="1" x14ac:dyDescent="0.25">
      <c r="A7" s="493"/>
      <c r="B7" s="478"/>
      <c r="C7" s="312" t="s">
        <v>114</v>
      </c>
      <c r="D7" s="313" t="s">
        <v>6</v>
      </c>
      <c r="E7" s="334" t="s">
        <v>7</v>
      </c>
      <c r="F7" s="312" t="s">
        <v>114</v>
      </c>
      <c r="G7" s="313" t="s">
        <v>6</v>
      </c>
      <c r="H7" s="334" t="s">
        <v>7</v>
      </c>
      <c r="I7" s="312" t="s">
        <v>114</v>
      </c>
      <c r="J7" s="313" t="s">
        <v>6</v>
      </c>
      <c r="K7" s="335" t="s">
        <v>7</v>
      </c>
      <c r="L7" s="449" t="s">
        <v>282</v>
      </c>
    </row>
    <row r="8" spans="1:13" x14ac:dyDescent="0.2">
      <c r="A8" s="314"/>
      <c r="B8" s="315"/>
      <c r="C8" s="316"/>
      <c r="D8" s="317"/>
      <c r="E8" s="317"/>
      <c r="F8" s="316"/>
      <c r="G8" s="317"/>
      <c r="H8" s="317"/>
      <c r="I8" s="316"/>
      <c r="J8" s="317"/>
      <c r="K8" s="318"/>
      <c r="L8" s="319"/>
    </row>
    <row r="9" spans="1:13" x14ac:dyDescent="0.2">
      <c r="A9" s="320" t="s">
        <v>127</v>
      </c>
      <c r="B9" s="321" t="s">
        <v>128</v>
      </c>
      <c r="C9" s="322">
        <f>+'B a K'!E12</f>
        <v>12861</v>
      </c>
      <c r="D9" s="323">
        <f>+'B a K'!F12</f>
        <v>12427</v>
      </c>
      <c r="E9" s="323">
        <f>+'B a K'!G12</f>
        <v>434</v>
      </c>
      <c r="F9" s="322">
        <f>+'B a K'!H12</f>
        <v>0</v>
      </c>
      <c r="G9" s="323">
        <f>+'B a K'!I12</f>
        <v>0</v>
      </c>
      <c r="H9" s="323">
        <f>+'B a K'!J12</f>
        <v>0</v>
      </c>
      <c r="I9" s="322">
        <f>+'B a K'!K12</f>
        <v>12861</v>
      </c>
      <c r="J9" s="323">
        <f>+'B a K'!L12</f>
        <v>12427</v>
      </c>
      <c r="K9" s="324">
        <f>+'B a K'!M12</f>
        <v>434</v>
      </c>
      <c r="L9" s="325">
        <f>I9*1000/$L$32</f>
        <v>34.1115248734842</v>
      </c>
      <c r="M9" s="326">
        <v>34</v>
      </c>
    </row>
    <row r="10" spans="1:13" x14ac:dyDescent="0.2">
      <c r="A10" s="320" t="s">
        <v>129</v>
      </c>
      <c r="B10" s="321" t="s">
        <v>130</v>
      </c>
      <c r="C10" s="322">
        <f>+'B a K'!E20</f>
        <v>33303</v>
      </c>
      <c r="D10" s="323">
        <f>+'B a K'!F20</f>
        <v>32653</v>
      </c>
      <c r="E10" s="323">
        <f>+'B a K'!G20</f>
        <v>650</v>
      </c>
      <c r="F10" s="322">
        <f>+'B a K'!H20</f>
        <v>45355</v>
      </c>
      <c r="G10" s="323">
        <f>+'B a K'!I20</f>
        <v>13980</v>
      </c>
      <c r="H10" s="323">
        <f>+'B a K'!J20</f>
        <v>31375</v>
      </c>
      <c r="I10" s="322">
        <f>+'B a K'!K20</f>
        <v>78658</v>
      </c>
      <c r="J10" s="323">
        <f>+'B a K'!L20</f>
        <v>46633</v>
      </c>
      <c r="K10" s="324">
        <f>+'B a K'!M20</f>
        <v>32025</v>
      </c>
      <c r="L10" s="325">
        <f>I10*1000/$L$32</f>
        <v>208.6264150142695</v>
      </c>
      <c r="M10" s="326">
        <v>209</v>
      </c>
    </row>
    <row r="11" spans="1:13" x14ac:dyDescent="0.2">
      <c r="A11" s="320" t="s">
        <v>131</v>
      </c>
      <c r="B11" s="321" t="s">
        <v>132</v>
      </c>
      <c r="C11" s="322">
        <f>+'B a K'!E29</f>
        <v>2652536</v>
      </c>
      <c r="D11" s="323">
        <f>+'B a K'!F29</f>
        <v>2417172</v>
      </c>
      <c r="E11" s="323">
        <f>+'B a K'!G29</f>
        <v>235364</v>
      </c>
      <c r="F11" s="322">
        <f>+'B a K'!H29</f>
        <v>535810</v>
      </c>
      <c r="G11" s="323">
        <f>+'B a K'!I29</f>
        <v>514356</v>
      </c>
      <c r="H11" s="323">
        <f>+'B a K'!J29</f>
        <v>21454</v>
      </c>
      <c r="I11" s="322">
        <f>+'B a K'!K29</f>
        <v>3188346</v>
      </c>
      <c r="J11" s="323">
        <f>+'B a K'!L29</f>
        <v>2931528</v>
      </c>
      <c r="K11" s="324">
        <f>+'B a K'!M29</f>
        <v>256818</v>
      </c>
      <c r="L11" s="325">
        <f>I11*1000/$L$32</f>
        <v>8456.5231229510809</v>
      </c>
      <c r="M11" s="326">
        <v>8457</v>
      </c>
    </row>
    <row r="12" spans="1:13" x14ac:dyDescent="0.2">
      <c r="A12" s="320" t="s">
        <v>133</v>
      </c>
      <c r="B12" s="321" t="s">
        <v>134</v>
      </c>
      <c r="C12" s="322">
        <f>+'B a K'!E37</f>
        <v>8882</v>
      </c>
      <c r="D12" s="323">
        <f>+'B a K'!F37</f>
        <v>8140</v>
      </c>
      <c r="E12" s="323">
        <f>+'B a K'!G37</f>
        <v>742</v>
      </c>
      <c r="F12" s="322">
        <f>+'B a K'!H37</f>
        <v>777699</v>
      </c>
      <c r="G12" s="323">
        <f>+'B a K'!I37</f>
        <v>777150</v>
      </c>
      <c r="H12" s="323">
        <f>+'B a K'!J37</f>
        <v>549</v>
      </c>
      <c r="I12" s="322">
        <f>+'B a K'!K37</f>
        <v>786581</v>
      </c>
      <c r="J12" s="323">
        <f>+'B a K'!L37</f>
        <v>785290</v>
      </c>
      <c r="K12" s="324">
        <f>+'B a K'!M37</f>
        <v>1291</v>
      </c>
      <c r="L12" s="325">
        <f>I12*1000/$L$32</f>
        <v>2086.2668024655995</v>
      </c>
      <c r="M12" s="326">
        <v>2086</v>
      </c>
    </row>
    <row r="13" spans="1:13" x14ac:dyDescent="0.2">
      <c r="A13" s="328">
        <v>24</v>
      </c>
      <c r="B13" s="321" t="s">
        <v>451</v>
      </c>
      <c r="C13" s="322">
        <f>'B a K'!E40</f>
        <v>13</v>
      </c>
      <c r="D13" s="323">
        <f>'B a K'!F40</f>
        <v>0</v>
      </c>
      <c r="E13" s="323">
        <f>'B a K'!G40</f>
        <v>13</v>
      </c>
      <c r="F13" s="322"/>
      <c r="G13" s="323"/>
      <c r="H13" s="323"/>
      <c r="I13" s="322">
        <f>'B a K'!K40</f>
        <v>13</v>
      </c>
      <c r="J13" s="323">
        <f>'B a K'!L40</f>
        <v>0</v>
      </c>
      <c r="K13" s="324">
        <f>'B a K'!M40</f>
        <v>13</v>
      </c>
      <c r="L13" s="325"/>
      <c r="M13" s="326"/>
    </row>
    <row r="14" spans="1:13" x14ac:dyDescent="0.2">
      <c r="A14" s="320" t="s">
        <v>135</v>
      </c>
      <c r="B14" s="321" t="s">
        <v>136</v>
      </c>
      <c r="C14" s="322">
        <f>+'B a K'!E52+'B a K'!E57</f>
        <v>456655</v>
      </c>
      <c r="D14" s="323">
        <f>+'B a K'!F52+'B a K'!F57</f>
        <v>45301</v>
      </c>
      <c r="E14" s="323">
        <f>+'B a K'!G52+'B a K'!G57</f>
        <v>411354</v>
      </c>
      <c r="F14" s="322">
        <f>+'B a K'!H52+'B a K'!H57</f>
        <v>315676</v>
      </c>
      <c r="G14" s="323">
        <f>+'B a K'!I52+'B a K'!I57</f>
        <v>58850</v>
      </c>
      <c r="H14" s="323">
        <f>+'B a K'!J52+'B a K'!J57</f>
        <v>256826</v>
      </c>
      <c r="I14" s="322">
        <f>+'B a K'!K52+'B a K'!K57</f>
        <v>772331</v>
      </c>
      <c r="J14" s="323">
        <f>+'B a K'!L52+'B a K'!L57</f>
        <v>104151</v>
      </c>
      <c r="K14" s="324">
        <f>+'B a K'!M52+'B a K'!M57</f>
        <v>668180</v>
      </c>
      <c r="L14" s="325">
        <f t="shared" ref="L14:L29" si="0">I14*1000/$L$32</f>
        <v>2048.471201077904</v>
      </c>
      <c r="M14" s="326">
        <v>2048</v>
      </c>
    </row>
    <row r="15" spans="1:13" x14ac:dyDescent="0.2">
      <c r="A15" s="320" t="s">
        <v>137</v>
      </c>
      <c r="B15" s="321" t="s">
        <v>138</v>
      </c>
      <c r="C15" s="322">
        <f>+'B a K'!E76</f>
        <v>1009864</v>
      </c>
      <c r="D15" s="323">
        <f>+'B a K'!F76</f>
        <v>948512</v>
      </c>
      <c r="E15" s="323">
        <f>+'B a K'!G76</f>
        <v>61352</v>
      </c>
      <c r="F15" s="322">
        <f>+'B a K'!H76</f>
        <v>130543</v>
      </c>
      <c r="G15" s="323">
        <f>+'B a K'!I76</f>
        <v>119715</v>
      </c>
      <c r="H15" s="323">
        <f>+'B a K'!J76</f>
        <v>10828</v>
      </c>
      <c r="I15" s="322">
        <f>+'B a K'!K76</f>
        <v>1140407</v>
      </c>
      <c r="J15" s="323">
        <f>+'B a K'!L76</f>
        <v>1068227</v>
      </c>
      <c r="K15" s="324">
        <f>+'B a K'!M76</f>
        <v>72180</v>
      </c>
      <c r="L15" s="325">
        <f t="shared" si="0"/>
        <v>3024.7276064377184</v>
      </c>
      <c r="M15" s="326">
        <v>3025</v>
      </c>
    </row>
    <row r="16" spans="1:13" x14ac:dyDescent="0.2">
      <c r="A16" s="320" t="s">
        <v>139</v>
      </c>
      <c r="B16" s="321" t="s">
        <v>140</v>
      </c>
      <c r="C16" s="322">
        <f>+'B a K'!E82</f>
        <v>295484</v>
      </c>
      <c r="D16" s="323">
        <f>+'B a K'!F82</f>
        <v>260096</v>
      </c>
      <c r="E16" s="323">
        <f>+'B a K'!G82</f>
        <v>35388</v>
      </c>
      <c r="F16" s="322">
        <f>+'B a K'!H82</f>
        <v>190560</v>
      </c>
      <c r="G16" s="323">
        <f>+'B a K'!I82</f>
        <v>153820</v>
      </c>
      <c r="H16" s="323">
        <f>+'B a K'!J82</f>
        <v>36740</v>
      </c>
      <c r="I16" s="322">
        <f>+'B a K'!K82</f>
        <v>486044</v>
      </c>
      <c r="J16" s="323">
        <f>+'B a K'!L82</f>
        <v>413916</v>
      </c>
      <c r="K16" s="324">
        <f>+'B a K'!M82</f>
        <v>72128</v>
      </c>
      <c r="L16" s="325">
        <f t="shared" si="0"/>
        <v>1289.1456337460347</v>
      </c>
      <c r="M16" s="326">
        <v>1289</v>
      </c>
    </row>
    <row r="17" spans="1:13" x14ac:dyDescent="0.2">
      <c r="A17" s="320" t="s">
        <v>141</v>
      </c>
      <c r="B17" s="321" t="s">
        <v>142</v>
      </c>
      <c r="C17" s="322">
        <f>+'B a K'!E91</f>
        <v>186205</v>
      </c>
      <c r="D17" s="323">
        <f>+'B a K'!F91</f>
        <v>180792</v>
      </c>
      <c r="E17" s="327">
        <f>+'B a K'!G91</f>
        <v>5413</v>
      </c>
      <c r="F17" s="322">
        <f>+'B a K'!H91</f>
        <v>40580</v>
      </c>
      <c r="G17" s="323">
        <f>+'B a K'!I91</f>
        <v>38830</v>
      </c>
      <c r="H17" s="323">
        <f>+'B a K'!J91</f>
        <v>1750</v>
      </c>
      <c r="I17" s="322">
        <f>+'B a K'!K91</f>
        <v>226785</v>
      </c>
      <c r="J17" s="323">
        <f>+'B a K'!L91</f>
        <v>219622</v>
      </c>
      <c r="K17" s="324">
        <f>+'B a K'!M91</f>
        <v>7163</v>
      </c>
      <c r="L17" s="325">
        <f t="shared" si="0"/>
        <v>601.50704987427991</v>
      </c>
      <c r="M17" s="326">
        <v>601</v>
      </c>
    </row>
    <row r="18" spans="1:13" x14ac:dyDescent="0.2">
      <c r="A18" s="320" t="s">
        <v>143</v>
      </c>
      <c r="B18" s="321" t="s">
        <v>283</v>
      </c>
      <c r="C18" s="322">
        <f>+'B a K'!E104</f>
        <v>1209778</v>
      </c>
      <c r="D18" s="323">
        <f>+'B a K'!F104</f>
        <v>1125141</v>
      </c>
      <c r="E18" s="327">
        <f>+'B a K'!G104</f>
        <v>84637</v>
      </c>
      <c r="F18" s="322">
        <f>+'B a K'!H104</f>
        <v>1373218</v>
      </c>
      <c r="G18" s="323">
        <f>+'B a K'!I104</f>
        <v>428265</v>
      </c>
      <c r="H18" s="323">
        <f>+'B a K'!J104</f>
        <v>944953</v>
      </c>
      <c r="I18" s="322">
        <f>+'B a K'!K104</f>
        <v>2582996</v>
      </c>
      <c r="J18" s="323">
        <f>+'B a K'!L104</f>
        <v>1553406</v>
      </c>
      <c r="K18" s="324">
        <f>+'B a K'!M104</f>
        <v>1029590</v>
      </c>
      <c r="L18" s="325">
        <f t="shared" si="0"/>
        <v>6850.9394527727382</v>
      </c>
      <c r="M18" s="326">
        <v>6851</v>
      </c>
    </row>
    <row r="19" spans="1:13" x14ac:dyDescent="0.2">
      <c r="A19" s="320" t="s">
        <v>145</v>
      </c>
      <c r="B19" s="321" t="s">
        <v>146</v>
      </c>
      <c r="C19" s="322">
        <f>+'B a K'!E121</f>
        <v>589618</v>
      </c>
      <c r="D19" s="323">
        <f>+'B a K'!F121</f>
        <v>426083</v>
      </c>
      <c r="E19" s="327">
        <f>+'B a K'!G121</f>
        <v>163535</v>
      </c>
      <c r="F19" s="322">
        <f>+'B a K'!H121</f>
        <v>81132</v>
      </c>
      <c r="G19" s="323">
        <f>+'B a K'!I121</f>
        <v>70795</v>
      </c>
      <c r="H19" s="323">
        <f>+'B a K'!J121</f>
        <v>10337</v>
      </c>
      <c r="I19" s="322">
        <f>+'B a K'!K121</f>
        <v>670750</v>
      </c>
      <c r="J19" s="323">
        <f>+'B a K'!L121</f>
        <v>496878</v>
      </c>
      <c r="K19" s="324">
        <f>+'B a K'!M121</f>
        <v>173872</v>
      </c>
      <c r="L19" s="325">
        <f t="shared" si="0"/>
        <v>1779.0455881260809</v>
      </c>
      <c r="M19" s="326">
        <v>1779</v>
      </c>
    </row>
    <row r="20" spans="1:13" x14ac:dyDescent="0.2">
      <c r="A20" s="320" t="s">
        <v>284</v>
      </c>
      <c r="B20" s="321" t="s">
        <v>285</v>
      </c>
      <c r="C20" s="322">
        <f>+'B a K'!E123</f>
        <v>51850</v>
      </c>
      <c r="D20" s="323">
        <f>+'B a K'!F123</f>
        <v>51850</v>
      </c>
      <c r="E20" s="327">
        <f>+'B a K'!G123</f>
        <v>0</v>
      </c>
      <c r="F20" s="322">
        <f>+'B a K'!H123</f>
        <v>0</v>
      </c>
      <c r="G20" s="323">
        <f>+'B a K'!I123</f>
        <v>0</v>
      </c>
      <c r="H20" s="324">
        <f>+'B a K'!J123</f>
        <v>0</v>
      </c>
      <c r="I20" s="322">
        <f>+'B a K'!K123</f>
        <v>51850</v>
      </c>
      <c r="J20" s="323">
        <f>+'B a K'!L123</f>
        <v>51850</v>
      </c>
      <c r="K20" s="324">
        <f>+'B a K'!M123</f>
        <v>0</v>
      </c>
      <c r="L20" s="325">
        <f t="shared" si="0"/>
        <v>137.52294259312305</v>
      </c>
      <c r="M20" s="326">
        <v>138</v>
      </c>
    </row>
    <row r="21" spans="1:13" x14ac:dyDescent="0.2">
      <c r="A21" s="328">
        <v>39</v>
      </c>
      <c r="B21" s="321" t="s">
        <v>286</v>
      </c>
      <c r="C21" s="322">
        <f>+'B a K'!E127</f>
        <v>9697</v>
      </c>
      <c r="D21" s="323">
        <f>+'B a K'!F127</f>
        <v>9172</v>
      </c>
      <c r="E21" s="327">
        <f>+'B a K'!G127</f>
        <v>525</v>
      </c>
      <c r="F21" s="322">
        <f>+'B a K'!H127</f>
        <v>0</v>
      </c>
      <c r="G21" s="323">
        <f>+'B a K'!I127</f>
        <v>0</v>
      </c>
      <c r="H21" s="324">
        <f>+'B a K'!J127</f>
        <v>0</v>
      </c>
      <c r="I21" s="322">
        <f>+'B a K'!K127</f>
        <v>9697</v>
      </c>
      <c r="J21" s="323">
        <f>+'B a K'!L127</f>
        <v>9172</v>
      </c>
      <c r="K21" s="324">
        <f>+'B a K'!M127</f>
        <v>525</v>
      </c>
      <c r="L21" s="325">
        <f t="shared" si="0"/>
        <v>25.719575203963633</v>
      </c>
      <c r="M21" s="326">
        <v>26</v>
      </c>
    </row>
    <row r="22" spans="1:13" x14ac:dyDescent="0.2">
      <c r="A22" s="320" t="s">
        <v>147</v>
      </c>
      <c r="B22" s="150" t="s">
        <v>287</v>
      </c>
      <c r="C22" s="322">
        <f>+'B a K'!E149</f>
        <v>543966</v>
      </c>
      <c r="D22" s="323">
        <f>+'B a K'!F149</f>
        <v>424789</v>
      </c>
      <c r="E22" s="327">
        <f>+'B a K'!G149</f>
        <v>119177</v>
      </c>
      <c r="F22" s="322">
        <f>+'B a K'!H149</f>
        <v>56184</v>
      </c>
      <c r="G22" s="323">
        <f>+'B a K'!I149</f>
        <v>53311</v>
      </c>
      <c r="H22" s="323">
        <f>+'B a K'!J149</f>
        <v>2873</v>
      </c>
      <c r="I22" s="322">
        <f>+'B a K'!K149</f>
        <v>600150</v>
      </c>
      <c r="J22" s="323">
        <f>+'B a K'!L149</f>
        <v>478100</v>
      </c>
      <c r="K22" s="324">
        <f>+'B a K'!M149</f>
        <v>122050</v>
      </c>
      <c r="L22" s="325">
        <f t="shared" si="0"/>
        <v>1591.7915910754639</v>
      </c>
      <c r="M22" s="326">
        <v>1592</v>
      </c>
    </row>
    <row r="23" spans="1:13" x14ac:dyDescent="0.2">
      <c r="A23" s="320" t="s">
        <v>288</v>
      </c>
      <c r="B23" s="321" t="s">
        <v>289</v>
      </c>
      <c r="C23" s="322">
        <f>+'B a K'!E158</f>
        <v>4672</v>
      </c>
      <c r="D23" s="323">
        <f>+'B a K'!F158</f>
        <v>3300</v>
      </c>
      <c r="E23" s="327">
        <f>+'B a K'!G158</f>
        <v>1372</v>
      </c>
      <c r="F23" s="322">
        <f>+'B a K'!H158</f>
        <v>0</v>
      </c>
      <c r="G23" s="323">
        <f>+'B a K'!I158</f>
        <v>0</v>
      </c>
      <c r="H23" s="323">
        <f>+'B a K'!J158</f>
        <v>0</v>
      </c>
      <c r="I23" s="322">
        <f>+'B a K'!K158</f>
        <v>4672</v>
      </c>
      <c r="J23" s="323">
        <f>+'B a K'!L158</f>
        <v>3300</v>
      </c>
      <c r="K23" s="324">
        <f>+'B a K'!M158</f>
        <v>1372</v>
      </c>
      <c r="L23" s="325">
        <f t="shared" si="0"/>
        <v>12.391652609355273</v>
      </c>
      <c r="M23" s="326">
        <v>12</v>
      </c>
    </row>
    <row r="24" spans="1:13" x14ac:dyDescent="0.2">
      <c r="A24" s="320" t="s">
        <v>149</v>
      </c>
      <c r="B24" s="321" t="s">
        <v>150</v>
      </c>
      <c r="C24" s="322">
        <f>+'B a K'!E163</f>
        <v>405723</v>
      </c>
      <c r="D24" s="323">
        <f>+'B a K'!F163</f>
        <v>405443</v>
      </c>
      <c r="E24" s="327">
        <f>+'B a K'!G163</f>
        <v>280</v>
      </c>
      <c r="F24" s="322">
        <f>+'B a K'!H163</f>
        <v>10916</v>
      </c>
      <c r="G24" s="323">
        <f>+'B a K'!I163</f>
        <v>10716</v>
      </c>
      <c r="H24" s="323">
        <f>+'B a K'!J163</f>
        <v>200</v>
      </c>
      <c r="I24" s="322">
        <f>+'B a K'!K163</f>
        <v>416639</v>
      </c>
      <c r="J24" s="323">
        <f>+'B a K'!L163</f>
        <v>416159</v>
      </c>
      <c r="K24" s="324">
        <f>+'B a K'!M163</f>
        <v>480</v>
      </c>
      <c r="L24" s="325">
        <f t="shared" si="0"/>
        <v>1105.0611625661754</v>
      </c>
      <c r="M24" s="326">
        <v>1105</v>
      </c>
    </row>
    <row r="25" spans="1:13" x14ac:dyDescent="0.2">
      <c r="A25" s="320" t="s">
        <v>290</v>
      </c>
      <c r="B25" s="321" t="s">
        <v>151</v>
      </c>
      <c r="C25" s="322">
        <f>+'B a K'!E168</f>
        <v>14291</v>
      </c>
      <c r="D25" s="323">
        <f>+'B a K'!F168</f>
        <v>5000</v>
      </c>
      <c r="E25" s="327">
        <f>+'B a K'!G168</f>
        <v>9291</v>
      </c>
      <c r="F25" s="322">
        <f>+'B a K'!H168</f>
        <v>19693</v>
      </c>
      <c r="G25" s="323">
        <f>+'B a K'!I168</f>
        <v>12793</v>
      </c>
      <c r="H25" s="323">
        <f>+'B a K'!J168</f>
        <v>6900</v>
      </c>
      <c r="I25" s="322">
        <f>+'B a K'!K168</f>
        <v>33984</v>
      </c>
      <c r="J25" s="323">
        <f>+'B a K'!L168</f>
        <v>17793</v>
      </c>
      <c r="K25" s="324">
        <f>+'B a K'!M168</f>
        <v>16191</v>
      </c>
      <c r="L25" s="325">
        <f t="shared" si="0"/>
        <v>90.1365415831185</v>
      </c>
      <c r="M25" s="326">
        <v>90</v>
      </c>
    </row>
    <row r="26" spans="1:13" x14ac:dyDescent="0.2">
      <c r="A26" s="320" t="s">
        <v>152</v>
      </c>
      <c r="B26" s="321" t="s">
        <v>153</v>
      </c>
      <c r="C26" s="322">
        <f>+'B a K'!E174</f>
        <v>1673988</v>
      </c>
      <c r="D26" s="323">
        <f>+'B a K'!F174</f>
        <v>986655</v>
      </c>
      <c r="E26" s="327">
        <f>+'B a K'!G174</f>
        <v>687333</v>
      </c>
      <c r="F26" s="322">
        <f>+'B a K'!H174</f>
        <v>114443</v>
      </c>
      <c r="G26" s="323">
        <f>+'B a K'!I174</f>
        <v>101784</v>
      </c>
      <c r="H26" s="323">
        <f>+'B a K'!J174</f>
        <v>12659</v>
      </c>
      <c r="I26" s="322">
        <f>+'B a K'!K174</f>
        <v>1788431</v>
      </c>
      <c r="J26" s="323">
        <f>+'B a K'!L174</f>
        <v>1088439</v>
      </c>
      <c r="K26" s="324">
        <f>+'B a K'!M174</f>
        <v>699992</v>
      </c>
      <c r="L26" s="325">
        <f t="shared" si="0"/>
        <v>4743.4965042384119</v>
      </c>
      <c r="M26" s="326">
        <v>4743</v>
      </c>
    </row>
    <row r="27" spans="1:13" x14ac:dyDescent="0.2">
      <c r="A27" s="320" t="s">
        <v>154</v>
      </c>
      <c r="B27" s="321" t="s">
        <v>155</v>
      </c>
      <c r="C27" s="322">
        <f>+'B a K'!E178</f>
        <v>15840</v>
      </c>
      <c r="D27" s="323">
        <f>+'B a K'!F178</f>
        <v>15688</v>
      </c>
      <c r="E27" s="327">
        <f>+'B a K'!G178</f>
        <v>152</v>
      </c>
      <c r="F27" s="322">
        <f>+'B a K'!H178</f>
        <v>4000</v>
      </c>
      <c r="G27" s="323">
        <f>+'B a K'!I178</f>
        <v>4000</v>
      </c>
      <c r="H27" s="323">
        <f>+'B a K'!J178</f>
        <v>0</v>
      </c>
      <c r="I27" s="322">
        <f>+'B a K'!K178</f>
        <v>19840</v>
      </c>
      <c r="J27" s="323">
        <f>+'B a K'!L178</f>
        <v>19688</v>
      </c>
      <c r="K27" s="324">
        <f>+'B a K'!M178</f>
        <v>152</v>
      </c>
      <c r="L27" s="325">
        <f t="shared" si="0"/>
        <v>52.622086423289517</v>
      </c>
      <c r="M27" s="326">
        <v>53</v>
      </c>
    </row>
    <row r="28" spans="1:13" x14ac:dyDescent="0.2">
      <c r="A28" s="320" t="s">
        <v>156</v>
      </c>
      <c r="B28" s="321" t="s">
        <v>291</v>
      </c>
      <c r="C28" s="322">
        <f>+'B a K'!E184</f>
        <v>622847</v>
      </c>
      <c r="D28" s="323">
        <f>+'B a K'!F184</f>
        <v>1970419</v>
      </c>
      <c r="E28" s="327">
        <f>+'B a K'!G184</f>
        <v>32775</v>
      </c>
      <c r="F28" s="322">
        <f>+'B a K'!H184</f>
        <v>1805</v>
      </c>
      <c r="G28" s="323">
        <f>+'B a K'!I184</f>
        <v>0</v>
      </c>
      <c r="H28" s="323">
        <f>+'B a K'!J184</f>
        <v>1805</v>
      </c>
      <c r="I28" s="322">
        <f>+'B a K'!K184</f>
        <v>624652</v>
      </c>
      <c r="J28" s="323">
        <f>+'B a K'!L184</f>
        <v>1970419</v>
      </c>
      <c r="K28" s="324">
        <f>+'B a K'!M184</f>
        <v>34580</v>
      </c>
      <c r="L28" s="325">
        <f t="shared" si="0"/>
        <v>1656.7788068790646</v>
      </c>
      <c r="M28" s="326">
        <v>1657</v>
      </c>
    </row>
    <row r="29" spans="1:13" ht="13.5" thickBot="1" x14ac:dyDescent="0.25">
      <c r="A29" s="336" t="s">
        <v>292</v>
      </c>
      <c r="B29" s="337" t="s">
        <v>293</v>
      </c>
      <c r="C29" s="338">
        <f>+'B a K'!E187</f>
        <v>167797</v>
      </c>
      <c r="D29" s="339">
        <f>+'B a K'!F187</f>
        <v>94879</v>
      </c>
      <c r="E29" s="340">
        <f>+'B a K'!G187</f>
        <v>72918</v>
      </c>
      <c r="F29" s="338">
        <f>+'B a K'!H187</f>
        <v>20</v>
      </c>
      <c r="G29" s="339">
        <f>+'B a K'!I187</f>
        <v>0</v>
      </c>
      <c r="H29" s="339">
        <f>+'B a K'!J187</f>
        <v>20</v>
      </c>
      <c r="I29" s="338">
        <f>+'B a K'!K187</f>
        <v>167817</v>
      </c>
      <c r="J29" s="339">
        <f>+'B a K'!L187</f>
        <v>94879</v>
      </c>
      <c r="K29" s="341">
        <f>+'B a K'!M187</f>
        <v>72938</v>
      </c>
      <c r="L29" s="325">
        <f t="shared" si="0"/>
        <v>445.10487284763997</v>
      </c>
      <c r="M29" s="326">
        <v>445</v>
      </c>
    </row>
    <row r="30" spans="1:13" ht="13.5" thickBot="1" x14ac:dyDescent="0.25">
      <c r="A30" s="342"/>
      <c r="B30" s="343" t="s">
        <v>121</v>
      </c>
      <c r="C30" s="344">
        <f>SUM(C9:C29)</f>
        <v>9965870</v>
      </c>
      <c r="D30" s="345">
        <f>SUM(D9:D29)</f>
        <v>9423512</v>
      </c>
      <c r="E30" s="345">
        <f>SUM(E9:E29)</f>
        <v>1922705</v>
      </c>
      <c r="F30" s="344">
        <f>SUM(F9:F29)</f>
        <v>3697634</v>
      </c>
      <c r="G30" s="345">
        <f>SUM(G8:G29)</f>
        <v>2358365</v>
      </c>
      <c r="H30" s="345">
        <f t="shared" ref="H30:L30" si="1">SUM(H9:H29)</f>
        <v>1339269</v>
      </c>
      <c r="I30" s="344">
        <f t="shared" si="1"/>
        <v>13663504</v>
      </c>
      <c r="J30" s="345">
        <f t="shared" si="1"/>
        <v>11781877</v>
      </c>
      <c r="K30" s="346">
        <f t="shared" si="1"/>
        <v>3261974</v>
      </c>
      <c r="L30" s="329">
        <f t="shared" si="1"/>
        <v>36239.990133358791</v>
      </c>
      <c r="M30" s="330">
        <f>SUM(M9:M29)</f>
        <v>36240</v>
      </c>
    </row>
    <row r="31" spans="1:13" x14ac:dyDescent="0.2">
      <c r="L31" s="307"/>
      <c r="M31" s="331"/>
    </row>
    <row r="32" spans="1:13" x14ac:dyDescent="0.2">
      <c r="A32" s="306" t="s">
        <v>158</v>
      </c>
      <c r="I32" s="331"/>
      <c r="L32" s="332">
        <v>377028</v>
      </c>
      <c r="M32" s="331"/>
    </row>
    <row r="33" spans="12:13" x14ac:dyDescent="0.2">
      <c r="L33" s="307"/>
      <c r="M33" s="333"/>
    </row>
    <row r="36" spans="12:13" x14ac:dyDescent="0.2">
      <c r="M36" s="333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0"/>
  <sheetViews>
    <sheetView showZeros="0" zoomScale="115" zoomScaleNormal="115" zoomScaleSheetLayoutView="100" workbookViewId="0">
      <pane xSplit="4" ySplit="5" topLeftCell="E6" activePane="bottomRight" state="frozen"/>
      <selection activeCell="D6" sqref="D6"/>
      <selection pane="topRight" activeCell="D6" sqref="D6"/>
      <selection pane="bottomLeft" activeCell="D6" sqref="D6"/>
      <selection pane="bottomRight" activeCell="A6" sqref="A6"/>
    </sheetView>
  </sheetViews>
  <sheetFormatPr defaultColWidth="9.140625" defaultRowHeight="12.75" x14ac:dyDescent="0.2"/>
  <cols>
    <col min="1" max="1" width="8" style="347" customWidth="1"/>
    <col min="2" max="2" width="6.5703125" style="347" customWidth="1"/>
    <col min="3" max="3" width="5.7109375" style="348" customWidth="1"/>
    <col min="4" max="4" width="51.28515625" style="349" customWidth="1"/>
    <col min="5" max="5" width="13" style="350" customWidth="1"/>
    <col min="6" max="13" width="13" style="347" customWidth="1"/>
    <col min="14" max="16384" width="9.140625" style="347"/>
  </cols>
  <sheetData>
    <row r="1" spans="1:15" ht="18.75" x14ac:dyDescent="0.3">
      <c r="A1" s="470" t="s">
        <v>443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15" x14ac:dyDescent="0.2">
      <c r="A2" s="481" t="s">
        <v>187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</row>
    <row r="3" spans="1:15" x14ac:dyDescent="0.2">
      <c r="M3" s="351" t="s">
        <v>409</v>
      </c>
    </row>
    <row r="4" spans="1:15" x14ac:dyDescent="0.2">
      <c r="A4" s="499" t="s">
        <v>407</v>
      </c>
      <c r="B4" s="499" t="s">
        <v>188</v>
      </c>
      <c r="C4" s="501" t="s">
        <v>189</v>
      </c>
      <c r="D4" s="501" t="s">
        <v>294</v>
      </c>
      <c r="E4" s="498" t="s">
        <v>278</v>
      </c>
      <c r="F4" s="498"/>
      <c r="G4" s="498"/>
      <c r="H4" s="498" t="s">
        <v>279</v>
      </c>
      <c r="I4" s="498"/>
      <c r="J4" s="498"/>
      <c r="K4" s="498" t="s">
        <v>280</v>
      </c>
      <c r="L4" s="498"/>
      <c r="M4" s="498"/>
    </row>
    <row r="5" spans="1:15" ht="25.5" x14ac:dyDescent="0.2">
      <c r="A5" s="500"/>
      <c r="B5" s="500"/>
      <c r="C5" s="501"/>
      <c r="D5" s="501"/>
      <c r="E5" s="391" t="s">
        <v>114</v>
      </c>
      <c r="F5" s="391" t="s">
        <v>6</v>
      </c>
      <c r="G5" s="391" t="s">
        <v>7</v>
      </c>
      <c r="H5" s="391" t="s">
        <v>114</v>
      </c>
      <c r="I5" s="391" t="s">
        <v>6</v>
      </c>
      <c r="J5" s="391" t="s">
        <v>7</v>
      </c>
      <c r="K5" s="391" t="s">
        <v>114</v>
      </c>
      <c r="L5" s="391" t="s">
        <v>6</v>
      </c>
      <c r="M5" s="391" t="s">
        <v>7</v>
      </c>
    </row>
    <row r="6" spans="1:15" x14ac:dyDescent="0.2">
      <c r="A6" s="395"/>
      <c r="B6" s="396"/>
      <c r="C6" s="395"/>
      <c r="D6" s="395"/>
      <c r="E6" s="390"/>
      <c r="F6" s="390"/>
      <c r="G6" s="390"/>
      <c r="H6" s="390"/>
      <c r="I6" s="390"/>
      <c r="J6" s="390"/>
      <c r="K6" s="390"/>
      <c r="L6" s="390"/>
      <c r="M6" s="390"/>
    </row>
    <row r="7" spans="1:15" x14ac:dyDescent="0.2">
      <c r="A7" s="352" t="str">
        <f>MID(C7,1,1)</f>
        <v>1</v>
      </c>
      <c r="B7" s="352" t="str">
        <f>MID(C7,1,2)</f>
        <v>10</v>
      </c>
      <c r="C7" s="352">
        <v>1012</v>
      </c>
      <c r="D7" s="397" t="s">
        <v>197</v>
      </c>
      <c r="E7" s="353">
        <f>+F7+G7</f>
        <v>40</v>
      </c>
      <c r="F7" s="353"/>
      <c r="G7" s="353">
        <v>40</v>
      </c>
      <c r="H7" s="353">
        <f>+I7+J7</f>
        <v>0</v>
      </c>
      <c r="I7" s="353"/>
      <c r="J7" s="353"/>
      <c r="K7" s="409">
        <f>+L7+M7</f>
        <v>40</v>
      </c>
      <c r="L7" s="353">
        <f t="shared" ref="L7:M7" si="0">+F7+I7</f>
        <v>0</v>
      </c>
      <c r="M7" s="392">
        <f t="shared" si="0"/>
        <v>40</v>
      </c>
    </row>
    <row r="8" spans="1:15" x14ac:dyDescent="0.2">
      <c r="A8" s="352" t="str">
        <f>MID(C8,1,1)</f>
        <v>1</v>
      </c>
      <c r="B8" s="352" t="str">
        <f>MID(C8,1,2)</f>
        <v>10</v>
      </c>
      <c r="C8" s="352">
        <v>1014</v>
      </c>
      <c r="D8" s="397" t="s">
        <v>295</v>
      </c>
      <c r="E8" s="353">
        <f>+F8+G8</f>
        <v>12555</v>
      </c>
      <c r="F8" s="353">
        <v>12357</v>
      </c>
      <c r="G8" s="353">
        <v>198</v>
      </c>
      <c r="H8" s="353">
        <f>+I8+J8</f>
        <v>0</v>
      </c>
      <c r="I8" s="353"/>
      <c r="J8" s="353"/>
      <c r="K8" s="409">
        <f t="shared" ref="K8:K11" si="1">+L8+M8</f>
        <v>12555</v>
      </c>
      <c r="L8" s="353">
        <f t="shared" ref="L8:L11" si="2">+F8+I8</f>
        <v>12357</v>
      </c>
      <c r="M8" s="392">
        <f t="shared" ref="M8:M11" si="3">+G8+J8</f>
        <v>198</v>
      </c>
    </row>
    <row r="9" spans="1:15" x14ac:dyDescent="0.2">
      <c r="A9" s="354" t="str">
        <f>MID(C9,1,1)</f>
        <v>1</v>
      </c>
      <c r="B9" s="354" t="str">
        <f>MID(C9,1,2)</f>
        <v>10</v>
      </c>
      <c r="C9" s="352">
        <v>1019</v>
      </c>
      <c r="D9" s="397" t="s">
        <v>296</v>
      </c>
      <c r="E9" s="353">
        <f>+F9+G9</f>
        <v>181</v>
      </c>
      <c r="F9" s="353"/>
      <c r="G9" s="353">
        <v>181</v>
      </c>
      <c r="H9" s="353">
        <f>+I9+J9</f>
        <v>0</v>
      </c>
      <c r="I9" s="353"/>
      <c r="J9" s="353"/>
      <c r="K9" s="409">
        <f t="shared" si="1"/>
        <v>181</v>
      </c>
      <c r="L9" s="353">
        <f t="shared" si="2"/>
        <v>0</v>
      </c>
      <c r="M9" s="392">
        <f t="shared" si="3"/>
        <v>181</v>
      </c>
    </row>
    <row r="10" spans="1:15" x14ac:dyDescent="0.2">
      <c r="A10" s="354" t="str">
        <f>MID(C10,1,1)</f>
        <v>1</v>
      </c>
      <c r="B10" s="354" t="str">
        <f>MID(C10,1,2)</f>
        <v>10</v>
      </c>
      <c r="C10" s="354">
        <v>1037</v>
      </c>
      <c r="D10" s="268" t="s">
        <v>297</v>
      </c>
      <c r="E10" s="353">
        <f>+F10+G10</f>
        <v>70</v>
      </c>
      <c r="F10" s="355">
        <v>70</v>
      </c>
      <c r="G10" s="356"/>
      <c r="H10" s="353">
        <f>+I10+J10</f>
        <v>0</v>
      </c>
      <c r="I10" s="355"/>
      <c r="J10" s="356"/>
      <c r="K10" s="409">
        <f t="shared" si="1"/>
        <v>70</v>
      </c>
      <c r="L10" s="353">
        <f t="shared" si="2"/>
        <v>70</v>
      </c>
      <c r="M10" s="392">
        <f t="shared" si="3"/>
        <v>0</v>
      </c>
    </row>
    <row r="11" spans="1:15" x14ac:dyDescent="0.2">
      <c r="A11" s="354" t="str">
        <f>MID(C11,1,1)</f>
        <v>1</v>
      </c>
      <c r="B11" s="354" t="str">
        <f>MID(C11,1,2)</f>
        <v>10</v>
      </c>
      <c r="C11" s="354">
        <v>1070</v>
      </c>
      <c r="D11" s="398" t="s">
        <v>298</v>
      </c>
      <c r="E11" s="353">
        <f>+F11+G11</f>
        <v>15</v>
      </c>
      <c r="F11" s="355"/>
      <c r="G11" s="356">
        <v>15</v>
      </c>
      <c r="H11" s="353">
        <f>+I11+J11</f>
        <v>0</v>
      </c>
      <c r="I11" s="355"/>
      <c r="J11" s="356"/>
      <c r="K11" s="409">
        <f t="shared" si="1"/>
        <v>15</v>
      </c>
      <c r="L11" s="353">
        <f t="shared" si="2"/>
        <v>0</v>
      </c>
      <c r="M11" s="392">
        <f t="shared" si="3"/>
        <v>15</v>
      </c>
    </row>
    <row r="12" spans="1:15" x14ac:dyDescent="0.2">
      <c r="A12" s="357" t="s">
        <v>202</v>
      </c>
      <c r="B12" s="357"/>
      <c r="C12" s="358"/>
      <c r="D12" s="399"/>
      <c r="E12" s="359">
        <f t="shared" ref="E12:M12" si="4">SUM(E7:E11)</f>
        <v>12861</v>
      </c>
      <c r="F12" s="359">
        <f t="shared" si="4"/>
        <v>12427</v>
      </c>
      <c r="G12" s="359">
        <f t="shared" si="4"/>
        <v>434</v>
      </c>
      <c r="H12" s="359">
        <f t="shared" si="4"/>
        <v>0</v>
      </c>
      <c r="I12" s="359">
        <f t="shared" si="4"/>
        <v>0</v>
      </c>
      <c r="J12" s="359">
        <f t="shared" si="4"/>
        <v>0</v>
      </c>
      <c r="K12" s="408">
        <f t="shared" si="4"/>
        <v>12861</v>
      </c>
      <c r="L12" s="359">
        <f t="shared" si="4"/>
        <v>12427</v>
      </c>
      <c r="M12" s="360">
        <f t="shared" si="4"/>
        <v>434</v>
      </c>
      <c r="N12" s="350"/>
      <c r="O12" s="350"/>
    </row>
    <row r="13" spans="1:15" ht="13.5" thickBot="1" x14ac:dyDescent="0.25">
      <c r="A13" s="362"/>
      <c r="B13" s="361"/>
      <c r="C13" s="362"/>
      <c r="D13" s="400"/>
      <c r="E13" s="363"/>
      <c r="F13" s="363"/>
      <c r="G13" s="364"/>
      <c r="H13" s="363"/>
      <c r="I13" s="363"/>
      <c r="J13" s="364"/>
      <c r="K13" s="410"/>
      <c r="L13" s="363"/>
      <c r="M13" s="411"/>
      <c r="N13" s="350"/>
      <c r="O13" s="350"/>
    </row>
    <row r="14" spans="1:15" ht="14.25" thickTop="1" thickBot="1" x14ac:dyDescent="0.25">
      <c r="A14" s="387" t="s">
        <v>203</v>
      </c>
      <c r="B14" s="365"/>
      <c r="C14" s="365"/>
      <c r="D14" s="401"/>
      <c r="E14" s="366">
        <f>+E12</f>
        <v>12861</v>
      </c>
      <c r="F14" s="366">
        <f>+F12</f>
        <v>12427</v>
      </c>
      <c r="G14" s="367">
        <f>+G12</f>
        <v>434</v>
      </c>
      <c r="H14" s="366">
        <f>+H12</f>
        <v>0</v>
      </c>
      <c r="I14" s="366">
        <f>I12</f>
        <v>0</v>
      </c>
      <c r="J14" s="367"/>
      <c r="K14" s="412">
        <f>+K12</f>
        <v>12861</v>
      </c>
      <c r="L14" s="366">
        <f>+L12</f>
        <v>12427</v>
      </c>
      <c r="M14" s="413">
        <f>+M12</f>
        <v>434</v>
      </c>
      <c r="N14" s="350"/>
      <c r="O14" s="350"/>
    </row>
    <row r="15" spans="1:15" ht="13.5" thickTop="1" x14ac:dyDescent="0.2">
      <c r="A15" s="402"/>
      <c r="B15" s="352"/>
      <c r="C15" s="352"/>
      <c r="D15" s="397"/>
      <c r="E15" s="368"/>
      <c r="F15" s="368"/>
      <c r="G15" s="369"/>
      <c r="H15" s="368"/>
      <c r="I15" s="368"/>
      <c r="J15" s="369"/>
      <c r="K15" s="414"/>
      <c r="L15" s="368"/>
      <c r="M15" s="415"/>
      <c r="N15" s="350"/>
      <c r="O15" s="350"/>
    </row>
    <row r="16" spans="1:15" x14ac:dyDescent="0.2">
      <c r="A16" s="354" t="str">
        <f>MID(C16,1,1)</f>
        <v>2</v>
      </c>
      <c r="B16" s="354" t="str">
        <f>MID(C16,1,2)</f>
        <v>21</v>
      </c>
      <c r="C16" s="354">
        <v>2115</v>
      </c>
      <c r="D16" s="268" t="s">
        <v>299</v>
      </c>
      <c r="E16" s="353">
        <f>+F16+G16</f>
        <v>500</v>
      </c>
      <c r="F16" s="355">
        <v>500</v>
      </c>
      <c r="G16" s="356"/>
      <c r="H16" s="355">
        <f>+I16+J16</f>
        <v>0</v>
      </c>
      <c r="I16" s="355"/>
      <c r="J16" s="356"/>
      <c r="K16" s="409">
        <f t="shared" ref="K16:K19" si="5">+L16+M16</f>
        <v>500</v>
      </c>
      <c r="L16" s="353">
        <f t="shared" ref="L16:L19" si="6">+F16+I16</f>
        <v>500</v>
      </c>
      <c r="M16" s="392">
        <f t="shared" ref="M16:M19" si="7">+G16+J16</f>
        <v>0</v>
      </c>
      <c r="N16" s="350"/>
      <c r="O16" s="350"/>
    </row>
    <row r="17" spans="1:15" x14ac:dyDescent="0.2">
      <c r="A17" s="354" t="str">
        <f>MID(C17,1,1)</f>
        <v>2</v>
      </c>
      <c r="B17" s="354" t="str">
        <f>MID(C17,1,2)</f>
        <v>21</v>
      </c>
      <c r="C17" s="354">
        <v>2119</v>
      </c>
      <c r="D17" s="398" t="s">
        <v>204</v>
      </c>
      <c r="E17" s="353">
        <f>+F17+G17</f>
        <v>0</v>
      </c>
      <c r="F17" s="355"/>
      <c r="G17" s="356"/>
      <c r="H17" s="355">
        <f>+I17+J17</f>
        <v>3000</v>
      </c>
      <c r="I17" s="355"/>
      <c r="J17" s="356">
        <v>3000</v>
      </c>
      <c r="K17" s="409">
        <f t="shared" si="5"/>
        <v>3000</v>
      </c>
      <c r="L17" s="353">
        <f t="shared" si="6"/>
        <v>0</v>
      </c>
      <c r="M17" s="392">
        <f t="shared" si="7"/>
        <v>3000</v>
      </c>
      <c r="N17" s="350"/>
      <c r="O17" s="350"/>
    </row>
    <row r="18" spans="1:15" x14ac:dyDescent="0.2">
      <c r="A18" s="354" t="str">
        <f>MID(C18,1,1)</f>
        <v>2</v>
      </c>
      <c r="B18" s="354" t="str">
        <f>MID(C18,1,2)</f>
        <v>21</v>
      </c>
      <c r="C18" s="354">
        <v>2141</v>
      </c>
      <c r="D18" s="268" t="s">
        <v>206</v>
      </c>
      <c r="E18" s="353">
        <f>+F18+G18</f>
        <v>2650</v>
      </c>
      <c r="F18" s="355">
        <v>2000</v>
      </c>
      <c r="G18" s="356">
        <v>650</v>
      </c>
      <c r="H18" s="355">
        <f>+I18+J18</f>
        <v>28375</v>
      </c>
      <c r="I18" s="355"/>
      <c r="J18" s="356">
        <v>28375</v>
      </c>
      <c r="K18" s="409">
        <f t="shared" si="5"/>
        <v>31025</v>
      </c>
      <c r="L18" s="353">
        <f t="shared" si="6"/>
        <v>2000</v>
      </c>
      <c r="M18" s="392">
        <f t="shared" si="7"/>
        <v>29025</v>
      </c>
      <c r="N18" s="350"/>
      <c r="O18" s="350"/>
    </row>
    <row r="19" spans="1:15" x14ac:dyDescent="0.2">
      <c r="A19" s="354" t="str">
        <f>MID(C19,1,1)</f>
        <v>2</v>
      </c>
      <c r="B19" s="354" t="str">
        <f>MID(C19,1,2)</f>
        <v>21</v>
      </c>
      <c r="C19" s="354">
        <v>2143</v>
      </c>
      <c r="D19" s="403" t="s">
        <v>207</v>
      </c>
      <c r="E19" s="353">
        <f>+F19+G19</f>
        <v>30153</v>
      </c>
      <c r="F19" s="355">
        <v>30153</v>
      </c>
      <c r="G19" s="356"/>
      <c r="H19" s="355">
        <f t="shared" ref="H19" si="8">+I19+J19</f>
        <v>13980</v>
      </c>
      <c r="I19" s="355">
        <v>13980</v>
      </c>
      <c r="J19" s="356"/>
      <c r="K19" s="409">
        <f t="shared" si="5"/>
        <v>44133</v>
      </c>
      <c r="L19" s="353">
        <f t="shared" si="6"/>
        <v>44133</v>
      </c>
      <c r="M19" s="392">
        <f t="shared" si="7"/>
        <v>0</v>
      </c>
      <c r="N19" s="350"/>
      <c r="O19" s="350"/>
    </row>
    <row r="20" spans="1:15" x14ac:dyDescent="0.2">
      <c r="A20" s="357" t="s">
        <v>210</v>
      </c>
      <c r="B20" s="357"/>
      <c r="C20" s="358"/>
      <c r="D20" s="399"/>
      <c r="E20" s="359">
        <f t="shared" ref="E20:M20" si="9">SUM(E16:E19)</f>
        <v>33303</v>
      </c>
      <c r="F20" s="359">
        <f t="shared" si="9"/>
        <v>32653</v>
      </c>
      <c r="G20" s="359">
        <f t="shared" si="9"/>
        <v>650</v>
      </c>
      <c r="H20" s="359">
        <f t="shared" si="9"/>
        <v>45355</v>
      </c>
      <c r="I20" s="359">
        <f t="shared" si="9"/>
        <v>13980</v>
      </c>
      <c r="J20" s="359">
        <f t="shared" si="9"/>
        <v>31375</v>
      </c>
      <c r="K20" s="408">
        <f t="shared" si="9"/>
        <v>78658</v>
      </c>
      <c r="L20" s="359">
        <f t="shared" si="9"/>
        <v>46633</v>
      </c>
      <c r="M20" s="360">
        <f t="shared" si="9"/>
        <v>32025</v>
      </c>
      <c r="N20" s="350"/>
      <c r="O20" s="350"/>
    </row>
    <row r="21" spans="1:15" x14ac:dyDescent="0.2">
      <c r="A21" s="354"/>
      <c r="B21" s="370"/>
      <c r="C21" s="354"/>
      <c r="D21" s="268"/>
      <c r="E21" s="371"/>
      <c r="F21" s="371"/>
      <c r="G21" s="372"/>
      <c r="H21" s="371"/>
      <c r="I21" s="371"/>
      <c r="J21" s="372"/>
      <c r="K21" s="416"/>
      <c r="L21" s="371"/>
      <c r="M21" s="393"/>
      <c r="N21" s="350"/>
      <c r="O21" s="350"/>
    </row>
    <row r="22" spans="1:15" x14ac:dyDescent="0.2">
      <c r="A22" s="354" t="str">
        <f>MID(C22,1,1)</f>
        <v>2</v>
      </c>
      <c r="B22" s="354" t="str">
        <f>MID(C22,1,2)</f>
        <v>22</v>
      </c>
      <c r="C22" s="354">
        <v>2212</v>
      </c>
      <c r="D22" s="268" t="s">
        <v>300</v>
      </c>
      <c r="E22" s="353">
        <f t="shared" ref="E22:E28" si="10">+F22+G22</f>
        <v>761153</v>
      </c>
      <c r="F22" s="355">
        <v>629843</v>
      </c>
      <c r="G22" s="356">
        <v>131310</v>
      </c>
      <c r="H22" s="355">
        <f t="shared" ref="H22:H28" si="11">+I22+J22</f>
        <v>416712</v>
      </c>
      <c r="I22" s="355">
        <v>412348</v>
      </c>
      <c r="J22" s="356">
        <v>4364</v>
      </c>
      <c r="K22" s="409">
        <f t="shared" ref="K22:K28" si="12">+L22+M22</f>
        <v>1177865</v>
      </c>
      <c r="L22" s="353">
        <f t="shared" ref="L22:L28" si="13">+F22+I22</f>
        <v>1042191</v>
      </c>
      <c r="M22" s="392">
        <f t="shared" ref="M22:M28" si="14">+G22+J22</f>
        <v>135674</v>
      </c>
      <c r="N22" s="350"/>
      <c r="O22" s="350"/>
    </row>
    <row r="23" spans="1:15" x14ac:dyDescent="0.2">
      <c r="A23" s="354">
        <v>2</v>
      </c>
      <c r="B23" s="354">
        <v>22</v>
      </c>
      <c r="C23" s="354">
        <v>2219</v>
      </c>
      <c r="D23" s="268" t="s">
        <v>212</v>
      </c>
      <c r="E23" s="353">
        <f t="shared" si="10"/>
        <v>125558</v>
      </c>
      <c r="F23" s="355">
        <v>22273</v>
      </c>
      <c r="G23" s="356">
        <v>103285</v>
      </c>
      <c r="H23" s="355">
        <f t="shared" si="11"/>
        <v>68916</v>
      </c>
      <c r="I23" s="355">
        <v>52176</v>
      </c>
      <c r="J23" s="356">
        <v>16740</v>
      </c>
      <c r="K23" s="409">
        <f t="shared" si="12"/>
        <v>194474</v>
      </c>
      <c r="L23" s="353">
        <f t="shared" si="13"/>
        <v>74449</v>
      </c>
      <c r="M23" s="392">
        <f t="shared" si="14"/>
        <v>120025</v>
      </c>
      <c r="N23" s="350"/>
      <c r="O23" s="350"/>
    </row>
    <row r="24" spans="1:15" x14ac:dyDescent="0.2">
      <c r="A24" s="354">
        <v>2</v>
      </c>
      <c r="B24" s="354">
        <v>22</v>
      </c>
      <c r="C24" s="354">
        <v>2221</v>
      </c>
      <c r="D24" s="268" t="s">
        <v>301</v>
      </c>
      <c r="E24" s="353">
        <f t="shared" si="10"/>
        <v>151</v>
      </c>
      <c r="F24" s="355"/>
      <c r="G24" s="356">
        <v>151</v>
      </c>
      <c r="H24" s="355">
        <f t="shared" si="11"/>
        <v>0</v>
      </c>
      <c r="I24" s="355"/>
      <c r="J24" s="356"/>
      <c r="K24" s="409">
        <f t="shared" si="12"/>
        <v>151</v>
      </c>
      <c r="L24" s="353">
        <f t="shared" si="13"/>
        <v>0</v>
      </c>
      <c r="M24" s="392">
        <f t="shared" si="14"/>
        <v>151</v>
      </c>
      <c r="N24" s="350"/>
      <c r="O24" s="350"/>
    </row>
    <row r="25" spans="1:15" x14ac:dyDescent="0.2">
      <c r="A25" s="354" t="str">
        <f>MID(C25,1,1)</f>
        <v>2</v>
      </c>
      <c r="B25" s="354" t="str">
        <f>MID(C25,1,2)</f>
        <v>22</v>
      </c>
      <c r="C25" s="354">
        <v>2223</v>
      </c>
      <c r="D25" s="268" t="s">
        <v>302</v>
      </c>
      <c r="E25" s="353">
        <f t="shared" si="10"/>
        <v>188</v>
      </c>
      <c r="F25" s="355"/>
      <c r="G25" s="356">
        <v>188</v>
      </c>
      <c r="H25" s="355">
        <f t="shared" si="11"/>
        <v>350</v>
      </c>
      <c r="I25" s="355"/>
      <c r="J25" s="356">
        <v>350</v>
      </c>
      <c r="K25" s="409">
        <f t="shared" si="12"/>
        <v>538</v>
      </c>
      <c r="L25" s="353">
        <f t="shared" si="13"/>
        <v>0</v>
      </c>
      <c r="M25" s="392">
        <f t="shared" si="14"/>
        <v>538</v>
      </c>
      <c r="N25" s="350"/>
      <c r="O25" s="350"/>
    </row>
    <row r="26" spans="1:15" x14ac:dyDescent="0.2">
      <c r="A26" s="354" t="str">
        <f>MID(C26,1,1)</f>
        <v>2</v>
      </c>
      <c r="B26" s="354" t="str">
        <f>MID(C26,1,2)</f>
        <v>22</v>
      </c>
      <c r="C26" s="354">
        <v>2229</v>
      </c>
      <c r="D26" s="268" t="s">
        <v>303</v>
      </c>
      <c r="E26" s="353">
        <f t="shared" si="10"/>
        <v>1750430</v>
      </c>
      <c r="F26" s="355">
        <v>1750000</v>
      </c>
      <c r="G26" s="356">
        <v>430</v>
      </c>
      <c r="H26" s="355">
        <f t="shared" si="11"/>
        <v>13000</v>
      </c>
      <c r="I26" s="355">
        <v>13000</v>
      </c>
      <c r="J26" s="356"/>
      <c r="K26" s="409">
        <f t="shared" si="12"/>
        <v>1763430</v>
      </c>
      <c r="L26" s="353">
        <f t="shared" si="13"/>
        <v>1763000</v>
      </c>
      <c r="M26" s="392">
        <f t="shared" si="14"/>
        <v>430</v>
      </c>
      <c r="N26" s="350"/>
      <c r="O26" s="350"/>
    </row>
    <row r="27" spans="1:15" x14ac:dyDescent="0.2">
      <c r="A27" s="354" t="str">
        <f>MID(C27,1,1)</f>
        <v>2</v>
      </c>
      <c r="B27" s="354" t="str">
        <f>MID(C27,1,2)</f>
        <v>22</v>
      </c>
      <c r="C27" s="354">
        <v>2271</v>
      </c>
      <c r="D27" s="268" t="s">
        <v>304</v>
      </c>
      <c r="E27" s="353">
        <f t="shared" si="10"/>
        <v>5466</v>
      </c>
      <c r="F27" s="355">
        <v>5466</v>
      </c>
      <c r="G27" s="356"/>
      <c r="H27" s="355">
        <f t="shared" si="11"/>
        <v>3380</v>
      </c>
      <c r="I27" s="355">
        <v>3380</v>
      </c>
      <c r="J27" s="356"/>
      <c r="K27" s="409">
        <f t="shared" si="12"/>
        <v>8846</v>
      </c>
      <c r="L27" s="353">
        <f t="shared" si="13"/>
        <v>8846</v>
      </c>
      <c r="M27" s="392">
        <f t="shared" si="14"/>
        <v>0</v>
      </c>
      <c r="N27" s="350"/>
      <c r="O27" s="350"/>
    </row>
    <row r="28" spans="1:15" x14ac:dyDescent="0.2">
      <c r="A28" s="354">
        <v>2</v>
      </c>
      <c r="B28" s="354">
        <v>22</v>
      </c>
      <c r="C28" s="354">
        <v>2299</v>
      </c>
      <c r="D28" s="268" t="s">
        <v>305</v>
      </c>
      <c r="E28" s="353">
        <f t="shared" si="10"/>
        <v>9590</v>
      </c>
      <c r="F28" s="355">
        <v>9590</v>
      </c>
      <c r="G28" s="356"/>
      <c r="H28" s="355">
        <f t="shared" si="11"/>
        <v>33452</v>
      </c>
      <c r="I28" s="355">
        <v>33452</v>
      </c>
      <c r="J28" s="356"/>
      <c r="K28" s="409">
        <f t="shared" si="12"/>
        <v>43042</v>
      </c>
      <c r="L28" s="353">
        <f t="shared" si="13"/>
        <v>43042</v>
      </c>
      <c r="M28" s="392">
        <f t="shared" si="14"/>
        <v>0</v>
      </c>
      <c r="N28" s="350"/>
      <c r="O28" s="350"/>
    </row>
    <row r="29" spans="1:15" x14ac:dyDescent="0.2">
      <c r="A29" s="357" t="s">
        <v>213</v>
      </c>
      <c r="B29" s="357"/>
      <c r="C29" s="358"/>
      <c r="D29" s="399"/>
      <c r="E29" s="359">
        <f t="shared" ref="E29:M29" si="15">SUM(E22:E28)</f>
        <v>2652536</v>
      </c>
      <c r="F29" s="359">
        <f t="shared" si="15"/>
        <v>2417172</v>
      </c>
      <c r="G29" s="359">
        <f t="shared" si="15"/>
        <v>235364</v>
      </c>
      <c r="H29" s="359">
        <f t="shared" si="15"/>
        <v>535810</v>
      </c>
      <c r="I29" s="359">
        <f t="shared" si="15"/>
        <v>514356</v>
      </c>
      <c r="J29" s="359">
        <f t="shared" si="15"/>
        <v>21454</v>
      </c>
      <c r="K29" s="408">
        <f t="shared" si="15"/>
        <v>3188346</v>
      </c>
      <c r="L29" s="359">
        <f t="shared" si="15"/>
        <v>2931528</v>
      </c>
      <c r="M29" s="360">
        <f t="shared" si="15"/>
        <v>256818</v>
      </c>
      <c r="N29" s="350"/>
      <c r="O29" s="350"/>
    </row>
    <row r="30" spans="1:15" x14ac:dyDescent="0.2">
      <c r="A30" s="354"/>
      <c r="B30" s="370"/>
      <c r="C30" s="354"/>
      <c r="D30" s="268"/>
      <c r="E30" s="371"/>
      <c r="F30" s="371"/>
      <c r="G30" s="372"/>
      <c r="H30" s="371"/>
      <c r="I30" s="371"/>
      <c r="J30" s="372"/>
      <c r="K30" s="416"/>
      <c r="L30" s="371"/>
      <c r="M30" s="393"/>
      <c r="N30" s="350"/>
      <c r="O30" s="350"/>
    </row>
    <row r="31" spans="1:15" x14ac:dyDescent="0.2">
      <c r="A31" s="354" t="str">
        <f>MID(C31,1,1)</f>
        <v>2</v>
      </c>
      <c r="B31" s="354" t="str">
        <f t="shared" ref="B31:B36" si="16">MID(C31,1,2)</f>
        <v>23</v>
      </c>
      <c r="C31" s="354">
        <v>2310</v>
      </c>
      <c r="D31" s="268" t="s">
        <v>306</v>
      </c>
      <c r="E31" s="353">
        <f t="shared" ref="E31:E35" si="17">+F31+G31</f>
        <v>250</v>
      </c>
      <c r="F31" s="355">
        <v>200</v>
      </c>
      <c r="G31" s="356">
        <v>50</v>
      </c>
      <c r="H31" s="355">
        <f t="shared" ref="H31:H36" si="18">+I31+J31</f>
        <v>63737</v>
      </c>
      <c r="I31" s="355">
        <v>63737</v>
      </c>
      <c r="J31" s="356"/>
      <c r="K31" s="409">
        <f t="shared" ref="K31:K36" si="19">+L31+M31</f>
        <v>63987</v>
      </c>
      <c r="L31" s="353">
        <f t="shared" ref="L31:L36" si="20">+F31+I31</f>
        <v>63937</v>
      </c>
      <c r="M31" s="392">
        <f t="shared" ref="M31:M36" si="21">+G31+J31</f>
        <v>50</v>
      </c>
      <c r="N31" s="350"/>
      <c r="O31" s="350"/>
    </row>
    <row r="32" spans="1:15" x14ac:dyDescent="0.2">
      <c r="A32" s="354" t="str">
        <f>MID(C32,1,1)</f>
        <v>2</v>
      </c>
      <c r="B32" s="354" t="str">
        <f t="shared" si="16"/>
        <v>23</v>
      </c>
      <c r="C32" s="354">
        <v>2321</v>
      </c>
      <c r="D32" s="268" t="s">
        <v>307</v>
      </c>
      <c r="E32" s="353">
        <f t="shared" si="17"/>
        <v>840</v>
      </c>
      <c r="F32" s="355">
        <v>400</v>
      </c>
      <c r="G32" s="356">
        <v>440</v>
      </c>
      <c r="H32" s="355">
        <f t="shared" si="18"/>
        <v>636412</v>
      </c>
      <c r="I32" s="355">
        <v>635963</v>
      </c>
      <c r="J32" s="356">
        <v>449</v>
      </c>
      <c r="K32" s="409">
        <f t="shared" si="19"/>
        <v>637252</v>
      </c>
      <c r="L32" s="353">
        <f t="shared" si="20"/>
        <v>636363</v>
      </c>
      <c r="M32" s="392">
        <f t="shared" si="21"/>
        <v>889</v>
      </c>
      <c r="N32" s="350"/>
      <c r="O32" s="350"/>
    </row>
    <row r="33" spans="1:15" x14ac:dyDescent="0.2">
      <c r="A33" s="354">
        <v>2</v>
      </c>
      <c r="B33" s="354" t="str">
        <f t="shared" si="16"/>
        <v>23</v>
      </c>
      <c r="C33" s="354">
        <v>2329</v>
      </c>
      <c r="D33" s="268" t="s">
        <v>308</v>
      </c>
      <c r="E33" s="353">
        <f>+F33+G33</f>
        <v>0</v>
      </c>
      <c r="F33" s="355"/>
      <c r="G33" s="356"/>
      <c r="H33" s="355">
        <f t="shared" si="18"/>
        <v>34650</v>
      </c>
      <c r="I33" s="355">
        <v>34650</v>
      </c>
      <c r="J33" s="356"/>
      <c r="K33" s="409">
        <f t="shared" si="19"/>
        <v>34650</v>
      </c>
      <c r="L33" s="353">
        <f t="shared" si="20"/>
        <v>34650</v>
      </c>
      <c r="M33" s="392">
        <f t="shared" si="21"/>
        <v>0</v>
      </c>
      <c r="N33" s="350"/>
      <c r="O33" s="350"/>
    </row>
    <row r="34" spans="1:15" x14ac:dyDescent="0.2">
      <c r="A34" s="354">
        <v>2</v>
      </c>
      <c r="B34" s="354" t="str">
        <f t="shared" si="16"/>
        <v>23</v>
      </c>
      <c r="C34" s="354">
        <v>2331</v>
      </c>
      <c r="D34" s="268" t="s">
        <v>309</v>
      </c>
      <c r="E34" s="353">
        <f t="shared" si="17"/>
        <v>3290</v>
      </c>
      <c r="F34" s="355">
        <v>3290</v>
      </c>
      <c r="G34" s="356"/>
      <c r="H34" s="355">
        <f t="shared" si="18"/>
        <v>0</v>
      </c>
      <c r="I34" s="355"/>
      <c r="J34" s="356"/>
      <c r="K34" s="409">
        <f t="shared" si="19"/>
        <v>3290</v>
      </c>
      <c r="L34" s="353">
        <f t="shared" si="20"/>
        <v>3290</v>
      </c>
      <c r="M34" s="392">
        <f t="shared" si="21"/>
        <v>0</v>
      </c>
      <c r="N34" s="350"/>
      <c r="O34" s="350"/>
    </row>
    <row r="35" spans="1:15" x14ac:dyDescent="0.2">
      <c r="A35" s="354" t="str">
        <f>MID(C35,1,1)</f>
        <v>2</v>
      </c>
      <c r="B35" s="354" t="str">
        <f t="shared" si="16"/>
        <v>23</v>
      </c>
      <c r="C35" s="354">
        <v>2333</v>
      </c>
      <c r="D35" s="268" t="s">
        <v>310</v>
      </c>
      <c r="E35" s="353">
        <f t="shared" si="17"/>
        <v>4502</v>
      </c>
      <c r="F35" s="355">
        <v>4250</v>
      </c>
      <c r="G35" s="356">
        <v>252</v>
      </c>
      <c r="H35" s="355">
        <f t="shared" si="18"/>
        <v>40100</v>
      </c>
      <c r="I35" s="355">
        <v>40000</v>
      </c>
      <c r="J35" s="356">
        <v>100</v>
      </c>
      <c r="K35" s="409">
        <f t="shared" si="19"/>
        <v>44602</v>
      </c>
      <c r="L35" s="353">
        <f t="shared" si="20"/>
        <v>44250</v>
      </c>
      <c r="M35" s="392">
        <f t="shared" si="21"/>
        <v>352</v>
      </c>
      <c r="N35" s="350"/>
      <c r="O35" s="350"/>
    </row>
    <row r="36" spans="1:15" x14ac:dyDescent="0.2">
      <c r="A36" s="354">
        <v>2</v>
      </c>
      <c r="B36" s="354" t="str">
        <f t="shared" si="16"/>
        <v>23</v>
      </c>
      <c r="C36" s="354">
        <v>2339</v>
      </c>
      <c r="D36" s="268" t="s">
        <v>311</v>
      </c>
      <c r="E36" s="353">
        <f>+F36+G36</f>
        <v>0</v>
      </c>
      <c r="F36" s="355"/>
      <c r="G36" s="356"/>
      <c r="H36" s="355">
        <f t="shared" si="18"/>
        <v>2800</v>
      </c>
      <c r="I36" s="355">
        <v>2800</v>
      </c>
      <c r="J36" s="356"/>
      <c r="K36" s="409">
        <f t="shared" si="19"/>
        <v>2800</v>
      </c>
      <c r="L36" s="353">
        <f t="shared" si="20"/>
        <v>2800</v>
      </c>
      <c r="M36" s="392">
        <f t="shared" si="21"/>
        <v>0</v>
      </c>
      <c r="N36" s="350"/>
      <c r="O36" s="350"/>
    </row>
    <row r="37" spans="1:15" x14ac:dyDescent="0.2">
      <c r="A37" s="357" t="s">
        <v>215</v>
      </c>
      <c r="B37" s="357"/>
      <c r="C37" s="358"/>
      <c r="D37" s="399"/>
      <c r="E37" s="408">
        <f t="shared" ref="E37:M37" si="22">SUM(E31:E36)</f>
        <v>8882</v>
      </c>
      <c r="F37" s="359">
        <f t="shared" si="22"/>
        <v>8140</v>
      </c>
      <c r="G37" s="360">
        <f t="shared" si="22"/>
        <v>742</v>
      </c>
      <c r="H37" s="359">
        <f t="shared" si="22"/>
        <v>777699</v>
      </c>
      <c r="I37" s="359">
        <f t="shared" si="22"/>
        <v>777150</v>
      </c>
      <c r="J37" s="359">
        <f t="shared" si="22"/>
        <v>549</v>
      </c>
      <c r="K37" s="408">
        <f t="shared" si="22"/>
        <v>786581</v>
      </c>
      <c r="L37" s="359">
        <f t="shared" si="22"/>
        <v>785290</v>
      </c>
      <c r="M37" s="359">
        <f t="shared" si="22"/>
        <v>1291</v>
      </c>
      <c r="N37" s="350"/>
      <c r="O37" s="350"/>
    </row>
    <row r="38" spans="1:15" s="457" customFormat="1" x14ac:dyDescent="0.2">
      <c r="A38" s="452"/>
      <c r="B38" s="452"/>
      <c r="C38" s="453"/>
      <c r="D38" s="454"/>
      <c r="E38" s="455"/>
      <c r="F38" s="382"/>
      <c r="G38" s="423"/>
      <c r="H38" s="382"/>
      <c r="I38" s="382"/>
      <c r="J38" s="382"/>
      <c r="K38" s="455"/>
      <c r="L38" s="382"/>
      <c r="M38" s="423"/>
      <c r="N38" s="456"/>
      <c r="O38" s="456"/>
    </row>
    <row r="39" spans="1:15" x14ac:dyDescent="0.2">
      <c r="A39" s="354">
        <v>2</v>
      </c>
      <c r="B39" s="354" t="str">
        <f>MID(C39,1,2)</f>
        <v>24</v>
      </c>
      <c r="C39" s="354">
        <v>2419</v>
      </c>
      <c r="D39" s="268" t="s">
        <v>448</v>
      </c>
      <c r="E39" s="355">
        <f>+F39+G39</f>
        <v>13</v>
      </c>
      <c r="F39" s="355"/>
      <c r="G39" s="356">
        <v>13</v>
      </c>
      <c r="H39" s="355">
        <f t="shared" ref="H39" si="23">+I39+J39</f>
        <v>0</v>
      </c>
      <c r="I39" s="355"/>
      <c r="J39" s="356"/>
      <c r="K39" s="420">
        <f t="shared" ref="K39" si="24">+L39+M39</f>
        <v>13</v>
      </c>
      <c r="L39" s="355">
        <f t="shared" ref="L39" si="25">+F39+I39</f>
        <v>0</v>
      </c>
      <c r="M39" s="394">
        <f t="shared" ref="M39" si="26">+G39+J39</f>
        <v>13</v>
      </c>
      <c r="N39" s="350"/>
      <c r="O39" s="350"/>
    </row>
    <row r="40" spans="1:15" x14ac:dyDescent="0.2">
      <c r="A40" s="357" t="s">
        <v>447</v>
      </c>
      <c r="B40" s="357"/>
      <c r="C40" s="358"/>
      <c r="D40" s="399"/>
      <c r="E40" s="359">
        <f>SUM(E39:E39)</f>
        <v>13</v>
      </c>
      <c r="F40" s="359">
        <f t="shared" ref="F40:M40" si="27">SUM(F39:F39)</f>
        <v>0</v>
      </c>
      <c r="G40" s="359">
        <f t="shared" si="27"/>
        <v>13</v>
      </c>
      <c r="H40" s="359">
        <f t="shared" si="27"/>
        <v>0</v>
      </c>
      <c r="I40" s="359">
        <f t="shared" si="27"/>
        <v>0</v>
      </c>
      <c r="J40" s="359">
        <f t="shared" si="27"/>
        <v>0</v>
      </c>
      <c r="K40" s="408">
        <f t="shared" si="27"/>
        <v>13</v>
      </c>
      <c r="L40" s="359">
        <f t="shared" si="27"/>
        <v>0</v>
      </c>
      <c r="M40" s="360">
        <f t="shared" si="27"/>
        <v>13</v>
      </c>
      <c r="N40" s="350"/>
      <c r="O40" s="350"/>
    </row>
    <row r="41" spans="1:15" ht="13.5" thickBot="1" x14ac:dyDescent="0.25">
      <c r="A41" s="362"/>
      <c r="B41" s="361"/>
      <c r="C41" s="362"/>
      <c r="D41" s="400"/>
      <c r="E41" s="363"/>
      <c r="F41" s="363"/>
      <c r="G41" s="364"/>
      <c r="H41" s="363"/>
      <c r="I41" s="363"/>
      <c r="J41" s="364"/>
      <c r="K41" s="410"/>
      <c r="L41" s="363"/>
      <c r="M41" s="411"/>
      <c r="N41" s="350"/>
      <c r="O41" s="350"/>
    </row>
    <row r="42" spans="1:15" ht="14.25" thickTop="1" thickBot="1" x14ac:dyDescent="0.25">
      <c r="A42" s="404" t="s">
        <v>216</v>
      </c>
      <c r="B42" s="373"/>
      <c r="C42" s="373"/>
      <c r="D42" s="405"/>
      <c r="E42" s="374">
        <f t="shared" ref="E42:M42" si="28">+E20+E29+E37+E40</f>
        <v>2694734</v>
      </c>
      <c r="F42" s="374">
        <f t="shared" si="28"/>
        <v>2457965</v>
      </c>
      <c r="G42" s="375">
        <f t="shared" si="28"/>
        <v>236769</v>
      </c>
      <c r="H42" s="374">
        <f t="shared" si="28"/>
        <v>1358864</v>
      </c>
      <c r="I42" s="374">
        <f t="shared" si="28"/>
        <v>1305486</v>
      </c>
      <c r="J42" s="375">
        <f t="shared" si="28"/>
        <v>53378</v>
      </c>
      <c r="K42" s="417">
        <f t="shared" si="28"/>
        <v>4053598</v>
      </c>
      <c r="L42" s="374">
        <f t="shared" si="28"/>
        <v>3763451</v>
      </c>
      <c r="M42" s="418">
        <f t="shared" si="28"/>
        <v>290147</v>
      </c>
      <c r="N42" s="350"/>
      <c r="O42" s="350"/>
    </row>
    <row r="43" spans="1:15" ht="13.5" thickTop="1" x14ac:dyDescent="0.2">
      <c r="A43" s="402"/>
      <c r="B43" s="352"/>
      <c r="C43" s="352"/>
      <c r="D43" s="397"/>
      <c r="E43" s="368"/>
      <c r="F43" s="368"/>
      <c r="G43" s="369"/>
      <c r="H43" s="368"/>
      <c r="I43" s="368"/>
      <c r="J43" s="369"/>
      <c r="K43" s="414"/>
      <c r="L43" s="368"/>
      <c r="M43" s="415"/>
      <c r="N43" s="350"/>
      <c r="O43" s="350"/>
    </row>
    <row r="44" spans="1:15" x14ac:dyDescent="0.2">
      <c r="A44" s="352">
        <v>3</v>
      </c>
      <c r="B44" s="352">
        <v>31</v>
      </c>
      <c r="C44" s="352">
        <v>3111</v>
      </c>
      <c r="D44" s="397" t="s">
        <v>217</v>
      </c>
      <c r="E44" s="353">
        <f t="shared" ref="E44:E51" si="29">+F44+G44</f>
        <v>106662</v>
      </c>
      <c r="F44" s="353">
        <v>4174</v>
      </c>
      <c r="G44" s="376">
        <v>102488</v>
      </c>
      <c r="H44" s="355">
        <f t="shared" ref="H44:H51" si="30">+I44+J44</f>
        <v>89210</v>
      </c>
      <c r="I44" s="353">
        <v>43000</v>
      </c>
      <c r="J44" s="376">
        <v>46210</v>
      </c>
      <c r="K44" s="409">
        <f t="shared" ref="K44:K51" si="31">+L44+M44</f>
        <v>195872</v>
      </c>
      <c r="L44" s="353">
        <f t="shared" ref="L44:L51" si="32">+F44+I44</f>
        <v>47174</v>
      </c>
      <c r="M44" s="392">
        <f t="shared" ref="M44:M51" si="33">+G44+J44</f>
        <v>148698</v>
      </c>
      <c r="N44" s="350"/>
      <c r="O44" s="350"/>
    </row>
    <row r="45" spans="1:15" x14ac:dyDescent="0.2">
      <c r="A45" s="354" t="str">
        <f>MID(C45,1,1)</f>
        <v>3</v>
      </c>
      <c r="B45" s="354" t="str">
        <f>MID(C45,1,2)</f>
        <v>31</v>
      </c>
      <c r="C45" s="354">
        <v>3113</v>
      </c>
      <c r="D45" s="268" t="s">
        <v>312</v>
      </c>
      <c r="E45" s="353">
        <f t="shared" si="29"/>
        <v>315878</v>
      </c>
      <c r="F45" s="355">
        <v>31043</v>
      </c>
      <c r="G45" s="356">
        <v>284835</v>
      </c>
      <c r="H45" s="355">
        <f t="shared" si="30"/>
        <v>206306</v>
      </c>
      <c r="I45" s="355">
        <v>13050</v>
      </c>
      <c r="J45" s="356">
        <v>193256</v>
      </c>
      <c r="K45" s="409">
        <f t="shared" si="31"/>
        <v>522184</v>
      </c>
      <c r="L45" s="353">
        <f t="shared" si="32"/>
        <v>44093</v>
      </c>
      <c r="M45" s="392">
        <f t="shared" si="33"/>
        <v>478091</v>
      </c>
      <c r="N45" s="350"/>
      <c r="O45" s="350"/>
    </row>
    <row r="46" spans="1:15" x14ac:dyDescent="0.2">
      <c r="A46" s="354">
        <v>3</v>
      </c>
      <c r="B46" s="354">
        <v>31</v>
      </c>
      <c r="C46" s="354">
        <v>3114</v>
      </c>
      <c r="D46" s="268" t="s">
        <v>313</v>
      </c>
      <c r="E46" s="353">
        <f>+F46+G46</f>
        <v>5</v>
      </c>
      <c r="F46" s="355"/>
      <c r="G46" s="356">
        <v>5</v>
      </c>
      <c r="H46" s="355">
        <f t="shared" si="30"/>
        <v>0</v>
      </c>
      <c r="I46" s="355"/>
      <c r="J46" s="356"/>
      <c r="K46" s="409">
        <f t="shared" si="31"/>
        <v>5</v>
      </c>
      <c r="L46" s="353">
        <f t="shared" si="32"/>
        <v>0</v>
      </c>
      <c r="M46" s="392">
        <f t="shared" si="33"/>
        <v>5</v>
      </c>
      <c r="N46" s="350"/>
      <c r="O46" s="350"/>
    </row>
    <row r="47" spans="1:15" x14ac:dyDescent="0.2">
      <c r="A47" s="354">
        <v>3</v>
      </c>
      <c r="B47" s="354">
        <v>31</v>
      </c>
      <c r="C47" s="354">
        <v>3117</v>
      </c>
      <c r="D47" s="268" t="s">
        <v>314</v>
      </c>
      <c r="E47" s="353">
        <f t="shared" si="29"/>
        <v>1569</v>
      </c>
      <c r="F47" s="355">
        <v>409</v>
      </c>
      <c r="G47" s="356">
        <v>1160</v>
      </c>
      <c r="H47" s="355">
        <f t="shared" si="30"/>
        <v>0</v>
      </c>
      <c r="I47" s="355"/>
      <c r="J47" s="356"/>
      <c r="K47" s="409">
        <f t="shared" si="31"/>
        <v>1569</v>
      </c>
      <c r="L47" s="353">
        <f t="shared" si="32"/>
        <v>409</v>
      </c>
      <c r="M47" s="392">
        <f t="shared" si="33"/>
        <v>1160</v>
      </c>
      <c r="N47" s="350"/>
      <c r="O47" s="350"/>
    </row>
    <row r="48" spans="1:15" x14ac:dyDescent="0.2">
      <c r="A48" s="354">
        <v>3</v>
      </c>
      <c r="B48" s="354">
        <v>31</v>
      </c>
      <c r="C48" s="354">
        <v>3119</v>
      </c>
      <c r="D48" s="268" t="s">
        <v>219</v>
      </c>
      <c r="E48" s="353">
        <f t="shared" si="29"/>
        <v>7176</v>
      </c>
      <c r="F48" s="355">
        <v>3105</v>
      </c>
      <c r="G48" s="356">
        <v>4071</v>
      </c>
      <c r="H48" s="355">
        <f t="shared" si="30"/>
        <v>0</v>
      </c>
      <c r="I48" s="355"/>
      <c r="J48" s="356"/>
      <c r="K48" s="409">
        <f t="shared" si="31"/>
        <v>7176</v>
      </c>
      <c r="L48" s="353">
        <f t="shared" si="32"/>
        <v>3105</v>
      </c>
      <c r="M48" s="392">
        <f t="shared" si="33"/>
        <v>4071</v>
      </c>
      <c r="N48" s="350"/>
      <c r="O48" s="350"/>
    </row>
    <row r="49" spans="1:15" x14ac:dyDescent="0.2">
      <c r="A49" s="354">
        <v>3</v>
      </c>
      <c r="B49" s="354">
        <v>31</v>
      </c>
      <c r="C49" s="354">
        <v>3133</v>
      </c>
      <c r="D49" s="268" t="s">
        <v>315</v>
      </c>
      <c r="E49" s="353">
        <f t="shared" si="29"/>
        <v>5</v>
      </c>
      <c r="F49" s="355"/>
      <c r="G49" s="356">
        <v>5</v>
      </c>
      <c r="H49" s="355">
        <f t="shared" si="30"/>
        <v>0</v>
      </c>
      <c r="I49" s="355"/>
      <c r="J49" s="356"/>
      <c r="K49" s="409">
        <f t="shared" si="31"/>
        <v>5</v>
      </c>
      <c r="L49" s="353">
        <f t="shared" si="32"/>
        <v>0</v>
      </c>
      <c r="M49" s="392">
        <f t="shared" si="33"/>
        <v>5</v>
      </c>
      <c r="N49" s="350"/>
      <c r="O49" s="350"/>
    </row>
    <row r="50" spans="1:15" x14ac:dyDescent="0.2">
      <c r="A50" s="354">
        <v>3</v>
      </c>
      <c r="B50" s="354">
        <v>31</v>
      </c>
      <c r="C50" s="354">
        <v>3141</v>
      </c>
      <c r="D50" s="268" t="s">
        <v>316</v>
      </c>
      <c r="E50" s="353">
        <f t="shared" si="29"/>
        <v>17034</v>
      </c>
      <c r="F50" s="355">
        <v>2000</v>
      </c>
      <c r="G50" s="356">
        <v>15034</v>
      </c>
      <c r="H50" s="355">
        <f t="shared" si="30"/>
        <v>8250</v>
      </c>
      <c r="I50" s="355"/>
      <c r="J50" s="356">
        <v>8250</v>
      </c>
      <c r="K50" s="409">
        <f t="shared" si="31"/>
        <v>25284</v>
      </c>
      <c r="L50" s="353">
        <f t="shared" si="32"/>
        <v>2000</v>
      </c>
      <c r="M50" s="392">
        <f t="shared" si="33"/>
        <v>23284</v>
      </c>
      <c r="N50" s="350"/>
      <c r="O50" s="350"/>
    </row>
    <row r="51" spans="1:15" x14ac:dyDescent="0.2">
      <c r="A51" s="354" t="str">
        <f>MID(C51,1,1)</f>
        <v>3</v>
      </c>
      <c r="B51" s="354" t="str">
        <f>MID(C51,1,2)</f>
        <v>31</v>
      </c>
      <c r="C51" s="354">
        <v>3149</v>
      </c>
      <c r="D51" s="268" t="s">
        <v>317</v>
      </c>
      <c r="E51" s="353">
        <f t="shared" si="29"/>
        <v>1370</v>
      </c>
      <c r="F51" s="355">
        <v>1270</v>
      </c>
      <c r="G51" s="356">
        <v>100</v>
      </c>
      <c r="H51" s="355">
        <f t="shared" si="30"/>
        <v>0</v>
      </c>
      <c r="I51" s="355"/>
      <c r="J51" s="356"/>
      <c r="K51" s="409">
        <f t="shared" si="31"/>
        <v>1370</v>
      </c>
      <c r="L51" s="353">
        <f t="shared" si="32"/>
        <v>1270</v>
      </c>
      <c r="M51" s="392">
        <f t="shared" si="33"/>
        <v>100</v>
      </c>
      <c r="N51" s="350"/>
      <c r="O51" s="350"/>
    </row>
    <row r="52" spans="1:15" x14ac:dyDescent="0.2">
      <c r="A52" s="357" t="s">
        <v>318</v>
      </c>
      <c r="B52" s="357"/>
      <c r="C52" s="358"/>
      <c r="D52" s="399"/>
      <c r="E52" s="359">
        <f t="shared" ref="E52:M52" si="34">SUM(E44:E51)</f>
        <v>449699</v>
      </c>
      <c r="F52" s="359">
        <f t="shared" si="34"/>
        <v>42001</v>
      </c>
      <c r="G52" s="359">
        <f t="shared" si="34"/>
        <v>407698</v>
      </c>
      <c r="H52" s="359">
        <f t="shared" si="34"/>
        <v>303766</v>
      </c>
      <c r="I52" s="359">
        <f t="shared" si="34"/>
        <v>56050</v>
      </c>
      <c r="J52" s="359">
        <f t="shared" si="34"/>
        <v>247716</v>
      </c>
      <c r="K52" s="408">
        <f t="shared" si="34"/>
        <v>753465</v>
      </c>
      <c r="L52" s="359">
        <f t="shared" si="34"/>
        <v>98051</v>
      </c>
      <c r="M52" s="360">
        <f t="shared" si="34"/>
        <v>655414</v>
      </c>
      <c r="N52" s="350"/>
      <c r="O52" s="350"/>
    </row>
    <row r="53" spans="1:15" x14ac:dyDescent="0.2">
      <c r="A53" s="377"/>
      <c r="B53" s="377"/>
      <c r="C53" s="378"/>
      <c r="D53" s="398"/>
      <c r="E53" s="372"/>
      <c r="F53" s="372"/>
      <c r="G53" s="372"/>
      <c r="H53" s="372"/>
      <c r="I53" s="372"/>
      <c r="J53" s="372"/>
      <c r="K53" s="419"/>
      <c r="L53" s="372"/>
      <c r="M53" s="393"/>
      <c r="N53" s="350"/>
      <c r="O53" s="350"/>
    </row>
    <row r="54" spans="1:15" x14ac:dyDescent="0.2">
      <c r="A54" s="354" t="str">
        <f>MID(C54,1,1)</f>
        <v>3</v>
      </c>
      <c r="B54" s="354">
        <v>32</v>
      </c>
      <c r="C54" s="354">
        <v>3231</v>
      </c>
      <c r="D54" s="268" t="s">
        <v>319</v>
      </c>
      <c r="E54" s="353">
        <f>+F54+G54</f>
        <v>386</v>
      </c>
      <c r="F54" s="355"/>
      <c r="G54" s="356">
        <v>386</v>
      </c>
      <c r="H54" s="355">
        <f t="shared" ref="H54:H56" si="35">+I54+J54</f>
        <v>2800</v>
      </c>
      <c r="I54" s="355">
        <v>2800</v>
      </c>
      <c r="J54" s="356"/>
      <c r="K54" s="409">
        <f t="shared" ref="K54:K56" si="36">+L54+M54</f>
        <v>3186</v>
      </c>
      <c r="L54" s="353">
        <f t="shared" ref="L54:L56" si="37">+F54+I54</f>
        <v>2800</v>
      </c>
      <c r="M54" s="392">
        <f t="shared" ref="M54:M56" si="38">+G54+J54</f>
        <v>386</v>
      </c>
      <c r="N54" s="350"/>
      <c r="O54" s="350"/>
    </row>
    <row r="55" spans="1:15" x14ac:dyDescent="0.2">
      <c r="A55" s="354" t="str">
        <f>MID(C55,1,1)</f>
        <v>3</v>
      </c>
      <c r="B55" s="354">
        <v>32</v>
      </c>
      <c r="C55" s="354">
        <v>3233</v>
      </c>
      <c r="D55" s="268" t="s">
        <v>320</v>
      </c>
      <c r="E55" s="353">
        <f>+F55+G55</f>
        <v>6530</v>
      </c>
      <c r="F55" s="355">
        <v>3300</v>
      </c>
      <c r="G55" s="356">
        <v>3230</v>
      </c>
      <c r="H55" s="355">
        <f t="shared" si="35"/>
        <v>9110</v>
      </c>
      <c r="I55" s="355"/>
      <c r="J55" s="356">
        <v>9110</v>
      </c>
      <c r="K55" s="409">
        <f t="shared" si="36"/>
        <v>15640</v>
      </c>
      <c r="L55" s="353">
        <f t="shared" si="37"/>
        <v>3300</v>
      </c>
      <c r="M55" s="392">
        <f t="shared" si="38"/>
        <v>12340</v>
      </c>
      <c r="N55" s="350"/>
      <c r="O55" s="350"/>
    </row>
    <row r="56" spans="1:15" x14ac:dyDescent="0.2">
      <c r="A56" s="354" t="str">
        <f>MID(C56,1,1)</f>
        <v>3</v>
      </c>
      <c r="B56" s="354">
        <v>32</v>
      </c>
      <c r="C56" s="354">
        <v>3239</v>
      </c>
      <c r="D56" s="268" t="s">
        <v>321</v>
      </c>
      <c r="E56" s="355">
        <f>+F56+G56</f>
        <v>40</v>
      </c>
      <c r="F56" s="355"/>
      <c r="G56" s="356">
        <v>40</v>
      </c>
      <c r="H56" s="355">
        <f t="shared" si="35"/>
        <v>0</v>
      </c>
      <c r="I56" s="355"/>
      <c r="J56" s="356"/>
      <c r="K56" s="409">
        <f t="shared" si="36"/>
        <v>40</v>
      </c>
      <c r="L56" s="353">
        <f t="shared" si="37"/>
        <v>0</v>
      </c>
      <c r="M56" s="392">
        <f t="shared" si="38"/>
        <v>40</v>
      </c>
      <c r="N56" s="350"/>
      <c r="O56" s="350"/>
    </row>
    <row r="57" spans="1:15" x14ac:dyDescent="0.2">
      <c r="A57" s="357" t="s">
        <v>322</v>
      </c>
      <c r="B57" s="357"/>
      <c r="C57" s="358"/>
      <c r="D57" s="399"/>
      <c r="E57" s="359">
        <f>SUM(E54:E56)</f>
        <v>6956</v>
      </c>
      <c r="F57" s="359">
        <f>SUM(F54:F56)</f>
        <v>3300</v>
      </c>
      <c r="G57" s="359">
        <f>SUM(G54:G56)</f>
        <v>3656</v>
      </c>
      <c r="H57" s="359">
        <f>SUM(H54:H56)</f>
        <v>11910</v>
      </c>
      <c r="I57" s="359">
        <f t="shared" ref="I57:J57" si="39">SUM(I54:I56)</f>
        <v>2800</v>
      </c>
      <c r="J57" s="359">
        <f t="shared" si="39"/>
        <v>9110</v>
      </c>
      <c r="K57" s="408">
        <f>SUM(K54:K56)</f>
        <v>18866</v>
      </c>
      <c r="L57" s="359">
        <f>SUM(L54:L56)</f>
        <v>6100</v>
      </c>
      <c r="M57" s="360">
        <f>SUM(M54:M56)</f>
        <v>12766</v>
      </c>
      <c r="N57" s="350"/>
      <c r="O57" s="350"/>
    </row>
    <row r="58" spans="1:15" x14ac:dyDescent="0.2">
      <c r="A58" s="354"/>
      <c r="B58" s="354"/>
      <c r="C58" s="354"/>
      <c r="D58" s="268"/>
      <c r="E58" s="355"/>
      <c r="F58" s="355"/>
      <c r="G58" s="356"/>
      <c r="H58" s="355"/>
      <c r="I58" s="355"/>
      <c r="J58" s="356"/>
      <c r="K58" s="420"/>
      <c r="L58" s="355"/>
      <c r="M58" s="421"/>
      <c r="N58" s="350"/>
      <c r="O58" s="350"/>
    </row>
    <row r="59" spans="1:15" x14ac:dyDescent="0.2">
      <c r="A59" s="354" t="str">
        <f t="shared" ref="A59:A75" si="40">MID(C59,1,1)</f>
        <v>3</v>
      </c>
      <c r="B59" s="354" t="str">
        <f t="shared" ref="B59:B75" si="41">MID(C59,1,2)</f>
        <v>33</v>
      </c>
      <c r="C59" s="354">
        <v>3311</v>
      </c>
      <c r="D59" s="268" t="s">
        <v>323</v>
      </c>
      <c r="E59" s="353">
        <f t="shared" ref="E59:E75" si="42">+F59+G59</f>
        <v>581316</v>
      </c>
      <c r="F59" s="355">
        <v>581256</v>
      </c>
      <c r="G59" s="356">
        <v>60</v>
      </c>
      <c r="H59" s="355">
        <f t="shared" ref="H59:H65" si="43">+I59+J59</f>
        <v>72402</v>
      </c>
      <c r="I59" s="355">
        <v>72402</v>
      </c>
      <c r="J59" s="356"/>
      <c r="K59" s="409">
        <f t="shared" ref="K59:K75" si="44">+L59+M59</f>
        <v>653718</v>
      </c>
      <c r="L59" s="353">
        <f t="shared" ref="L59:L75" si="45">+F59+I59</f>
        <v>653658</v>
      </c>
      <c r="M59" s="392">
        <f t="shared" ref="M59:M75" si="46">+G59+J59</f>
        <v>60</v>
      </c>
      <c r="N59" s="350"/>
      <c r="O59" s="350"/>
    </row>
    <row r="60" spans="1:15" x14ac:dyDescent="0.2">
      <c r="A60" s="354" t="str">
        <f t="shared" si="40"/>
        <v>3</v>
      </c>
      <c r="B60" s="354" t="str">
        <f t="shared" si="41"/>
        <v>33</v>
      </c>
      <c r="C60" s="354">
        <v>3312</v>
      </c>
      <c r="D60" s="268" t="s">
        <v>223</v>
      </c>
      <c r="E60" s="353">
        <f t="shared" si="42"/>
        <v>91479</v>
      </c>
      <c r="F60" s="355">
        <v>91349</v>
      </c>
      <c r="G60" s="356">
        <v>130</v>
      </c>
      <c r="H60" s="355">
        <f t="shared" si="43"/>
        <v>19000</v>
      </c>
      <c r="I60" s="355">
        <v>19000</v>
      </c>
      <c r="J60" s="356"/>
      <c r="K60" s="409">
        <f t="shared" si="44"/>
        <v>110479</v>
      </c>
      <c r="L60" s="353">
        <f t="shared" si="45"/>
        <v>110349</v>
      </c>
      <c r="M60" s="392">
        <f t="shared" si="46"/>
        <v>130</v>
      </c>
      <c r="N60" s="350"/>
      <c r="O60" s="350"/>
    </row>
    <row r="61" spans="1:15" x14ac:dyDescent="0.2">
      <c r="A61" s="354" t="str">
        <f t="shared" si="40"/>
        <v>3</v>
      </c>
      <c r="B61" s="354" t="str">
        <f t="shared" si="41"/>
        <v>33</v>
      </c>
      <c r="C61" s="354">
        <v>3313</v>
      </c>
      <c r="D61" s="268" t="s">
        <v>324</v>
      </c>
      <c r="E61" s="353">
        <f t="shared" si="42"/>
        <v>2854</v>
      </c>
      <c r="F61" s="355">
        <v>2804</v>
      </c>
      <c r="G61" s="356">
        <v>50</v>
      </c>
      <c r="H61" s="355">
        <f t="shared" si="43"/>
        <v>228</v>
      </c>
      <c r="I61" s="355"/>
      <c r="J61" s="356">
        <v>228</v>
      </c>
      <c r="K61" s="409">
        <f t="shared" si="44"/>
        <v>3082</v>
      </c>
      <c r="L61" s="353">
        <f t="shared" si="45"/>
        <v>2804</v>
      </c>
      <c r="M61" s="392">
        <f t="shared" si="46"/>
        <v>278</v>
      </c>
      <c r="N61" s="350"/>
      <c r="O61" s="350"/>
    </row>
    <row r="62" spans="1:15" x14ac:dyDescent="0.2">
      <c r="A62" s="354" t="str">
        <f t="shared" si="40"/>
        <v>3</v>
      </c>
      <c r="B62" s="354" t="str">
        <f t="shared" si="41"/>
        <v>33</v>
      </c>
      <c r="C62" s="354">
        <v>3314</v>
      </c>
      <c r="D62" s="268" t="s">
        <v>325</v>
      </c>
      <c r="E62" s="353">
        <f t="shared" si="42"/>
        <v>66945</v>
      </c>
      <c r="F62" s="355">
        <v>66029</v>
      </c>
      <c r="G62" s="356">
        <v>916</v>
      </c>
      <c r="H62" s="355">
        <f t="shared" si="43"/>
        <v>800</v>
      </c>
      <c r="I62" s="355">
        <v>800</v>
      </c>
      <c r="J62" s="356"/>
      <c r="K62" s="409">
        <f t="shared" si="44"/>
        <v>67745</v>
      </c>
      <c r="L62" s="353">
        <f t="shared" si="45"/>
        <v>66829</v>
      </c>
      <c r="M62" s="392">
        <f t="shared" si="46"/>
        <v>916</v>
      </c>
      <c r="N62" s="350"/>
      <c r="O62" s="350"/>
    </row>
    <row r="63" spans="1:15" x14ac:dyDescent="0.2">
      <c r="A63" s="354" t="str">
        <f t="shared" si="40"/>
        <v>3</v>
      </c>
      <c r="B63" s="354" t="str">
        <f t="shared" si="41"/>
        <v>33</v>
      </c>
      <c r="C63" s="354">
        <v>3315</v>
      </c>
      <c r="D63" s="268" t="s">
        <v>326</v>
      </c>
      <c r="E63" s="353">
        <f t="shared" si="42"/>
        <v>60136</v>
      </c>
      <c r="F63" s="355">
        <v>60136</v>
      </c>
      <c r="G63" s="356"/>
      <c r="H63" s="355">
        <f t="shared" si="43"/>
        <v>1500</v>
      </c>
      <c r="I63" s="355">
        <v>1500</v>
      </c>
      <c r="J63" s="356"/>
      <c r="K63" s="409">
        <f t="shared" si="44"/>
        <v>61636</v>
      </c>
      <c r="L63" s="353">
        <f t="shared" si="45"/>
        <v>61636</v>
      </c>
      <c r="M63" s="392">
        <f t="shared" si="46"/>
        <v>0</v>
      </c>
      <c r="N63" s="350"/>
      <c r="O63" s="350"/>
    </row>
    <row r="64" spans="1:15" x14ac:dyDescent="0.2">
      <c r="A64" s="354" t="str">
        <f t="shared" si="40"/>
        <v>3</v>
      </c>
      <c r="B64" s="354" t="str">
        <f t="shared" si="41"/>
        <v>33</v>
      </c>
      <c r="C64" s="354">
        <v>3316</v>
      </c>
      <c r="D64" s="268" t="s">
        <v>327</v>
      </c>
      <c r="E64" s="353">
        <f t="shared" si="42"/>
        <v>1367</v>
      </c>
      <c r="F64" s="355">
        <v>1367</v>
      </c>
      <c r="G64" s="356"/>
      <c r="H64" s="355">
        <f t="shared" si="43"/>
        <v>0</v>
      </c>
      <c r="I64" s="355"/>
      <c r="J64" s="356"/>
      <c r="K64" s="409">
        <f t="shared" si="44"/>
        <v>1367</v>
      </c>
      <c r="L64" s="353">
        <f t="shared" si="45"/>
        <v>1367</v>
      </c>
      <c r="M64" s="392">
        <f t="shared" si="46"/>
        <v>0</v>
      </c>
      <c r="N64" s="350"/>
      <c r="O64" s="350"/>
    </row>
    <row r="65" spans="1:15" x14ac:dyDescent="0.2">
      <c r="A65" s="354" t="str">
        <f t="shared" si="40"/>
        <v>3</v>
      </c>
      <c r="B65" s="354" t="str">
        <f t="shared" si="41"/>
        <v>33</v>
      </c>
      <c r="C65" s="354">
        <v>3317</v>
      </c>
      <c r="D65" s="268" t="s">
        <v>328</v>
      </c>
      <c r="E65" s="353">
        <f t="shared" si="42"/>
        <v>25463</v>
      </c>
      <c r="F65" s="355">
        <v>25353</v>
      </c>
      <c r="G65" s="356">
        <v>110</v>
      </c>
      <c r="H65" s="355">
        <f t="shared" si="43"/>
        <v>263</v>
      </c>
      <c r="I65" s="355">
        <v>263</v>
      </c>
      <c r="J65" s="356"/>
      <c r="K65" s="409">
        <f t="shared" si="44"/>
        <v>25726</v>
      </c>
      <c r="L65" s="353">
        <f t="shared" si="45"/>
        <v>25616</v>
      </c>
      <c r="M65" s="392">
        <f t="shared" si="46"/>
        <v>110</v>
      </c>
      <c r="N65" s="350"/>
      <c r="O65" s="350"/>
    </row>
    <row r="66" spans="1:15" x14ac:dyDescent="0.2">
      <c r="A66" s="354" t="str">
        <f t="shared" si="40"/>
        <v>3</v>
      </c>
      <c r="B66" s="354" t="str">
        <f t="shared" si="41"/>
        <v>33</v>
      </c>
      <c r="C66" s="354">
        <v>3319</v>
      </c>
      <c r="D66" s="268" t="s">
        <v>228</v>
      </c>
      <c r="E66" s="353">
        <f t="shared" si="42"/>
        <v>92104</v>
      </c>
      <c r="F66" s="355">
        <v>76982</v>
      </c>
      <c r="G66" s="356">
        <v>15122</v>
      </c>
      <c r="H66" s="355">
        <f t="shared" ref="H66:H75" si="47">+I66+J66</f>
        <v>5800</v>
      </c>
      <c r="I66" s="355"/>
      <c r="J66" s="356">
        <v>5800</v>
      </c>
      <c r="K66" s="409">
        <f t="shared" si="44"/>
        <v>97904</v>
      </c>
      <c r="L66" s="353">
        <f t="shared" si="45"/>
        <v>76982</v>
      </c>
      <c r="M66" s="392">
        <f t="shared" si="46"/>
        <v>20922</v>
      </c>
      <c r="N66" s="350"/>
      <c r="O66" s="350"/>
    </row>
    <row r="67" spans="1:15" x14ac:dyDescent="0.2">
      <c r="A67" s="354" t="str">
        <f t="shared" si="40"/>
        <v>3</v>
      </c>
      <c r="B67" s="354" t="str">
        <f t="shared" si="41"/>
        <v>33</v>
      </c>
      <c r="C67" s="354">
        <v>3322</v>
      </c>
      <c r="D67" s="268" t="s">
        <v>329</v>
      </c>
      <c r="E67" s="353">
        <f t="shared" si="42"/>
        <v>16710</v>
      </c>
      <c r="F67" s="355">
        <v>16710</v>
      </c>
      <c r="G67" s="356"/>
      <c r="H67" s="355">
        <f t="shared" si="47"/>
        <v>25000</v>
      </c>
      <c r="I67" s="355">
        <v>23000</v>
      </c>
      <c r="J67" s="356">
        <v>2000</v>
      </c>
      <c r="K67" s="409">
        <f t="shared" si="44"/>
        <v>41710</v>
      </c>
      <c r="L67" s="353">
        <f t="shared" si="45"/>
        <v>39710</v>
      </c>
      <c r="M67" s="392">
        <f t="shared" si="46"/>
        <v>2000</v>
      </c>
      <c r="N67" s="350"/>
      <c r="O67" s="350"/>
    </row>
    <row r="68" spans="1:15" x14ac:dyDescent="0.2">
      <c r="A68" s="354" t="str">
        <f t="shared" si="40"/>
        <v>3</v>
      </c>
      <c r="B68" s="354" t="str">
        <f t="shared" si="41"/>
        <v>33</v>
      </c>
      <c r="C68" s="354">
        <v>3326</v>
      </c>
      <c r="D68" s="268" t="s">
        <v>330</v>
      </c>
      <c r="E68" s="353">
        <f t="shared" si="42"/>
        <v>2390</v>
      </c>
      <c r="F68" s="355">
        <v>2319</v>
      </c>
      <c r="G68" s="356">
        <v>71</v>
      </c>
      <c r="H68" s="355">
        <f t="shared" si="47"/>
        <v>750</v>
      </c>
      <c r="I68" s="355">
        <v>750</v>
      </c>
      <c r="J68" s="356"/>
      <c r="K68" s="409">
        <f t="shared" si="44"/>
        <v>3140</v>
      </c>
      <c r="L68" s="353">
        <f t="shared" si="45"/>
        <v>3069</v>
      </c>
      <c r="M68" s="392">
        <f t="shared" si="46"/>
        <v>71</v>
      </c>
      <c r="N68" s="350"/>
      <c r="O68" s="350"/>
    </row>
    <row r="69" spans="1:15" x14ac:dyDescent="0.2">
      <c r="A69" s="354" t="str">
        <f t="shared" si="40"/>
        <v>3</v>
      </c>
      <c r="B69" s="354" t="str">
        <f t="shared" si="41"/>
        <v>33</v>
      </c>
      <c r="C69" s="354">
        <v>3329</v>
      </c>
      <c r="D69" s="268" t="s">
        <v>331</v>
      </c>
      <c r="E69" s="353">
        <f t="shared" si="42"/>
        <v>150</v>
      </c>
      <c r="F69" s="355">
        <v>150</v>
      </c>
      <c r="G69" s="356"/>
      <c r="H69" s="355">
        <f t="shared" si="47"/>
        <v>0</v>
      </c>
      <c r="I69" s="355"/>
      <c r="J69" s="356"/>
      <c r="K69" s="409">
        <f t="shared" si="44"/>
        <v>150</v>
      </c>
      <c r="L69" s="353">
        <f t="shared" si="45"/>
        <v>150</v>
      </c>
      <c r="M69" s="392">
        <f t="shared" si="46"/>
        <v>0</v>
      </c>
      <c r="N69" s="350"/>
      <c r="O69" s="350"/>
    </row>
    <row r="70" spans="1:15" x14ac:dyDescent="0.2">
      <c r="A70" s="354" t="str">
        <f t="shared" si="40"/>
        <v>3</v>
      </c>
      <c r="B70" s="354" t="str">
        <f t="shared" si="41"/>
        <v>33</v>
      </c>
      <c r="C70" s="354">
        <v>3330</v>
      </c>
      <c r="D70" s="403" t="s">
        <v>332</v>
      </c>
      <c r="E70" s="353">
        <f t="shared" si="42"/>
        <v>70</v>
      </c>
      <c r="F70" s="355"/>
      <c r="G70" s="356">
        <v>70</v>
      </c>
      <c r="H70" s="355">
        <f t="shared" si="47"/>
        <v>0</v>
      </c>
      <c r="I70" s="355"/>
      <c r="J70" s="356"/>
      <c r="K70" s="409">
        <f t="shared" si="44"/>
        <v>70</v>
      </c>
      <c r="L70" s="353">
        <f t="shared" si="45"/>
        <v>0</v>
      </c>
      <c r="M70" s="392">
        <f t="shared" si="46"/>
        <v>70</v>
      </c>
      <c r="N70" s="350"/>
      <c r="O70" s="350"/>
    </row>
    <row r="71" spans="1:15" x14ac:dyDescent="0.2">
      <c r="A71" s="354" t="str">
        <f t="shared" si="40"/>
        <v>3</v>
      </c>
      <c r="B71" s="354" t="str">
        <f t="shared" si="41"/>
        <v>33</v>
      </c>
      <c r="C71" s="354">
        <v>3341</v>
      </c>
      <c r="D71" s="268" t="s">
        <v>333</v>
      </c>
      <c r="E71" s="353">
        <f t="shared" si="42"/>
        <v>65</v>
      </c>
      <c r="F71" s="355"/>
      <c r="G71" s="356">
        <v>65</v>
      </c>
      <c r="H71" s="355">
        <f t="shared" si="47"/>
        <v>0</v>
      </c>
      <c r="I71" s="355"/>
      <c r="J71" s="356"/>
      <c r="K71" s="409">
        <f t="shared" si="44"/>
        <v>65</v>
      </c>
      <c r="L71" s="353">
        <f t="shared" si="45"/>
        <v>0</v>
      </c>
      <c r="M71" s="392">
        <f t="shared" si="46"/>
        <v>65</v>
      </c>
      <c r="N71" s="350"/>
      <c r="O71" s="350"/>
    </row>
    <row r="72" spans="1:15" x14ac:dyDescent="0.2">
      <c r="A72" s="354" t="str">
        <f t="shared" si="40"/>
        <v>3</v>
      </c>
      <c r="B72" s="354" t="str">
        <f t="shared" si="41"/>
        <v>33</v>
      </c>
      <c r="C72" s="354">
        <v>3349</v>
      </c>
      <c r="D72" s="268" t="s">
        <v>334</v>
      </c>
      <c r="E72" s="353">
        <f t="shared" si="42"/>
        <v>33315</v>
      </c>
      <c r="F72" s="355">
        <v>24057</v>
      </c>
      <c r="G72" s="356">
        <v>9258</v>
      </c>
      <c r="H72" s="355">
        <f t="shared" si="47"/>
        <v>0</v>
      </c>
      <c r="I72" s="355"/>
      <c r="J72" s="356"/>
      <c r="K72" s="409">
        <f t="shared" si="44"/>
        <v>33315</v>
      </c>
      <c r="L72" s="353">
        <f t="shared" si="45"/>
        <v>24057</v>
      </c>
      <c r="M72" s="392">
        <f t="shared" si="46"/>
        <v>9258</v>
      </c>
      <c r="N72" s="350"/>
      <c r="O72" s="350"/>
    </row>
    <row r="73" spans="1:15" x14ac:dyDescent="0.2">
      <c r="A73" s="354" t="str">
        <f t="shared" si="40"/>
        <v>3</v>
      </c>
      <c r="B73" s="354" t="str">
        <f t="shared" si="41"/>
        <v>33</v>
      </c>
      <c r="C73" s="354">
        <v>3369</v>
      </c>
      <c r="D73" s="268" t="s">
        <v>335</v>
      </c>
      <c r="E73" s="353">
        <f t="shared" si="42"/>
        <v>100</v>
      </c>
      <c r="F73" s="355"/>
      <c r="G73" s="356">
        <v>100</v>
      </c>
      <c r="H73" s="355">
        <f t="shared" si="47"/>
        <v>0</v>
      </c>
      <c r="I73" s="355"/>
      <c r="J73" s="356"/>
      <c r="K73" s="409">
        <f t="shared" si="44"/>
        <v>100</v>
      </c>
      <c r="L73" s="353">
        <f t="shared" si="45"/>
        <v>0</v>
      </c>
      <c r="M73" s="392">
        <f t="shared" si="46"/>
        <v>100</v>
      </c>
      <c r="N73" s="350"/>
      <c r="O73" s="350"/>
    </row>
    <row r="74" spans="1:15" x14ac:dyDescent="0.2">
      <c r="A74" s="354" t="str">
        <f t="shared" si="40"/>
        <v>3</v>
      </c>
      <c r="B74" s="354" t="str">
        <f t="shared" si="41"/>
        <v>33</v>
      </c>
      <c r="C74" s="354">
        <v>3392</v>
      </c>
      <c r="D74" s="268" t="s">
        <v>231</v>
      </c>
      <c r="E74" s="353">
        <f t="shared" si="42"/>
        <v>25651</v>
      </c>
      <c r="F74" s="355"/>
      <c r="G74" s="356">
        <v>25651</v>
      </c>
      <c r="H74" s="355">
        <f t="shared" si="47"/>
        <v>4800</v>
      </c>
      <c r="I74" s="355">
        <v>2000</v>
      </c>
      <c r="J74" s="356">
        <v>2800</v>
      </c>
      <c r="K74" s="409">
        <f t="shared" si="44"/>
        <v>30451</v>
      </c>
      <c r="L74" s="353">
        <f t="shared" si="45"/>
        <v>2000</v>
      </c>
      <c r="M74" s="392">
        <f t="shared" si="46"/>
        <v>28451</v>
      </c>
      <c r="N74" s="350"/>
      <c r="O74" s="350"/>
    </row>
    <row r="75" spans="1:15" x14ac:dyDescent="0.2">
      <c r="A75" s="354" t="str">
        <f t="shared" si="40"/>
        <v>3</v>
      </c>
      <c r="B75" s="354" t="str">
        <f t="shared" si="41"/>
        <v>33</v>
      </c>
      <c r="C75" s="354">
        <v>3399</v>
      </c>
      <c r="D75" s="268" t="s">
        <v>336</v>
      </c>
      <c r="E75" s="353">
        <f t="shared" si="42"/>
        <v>9749</v>
      </c>
      <c r="F75" s="355"/>
      <c r="G75" s="356">
        <v>9749</v>
      </c>
      <c r="H75" s="355">
        <f t="shared" si="47"/>
        <v>0</v>
      </c>
      <c r="I75" s="355"/>
      <c r="J75" s="356"/>
      <c r="K75" s="409">
        <f t="shared" si="44"/>
        <v>9749</v>
      </c>
      <c r="L75" s="353">
        <f t="shared" si="45"/>
        <v>0</v>
      </c>
      <c r="M75" s="392">
        <f t="shared" si="46"/>
        <v>9749</v>
      </c>
      <c r="N75" s="350"/>
      <c r="O75" s="350"/>
    </row>
    <row r="76" spans="1:15" x14ac:dyDescent="0.2">
      <c r="A76" s="357" t="s">
        <v>233</v>
      </c>
      <c r="B76" s="357"/>
      <c r="C76" s="358"/>
      <c r="D76" s="399"/>
      <c r="E76" s="359">
        <f t="shared" ref="E76:M76" si="48">SUM(E59:E75)</f>
        <v>1009864</v>
      </c>
      <c r="F76" s="359">
        <f t="shared" si="48"/>
        <v>948512</v>
      </c>
      <c r="G76" s="359">
        <f t="shared" si="48"/>
        <v>61352</v>
      </c>
      <c r="H76" s="359">
        <f t="shared" si="48"/>
        <v>130543</v>
      </c>
      <c r="I76" s="359">
        <f t="shared" si="48"/>
        <v>119715</v>
      </c>
      <c r="J76" s="359">
        <f t="shared" si="48"/>
        <v>10828</v>
      </c>
      <c r="K76" s="408">
        <f t="shared" si="48"/>
        <v>1140407</v>
      </c>
      <c r="L76" s="359">
        <f t="shared" si="48"/>
        <v>1068227</v>
      </c>
      <c r="M76" s="360">
        <f t="shared" si="48"/>
        <v>72180</v>
      </c>
      <c r="N76" s="350"/>
      <c r="O76" s="350"/>
    </row>
    <row r="77" spans="1:15" x14ac:dyDescent="0.2">
      <c r="A77" s="354"/>
      <c r="B77" s="370"/>
      <c r="C77" s="354"/>
      <c r="D77" s="268"/>
      <c r="E77" s="371"/>
      <c r="F77" s="371"/>
      <c r="G77" s="372"/>
      <c r="H77" s="371"/>
      <c r="I77" s="371"/>
      <c r="J77" s="372"/>
      <c r="K77" s="416"/>
      <c r="L77" s="371"/>
      <c r="M77" s="393"/>
      <c r="N77" s="350"/>
      <c r="O77" s="350"/>
    </row>
    <row r="78" spans="1:15" x14ac:dyDescent="0.2">
      <c r="A78" s="354">
        <v>3</v>
      </c>
      <c r="B78" s="354">
        <v>34</v>
      </c>
      <c r="C78" s="354">
        <v>3412</v>
      </c>
      <c r="D78" s="268" t="s">
        <v>234</v>
      </c>
      <c r="E78" s="353">
        <f>+F78+G78</f>
        <v>41081</v>
      </c>
      <c r="F78" s="355">
        <v>18016</v>
      </c>
      <c r="G78" s="356">
        <v>23065</v>
      </c>
      <c r="H78" s="355">
        <f t="shared" ref="H78:H81" si="49">+I78+J78</f>
        <v>76138</v>
      </c>
      <c r="I78" s="355">
        <v>48250</v>
      </c>
      <c r="J78" s="356">
        <v>27888</v>
      </c>
      <c r="K78" s="409">
        <f t="shared" ref="K78:K81" si="50">+L78+M78</f>
        <v>117219</v>
      </c>
      <c r="L78" s="353">
        <f t="shared" ref="L78:L81" si="51">+F78+I78</f>
        <v>66266</v>
      </c>
      <c r="M78" s="392">
        <f t="shared" ref="M78:M81" si="52">+G78+J78</f>
        <v>50953</v>
      </c>
      <c r="N78" s="350"/>
      <c r="O78" s="350"/>
    </row>
    <row r="79" spans="1:15" x14ac:dyDescent="0.2">
      <c r="A79" s="354" t="str">
        <f>MID(C79,1,1)</f>
        <v>3</v>
      </c>
      <c r="B79" s="354" t="str">
        <f>MID(C79,1,2)</f>
        <v>34</v>
      </c>
      <c r="C79" s="354">
        <v>3419</v>
      </c>
      <c r="D79" s="268" t="s">
        <v>235</v>
      </c>
      <c r="E79" s="353">
        <f>+F79+G79</f>
        <v>235999</v>
      </c>
      <c r="F79" s="355">
        <v>231930</v>
      </c>
      <c r="G79" s="356">
        <v>4069</v>
      </c>
      <c r="H79" s="355">
        <f t="shared" si="49"/>
        <v>100450</v>
      </c>
      <c r="I79" s="355">
        <v>100000</v>
      </c>
      <c r="J79" s="356">
        <v>450</v>
      </c>
      <c r="K79" s="409">
        <f t="shared" si="50"/>
        <v>336449</v>
      </c>
      <c r="L79" s="353">
        <f t="shared" si="51"/>
        <v>331930</v>
      </c>
      <c r="M79" s="392">
        <f t="shared" si="52"/>
        <v>4519</v>
      </c>
      <c r="N79" s="350"/>
      <c r="O79" s="350"/>
    </row>
    <row r="80" spans="1:15" x14ac:dyDescent="0.2">
      <c r="A80" s="354" t="str">
        <f>MID(C80,1,1)</f>
        <v>3</v>
      </c>
      <c r="B80" s="354" t="str">
        <f>MID(C80,1,2)</f>
        <v>34</v>
      </c>
      <c r="C80" s="354">
        <v>3421</v>
      </c>
      <c r="D80" s="268" t="s">
        <v>236</v>
      </c>
      <c r="E80" s="353">
        <f>+F80+G80</f>
        <v>16090</v>
      </c>
      <c r="F80" s="355">
        <v>10000</v>
      </c>
      <c r="G80" s="356">
        <v>6090</v>
      </c>
      <c r="H80" s="355">
        <f t="shared" si="49"/>
        <v>8302</v>
      </c>
      <c r="I80" s="355"/>
      <c r="J80" s="356">
        <v>8302</v>
      </c>
      <c r="K80" s="409">
        <f t="shared" si="50"/>
        <v>24392</v>
      </c>
      <c r="L80" s="353">
        <f t="shared" si="51"/>
        <v>10000</v>
      </c>
      <c r="M80" s="392">
        <f t="shared" si="52"/>
        <v>14392</v>
      </c>
      <c r="N80" s="350"/>
      <c r="O80" s="350"/>
    </row>
    <row r="81" spans="1:15" x14ac:dyDescent="0.2">
      <c r="A81" s="354" t="str">
        <f>MID(C81,1,1)</f>
        <v>3</v>
      </c>
      <c r="B81" s="354" t="str">
        <f>MID(C81,1,2)</f>
        <v>34</v>
      </c>
      <c r="C81" s="354">
        <v>3429</v>
      </c>
      <c r="D81" s="268" t="s">
        <v>237</v>
      </c>
      <c r="E81" s="353">
        <f>+F81+G81</f>
        <v>2314</v>
      </c>
      <c r="F81" s="355">
        <v>150</v>
      </c>
      <c r="G81" s="356">
        <v>2164</v>
      </c>
      <c r="H81" s="355">
        <f t="shared" si="49"/>
        <v>5670</v>
      </c>
      <c r="I81" s="355">
        <v>5570</v>
      </c>
      <c r="J81" s="356">
        <v>100</v>
      </c>
      <c r="K81" s="409">
        <f t="shared" si="50"/>
        <v>7984</v>
      </c>
      <c r="L81" s="353">
        <f t="shared" si="51"/>
        <v>5720</v>
      </c>
      <c r="M81" s="392">
        <f t="shared" si="52"/>
        <v>2264</v>
      </c>
      <c r="N81" s="350"/>
      <c r="O81" s="350"/>
    </row>
    <row r="82" spans="1:15" x14ac:dyDescent="0.2">
      <c r="A82" s="357" t="s">
        <v>238</v>
      </c>
      <c r="B82" s="357"/>
      <c r="C82" s="358"/>
      <c r="D82" s="399"/>
      <c r="E82" s="359">
        <f t="shared" ref="E82:M82" si="53">SUM(E78:E81)</f>
        <v>295484</v>
      </c>
      <c r="F82" s="359">
        <f t="shared" si="53"/>
        <v>260096</v>
      </c>
      <c r="G82" s="359">
        <f t="shared" si="53"/>
        <v>35388</v>
      </c>
      <c r="H82" s="359">
        <f t="shared" si="53"/>
        <v>190560</v>
      </c>
      <c r="I82" s="359">
        <f t="shared" si="53"/>
        <v>153820</v>
      </c>
      <c r="J82" s="359">
        <f t="shared" si="53"/>
        <v>36740</v>
      </c>
      <c r="K82" s="408">
        <f t="shared" si="53"/>
        <v>486044</v>
      </c>
      <c r="L82" s="359">
        <f t="shared" si="53"/>
        <v>413916</v>
      </c>
      <c r="M82" s="360">
        <f t="shared" si="53"/>
        <v>72128</v>
      </c>
      <c r="N82" s="350"/>
      <c r="O82" s="350"/>
    </row>
    <row r="83" spans="1:15" x14ac:dyDescent="0.2">
      <c r="A83" s="354"/>
      <c r="B83" s="370"/>
      <c r="C83" s="354"/>
      <c r="D83" s="268"/>
      <c r="E83" s="371"/>
      <c r="F83" s="371"/>
      <c r="G83" s="372"/>
      <c r="H83" s="371"/>
      <c r="I83" s="371"/>
      <c r="J83" s="372"/>
      <c r="K83" s="416"/>
      <c r="L83" s="371"/>
      <c r="M83" s="393"/>
      <c r="N83" s="350"/>
      <c r="O83" s="350"/>
    </row>
    <row r="84" spans="1:15" x14ac:dyDescent="0.2">
      <c r="A84" s="354" t="str">
        <f t="shared" ref="A84:A90" si="54">MID(C84,1,1)</f>
        <v>3</v>
      </c>
      <c r="B84" s="354" t="str">
        <f t="shared" ref="B84:B90" si="55">MID(C84,1,2)</f>
        <v>35</v>
      </c>
      <c r="C84" s="354">
        <v>3511</v>
      </c>
      <c r="D84" s="268" t="s">
        <v>337</v>
      </c>
      <c r="E84" s="353">
        <f t="shared" ref="E84:E90" si="56">+F84+G84</f>
        <v>19099</v>
      </c>
      <c r="F84" s="355">
        <v>13736</v>
      </c>
      <c r="G84" s="356">
        <v>5363</v>
      </c>
      <c r="H84" s="355">
        <f t="shared" ref="H84:H89" si="57">+I84+J84</f>
        <v>23750</v>
      </c>
      <c r="I84" s="355">
        <v>22000</v>
      </c>
      <c r="J84" s="356">
        <v>1750</v>
      </c>
      <c r="K84" s="409">
        <f t="shared" ref="K84:K90" si="58">+L84+M84</f>
        <v>42849</v>
      </c>
      <c r="L84" s="353">
        <f t="shared" ref="L84:L90" si="59">+F84+I84</f>
        <v>35736</v>
      </c>
      <c r="M84" s="392">
        <f t="shared" ref="M84:M90" si="60">+G84+J84</f>
        <v>7113</v>
      </c>
      <c r="N84" s="350"/>
      <c r="O84" s="350"/>
    </row>
    <row r="85" spans="1:15" x14ac:dyDescent="0.2">
      <c r="A85" s="354" t="str">
        <f>MID(C85,1,1)</f>
        <v>3</v>
      </c>
      <c r="B85" s="354" t="str">
        <f>MID(C85,1,2)</f>
        <v>35</v>
      </c>
      <c r="C85" s="354">
        <v>3522</v>
      </c>
      <c r="D85" s="268" t="s">
        <v>338</v>
      </c>
      <c r="E85" s="353">
        <f t="shared" si="56"/>
        <v>81739</v>
      </c>
      <c r="F85" s="355">
        <v>81739</v>
      </c>
      <c r="G85" s="356"/>
      <c r="H85" s="355">
        <f t="shared" si="57"/>
        <v>15700</v>
      </c>
      <c r="I85" s="355">
        <v>15700</v>
      </c>
      <c r="J85" s="356"/>
      <c r="K85" s="409">
        <f t="shared" si="58"/>
        <v>97439</v>
      </c>
      <c r="L85" s="353">
        <f t="shared" si="59"/>
        <v>97439</v>
      </c>
      <c r="M85" s="392">
        <f t="shared" si="60"/>
        <v>0</v>
      </c>
      <c r="N85" s="350"/>
      <c r="O85" s="350"/>
    </row>
    <row r="86" spans="1:15" x14ac:dyDescent="0.2">
      <c r="A86" s="354" t="str">
        <f t="shared" si="54"/>
        <v>3</v>
      </c>
      <c r="B86" s="354" t="str">
        <f t="shared" si="55"/>
        <v>35</v>
      </c>
      <c r="C86" s="354">
        <v>3523</v>
      </c>
      <c r="D86" s="268" t="s">
        <v>339</v>
      </c>
      <c r="E86" s="353">
        <f t="shared" si="56"/>
        <v>11942</v>
      </c>
      <c r="F86" s="355">
        <v>11942</v>
      </c>
      <c r="G86" s="356"/>
      <c r="H86" s="355">
        <f t="shared" si="57"/>
        <v>0</v>
      </c>
      <c r="I86" s="355"/>
      <c r="J86" s="356"/>
      <c r="K86" s="409">
        <f t="shared" si="58"/>
        <v>11942</v>
      </c>
      <c r="L86" s="353">
        <f t="shared" si="59"/>
        <v>11942</v>
      </c>
      <c r="M86" s="392">
        <f t="shared" si="60"/>
        <v>0</v>
      </c>
      <c r="N86" s="350"/>
      <c r="O86" s="350"/>
    </row>
    <row r="87" spans="1:15" x14ac:dyDescent="0.2">
      <c r="A87" s="354" t="str">
        <f t="shared" si="54"/>
        <v>3</v>
      </c>
      <c r="B87" s="354" t="str">
        <f t="shared" si="55"/>
        <v>35</v>
      </c>
      <c r="C87" s="354">
        <v>3529</v>
      </c>
      <c r="D87" s="268" t="s">
        <v>240</v>
      </c>
      <c r="E87" s="353">
        <f t="shared" si="56"/>
        <v>43810</v>
      </c>
      <c r="F87" s="355">
        <v>43810</v>
      </c>
      <c r="G87" s="356"/>
      <c r="H87" s="355">
        <f t="shared" si="57"/>
        <v>0</v>
      </c>
      <c r="I87" s="355"/>
      <c r="J87" s="356"/>
      <c r="K87" s="409">
        <f t="shared" si="58"/>
        <v>43810</v>
      </c>
      <c r="L87" s="353">
        <f t="shared" si="59"/>
        <v>43810</v>
      </c>
      <c r="M87" s="392">
        <f t="shared" si="60"/>
        <v>0</v>
      </c>
      <c r="N87" s="350"/>
      <c r="O87" s="350"/>
    </row>
    <row r="88" spans="1:15" x14ac:dyDescent="0.2">
      <c r="A88" s="354" t="str">
        <f t="shared" si="54"/>
        <v>3</v>
      </c>
      <c r="B88" s="354" t="str">
        <f t="shared" si="55"/>
        <v>35</v>
      </c>
      <c r="C88" s="354">
        <v>3541</v>
      </c>
      <c r="D88" s="403" t="s">
        <v>340</v>
      </c>
      <c r="E88" s="353">
        <f t="shared" si="56"/>
        <v>7055</v>
      </c>
      <c r="F88" s="355">
        <v>7055</v>
      </c>
      <c r="G88" s="356"/>
      <c r="H88" s="355">
        <f t="shared" si="57"/>
        <v>0</v>
      </c>
      <c r="I88" s="355"/>
      <c r="J88" s="356"/>
      <c r="K88" s="409">
        <f t="shared" si="58"/>
        <v>7055</v>
      </c>
      <c r="L88" s="353">
        <f t="shared" si="59"/>
        <v>7055</v>
      </c>
      <c r="M88" s="392">
        <f t="shared" si="60"/>
        <v>0</v>
      </c>
      <c r="N88" s="350"/>
      <c r="O88" s="350"/>
    </row>
    <row r="89" spans="1:15" x14ac:dyDescent="0.2">
      <c r="A89" s="354" t="str">
        <f t="shared" si="54"/>
        <v>3</v>
      </c>
      <c r="B89" s="354" t="str">
        <f t="shared" si="55"/>
        <v>35</v>
      </c>
      <c r="C89" s="354">
        <v>3543</v>
      </c>
      <c r="D89" s="398" t="s">
        <v>341</v>
      </c>
      <c r="E89" s="353">
        <f t="shared" si="56"/>
        <v>50</v>
      </c>
      <c r="F89" s="355"/>
      <c r="G89" s="356">
        <v>50</v>
      </c>
      <c r="H89" s="355">
        <f t="shared" si="57"/>
        <v>0</v>
      </c>
      <c r="I89" s="355"/>
      <c r="J89" s="356"/>
      <c r="K89" s="409">
        <f t="shared" si="58"/>
        <v>50</v>
      </c>
      <c r="L89" s="353">
        <f t="shared" si="59"/>
        <v>0</v>
      </c>
      <c r="M89" s="392">
        <f t="shared" si="60"/>
        <v>50</v>
      </c>
      <c r="N89" s="350"/>
      <c r="O89" s="350"/>
    </row>
    <row r="90" spans="1:15" x14ac:dyDescent="0.2">
      <c r="A90" s="354" t="str">
        <f t="shared" si="54"/>
        <v>3</v>
      </c>
      <c r="B90" s="354" t="str">
        <f t="shared" si="55"/>
        <v>35</v>
      </c>
      <c r="C90" s="354">
        <v>3599</v>
      </c>
      <c r="D90" s="268" t="s">
        <v>342</v>
      </c>
      <c r="E90" s="353">
        <f t="shared" si="56"/>
        <v>22510</v>
      </c>
      <c r="F90" s="355">
        <v>22510</v>
      </c>
      <c r="G90" s="356"/>
      <c r="H90" s="355">
        <f t="shared" ref="H90" si="61">+I90+J90</f>
        <v>1130</v>
      </c>
      <c r="I90" s="355">
        <v>1130</v>
      </c>
      <c r="J90" s="356"/>
      <c r="K90" s="409">
        <f t="shared" si="58"/>
        <v>23640</v>
      </c>
      <c r="L90" s="353">
        <f t="shared" si="59"/>
        <v>23640</v>
      </c>
      <c r="M90" s="392">
        <f t="shared" si="60"/>
        <v>0</v>
      </c>
      <c r="N90" s="350"/>
      <c r="O90" s="350"/>
    </row>
    <row r="91" spans="1:15" x14ac:dyDescent="0.2">
      <c r="A91" s="357" t="s">
        <v>241</v>
      </c>
      <c r="B91" s="357"/>
      <c r="C91" s="358"/>
      <c r="D91" s="399"/>
      <c r="E91" s="359">
        <f t="shared" ref="E91:J91" si="62">SUM(E84:E90)</f>
        <v>186205</v>
      </c>
      <c r="F91" s="359">
        <f t="shared" si="62"/>
        <v>180792</v>
      </c>
      <c r="G91" s="359">
        <f t="shared" si="62"/>
        <v>5413</v>
      </c>
      <c r="H91" s="359">
        <f t="shared" si="62"/>
        <v>40580</v>
      </c>
      <c r="I91" s="359">
        <f t="shared" si="62"/>
        <v>38830</v>
      </c>
      <c r="J91" s="359">
        <f t="shared" si="62"/>
        <v>1750</v>
      </c>
      <c r="K91" s="408">
        <f>SUM(K84:K90)</f>
        <v>226785</v>
      </c>
      <c r="L91" s="359">
        <f>SUM(L84:L90)</f>
        <v>219622</v>
      </c>
      <c r="M91" s="360">
        <f>SUM(M84:M90)</f>
        <v>7163</v>
      </c>
      <c r="N91" s="350"/>
      <c r="O91" s="350"/>
    </row>
    <row r="92" spans="1:15" x14ac:dyDescent="0.2">
      <c r="A92" s="378"/>
      <c r="B92" s="377"/>
      <c r="C92" s="378"/>
      <c r="D92" s="398"/>
      <c r="E92" s="372"/>
      <c r="F92" s="372"/>
      <c r="G92" s="372"/>
      <c r="H92" s="372"/>
      <c r="I92" s="372"/>
      <c r="J92" s="372"/>
      <c r="K92" s="419"/>
      <c r="L92" s="372"/>
      <c r="M92" s="393"/>
      <c r="N92" s="350"/>
      <c r="O92" s="350"/>
    </row>
    <row r="93" spans="1:15" x14ac:dyDescent="0.2">
      <c r="A93" s="354" t="str">
        <f t="shared" ref="A93:A103" si="63">MID(C93,1,1)</f>
        <v>3</v>
      </c>
      <c r="B93" s="354" t="str">
        <f t="shared" ref="B93:B103" si="64">MID(C93,1,2)</f>
        <v>36</v>
      </c>
      <c r="C93" s="354">
        <v>3612</v>
      </c>
      <c r="D93" s="268" t="s">
        <v>343</v>
      </c>
      <c r="E93" s="353">
        <f t="shared" ref="E93:E103" si="65">+F93+G93</f>
        <v>680699</v>
      </c>
      <c r="F93" s="355">
        <v>633453</v>
      </c>
      <c r="G93" s="356">
        <v>47246</v>
      </c>
      <c r="H93" s="355">
        <f t="shared" ref="H93:H103" si="66">+I93+J93</f>
        <v>1078356</v>
      </c>
      <c r="I93" s="355">
        <v>177900</v>
      </c>
      <c r="J93" s="356">
        <v>900456</v>
      </c>
      <c r="K93" s="409">
        <f t="shared" ref="K93:K103" si="67">+L93+M93</f>
        <v>1759055</v>
      </c>
      <c r="L93" s="353">
        <f t="shared" ref="L93:L103" si="68">+F93+I93</f>
        <v>811353</v>
      </c>
      <c r="M93" s="392">
        <f t="shared" ref="M93:M103" si="69">+G93+J93</f>
        <v>947702</v>
      </c>
      <c r="N93" s="350"/>
      <c r="O93" s="350"/>
    </row>
    <row r="94" spans="1:15" x14ac:dyDescent="0.2">
      <c r="A94" s="354" t="str">
        <f>MID(C94,1,1)</f>
        <v>3</v>
      </c>
      <c r="B94" s="354" t="str">
        <f>MID(C94,1,2)</f>
        <v>36</v>
      </c>
      <c r="C94" s="354">
        <v>3613</v>
      </c>
      <c r="D94" s="268" t="s">
        <v>243</v>
      </c>
      <c r="E94" s="353">
        <f t="shared" si="65"/>
        <v>9512</v>
      </c>
      <c r="F94" s="355"/>
      <c r="G94" s="356">
        <v>9512</v>
      </c>
      <c r="H94" s="355">
        <f t="shared" si="66"/>
        <v>25597</v>
      </c>
      <c r="I94" s="355"/>
      <c r="J94" s="356">
        <v>25597</v>
      </c>
      <c r="K94" s="409">
        <f t="shared" si="67"/>
        <v>35109</v>
      </c>
      <c r="L94" s="353">
        <f t="shared" si="68"/>
        <v>0</v>
      </c>
      <c r="M94" s="392">
        <f t="shared" si="69"/>
        <v>35109</v>
      </c>
      <c r="N94" s="350"/>
      <c r="O94" s="350"/>
    </row>
    <row r="95" spans="1:15" x14ac:dyDescent="0.2">
      <c r="A95" s="354" t="str">
        <f t="shared" si="63"/>
        <v>3</v>
      </c>
      <c r="B95" s="354" t="str">
        <f t="shared" si="64"/>
        <v>36</v>
      </c>
      <c r="C95" s="354">
        <v>3619</v>
      </c>
      <c r="D95" s="268" t="s">
        <v>244</v>
      </c>
      <c r="E95" s="353">
        <f t="shared" si="65"/>
        <v>45500</v>
      </c>
      <c r="F95" s="355">
        <v>45500</v>
      </c>
      <c r="G95" s="356"/>
      <c r="H95" s="355">
        <f t="shared" si="66"/>
        <v>0</v>
      </c>
      <c r="I95" s="355"/>
      <c r="J95" s="356"/>
      <c r="K95" s="409">
        <f t="shared" si="67"/>
        <v>45500</v>
      </c>
      <c r="L95" s="353">
        <f t="shared" si="68"/>
        <v>45500</v>
      </c>
      <c r="M95" s="392">
        <f t="shared" si="69"/>
        <v>0</v>
      </c>
      <c r="N95" s="350"/>
      <c r="O95" s="350"/>
    </row>
    <row r="96" spans="1:15" x14ac:dyDescent="0.2">
      <c r="A96" s="354" t="str">
        <f t="shared" si="63"/>
        <v>3</v>
      </c>
      <c r="B96" s="354" t="str">
        <f t="shared" si="64"/>
        <v>36</v>
      </c>
      <c r="C96" s="354">
        <v>3631</v>
      </c>
      <c r="D96" s="268" t="s">
        <v>344</v>
      </c>
      <c r="E96" s="353">
        <f t="shared" si="65"/>
        <v>160794</v>
      </c>
      <c r="F96" s="355">
        <v>160208</v>
      </c>
      <c r="G96" s="356">
        <v>586</v>
      </c>
      <c r="H96" s="355">
        <f t="shared" si="66"/>
        <v>10</v>
      </c>
      <c r="I96" s="355"/>
      <c r="J96" s="356">
        <v>10</v>
      </c>
      <c r="K96" s="409">
        <f t="shared" si="67"/>
        <v>160804</v>
      </c>
      <c r="L96" s="353">
        <f t="shared" si="68"/>
        <v>160208</v>
      </c>
      <c r="M96" s="392">
        <f t="shared" si="69"/>
        <v>596</v>
      </c>
      <c r="N96" s="350"/>
      <c r="O96" s="350"/>
    </row>
    <row r="97" spans="1:15" x14ac:dyDescent="0.2">
      <c r="A97" s="354" t="str">
        <f t="shared" si="63"/>
        <v>3</v>
      </c>
      <c r="B97" s="354" t="str">
        <f t="shared" si="64"/>
        <v>36</v>
      </c>
      <c r="C97" s="354">
        <v>3632</v>
      </c>
      <c r="D97" s="268" t="s">
        <v>345</v>
      </c>
      <c r="E97" s="353">
        <f t="shared" si="65"/>
        <v>35716</v>
      </c>
      <c r="F97" s="355">
        <v>34248</v>
      </c>
      <c r="G97" s="356">
        <v>1468</v>
      </c>
      <c r="H97" s="355">
        <f t="shared" si="66"/>
        <v>19620</v>
      </c>
      <c r="I97" s="355">
        <v>19620</v>
      </c>
      <c r="J97" s="356"/>
      <c r="K97" s="409">
        <f t="shared" si="67"/>
        <v>55336</v>
      </c>
      <c r="L97" s="353">
        <f t="shared" si="68"/>
        <v>53868</v>
      </c>
      <c r="M97" s="392">
        <f t="shared" si="69"/>
        <v>1468</v>
      </c>
      <c r="N97" s="350"/>
      <c r="O97" s="350"/>
    </row>
    <row r="98" spans="1:15" x14ac:dyDescent="0.2">
      <c r="A98" s="354" t="str">
        <f t="shared" si="63"/>
        <v>3</v>
      </c>
      <c r="B98" s="354" t="str">
        <f t="shared" si="64"/>
        <v>36</v>
      </c>
      <c r="C98" s="354">
        <v>3633</v>
      </c>
      <c r="D98" s="268" t="s">
        <v>246</v>
      </c>
      <c r="E98" s="353">
        <f t="shared" si="65"/>
        <v>18223</v>
      </c>
      <c r="F98" s="355">
        <v>18184</v>
      </c>
      <c r="G98" s="356">
        <v>39</v>
      </c>
      <c r="H98" s="355">
        <f t="shared" si="66"/>
        <v>18776</v>
      </c>
      <c r="I98" s="355">
        <v>18776</v>
      </c>
      <c r="J98" s="356"/>
      <c r="K98" s="409">
        <f t="shared" si="67"/>
        <v>36999</v>
      </c>
      <c r="L98" s="353">
        <f t="shared" si="68"/>
        <v>36960</v>
      </c>
      <c r="M98" s="392">
        <f t="shared" si="69"/>
        <v>39</v>
      </c>
      <c r="N98" s="350"/>
      <c r="O98" s="350"/>
    </row>
    <row r="99" spans="1:15" x14ac:dyDescent="0.2">
      <c r="A99" s="354" t="str">
        <f t="shared" si="63"/>
        <v>3</v>
      </c>
      <c r="B99" s="354" t="str">
        <f t="shared" si="64"/>
        <v>36</v>
      </c>
      <c r="C99" s="354">
        <v>3634</v>
      </c>
      <c r="D99" s="398" t="s">
        <v>449</v>
      </c>
      <c r="E99" s="353">
        <f>+F99+G99</f>
        <v>845</v>
      </c>
      <c r="F99" s="355"/>
      <c r="G99" s="356">
        <v>845</v>
      </c>
      <c r="H99" s="355">
        <f t="shared" si="66"/>
        <v>0</v>
      </c>
      <c r="I99" s="355"/>
      <c r="J99" s="356"/>
      <c r="K99" s="409">
        <f t="shared" si="67"/>
        <v>845</v>
      </c>
      <c r="L99" s="353">
        <f t="shared" si="68"/>
        <v>0</v>
      </c>
      <c r="M99" s="392">
        <f t="shared" si="69"/>
        <v>845</v>
      </c>
      <c r="N99" s="350"/>
      <c r="O99" s="350"/>
    </row>
    <row r="100" spans="1:15" x14ac:dyDescent="0.2">
      <c r="A100" s="354" t="str">
        <f t="shared" si="63"/>
        <v>3</v>
      </c>
      <c r="B100" s="354" t="str">
        <f t="shared" si="64"/>
        <v>36</v>
      </c>
      <c r="C100" s="354">
        <v>3635</v>
      </c>
      <c r="D100" s="268" t="s">
        <v>346</v>
      </c>
      <c r="E100" s="353">
        <f t="shared" si="65"/>
        <v>36961</v>
      </c>
      <c r="F100" s="355">
        <v>36671</v>
      </c>
      <c r="G100" s="356">
        <v>290</v>
      </c>
      <c r="H100" s="355">
        <f t="shared" si="66"/>
        <v>0</v>
      </c>
      <c r="I100" s="355"/>
      <c r="J100" s="356"/>
      <c r="K100" s="409">
        <f t="shared" si="67"/>
        <v>36961</v>
      </c>
      <c r="L100" s="353">
        <f t="shared" si="68"/>
        <v>36671</v>
      </c>
      <c r="M100" s="392">
        <f t="shared" si="69"/>
        <v>290</v>
      </c>
      <c r="N100" s="350"/>
      <c r="O100" s="350"/>
    </row>
    <row r="101" spans="1:15" x14ac:dyDescent="0.2">
      <c r="A101" s="354" t="str">
        <f t="shared" si="63"/>
        <v>3</v>
      </c>
      <c r="B101" s="354" t="str">
        <f t="shared" si="64"/>
        <v>36</v>
      </c>
      <c r="C101" s="354">
        <v>3636</v>
      </c>
      <c r="D101" s="268" t="s">
        <v>347</v>
      </c>
      <c r="E101" s="353">
        <f t="shared" si="65"/>
        <v>52488</v>
      </c>
      <c r="F101" s="355">
        <v>50668</v>
      </c>
      <c r="G101" s="356">
        <v>1820</v>
      </c>
      <c r="H101" s="355">
        <f t="shared" si="66"/>
        <v>2316</v>
      </c>
      <c r="I101" s="355">
        <v>2316</v>
      </c>
      <c r="J101" s="356"/>
      <c r="K101" s="409">
        <f t="shared" si="67"/>
        <v>54804</v>
      </c>
      <c r="L101" s="353">
        <f t="shared" si="68"/>
        <v>52984</v>
      </c>
      <c r="M101" s="392">
        <f t="shared" si="69"/>
        <v>1820</v>
      </c>
      <c r="N101" s="350"/>
      <c r="O101" s="350"/>
    </row>
    <row r="102" spans="1:15" x14ac:dyDescent="0.2">
      <c r="A102" s="354" t="str">
        <f t="shared" si="63"/>
        <v>3</v>
      </c>
      <c r="B102" s="354" t="str">
        <f t="shared" si="64"/>
        <v>36</v>
      </c>
      <c r="C102" s="354">
        <v>3639</v>
      </c>
      <c r="D102" s="268" t="s">
        <v>348</v>
      </c>
      <c r="E102" s="353">
        <f t="shared" si="65"/>
        <v>165490</v>
      </c>
      <c r="F102" s="355">
        <v>142909</v>
      </c>
      <c r="G102" s="356">
        <v>22581</v>
      </c>
      <c r="H102" s="355">
        <f t="shared" si="66"/>
        <v>228543</v>
      </c>
      <c r="I102" s="355">
        <v>209653</v>
      </c>
      <c r="J102" s="356">
        <v>18890</v>
      </c>
      <c r="K102" s="409">
        <f t="shared" si="67"/>
        <v>394033</v>
      </c>
      <c r="L102" s="353">
        <f t="shared" si="68"/>
        <v>352562</v>
      </c>
      <c r="M102" s="392">
        <f t="shared" si="69"/>
        <v>41471</v>
      </c>
      <c r="N102" s="350"/>
      <c r="O102" s="350"/>
    </row>
    <row r="103" spans="1:15" x14ac:dyDescent="0.2">
      <c r="A103" s="354" t="str">
        <f t="shared" si="63"/>
        <v>3</v>
      </c>
      <c r="B103" s="354" t="str">
        <f t="shared" si="64"/>
        <v>36</v>
      </c>
      <c r="C103" s="354">
        <v>3699</v>
      </c>
      <c r="D103" s="268" t="s">
        <v>248</v>
      </c>
      <c r="E103" s="353">
        <f t="shared" si="65"/>
        <v>3550</v>
      </c>
      <c r="F103" s="355">
        <v>3300</v>
      </c>
      <c r="G103" s="356">
        <v>250</v>
      </c>
      <c r="H103" s="355">
        <f t="shared" si="66"/>
        <v>0</v>
      </c>
      <c r="I103" s="355"/>
      <c r="J103" s="356"/>
      <c r="K103" s="409">
        <f t="shared" si="67"/>
        <v>3550</v>
      </c>
      <c r="L103" s="353">
        <f t="shared" si="68"/>
        <v>3300</v>
      </c>
      <c r="M103" s="392">
        <f t="shared" si="69"/>
        <v>250</v>
      </c>
      <c r="N103" s="350"/>
      <c r="O103" s="350"/>
    </row>
    <row r="104" spans="1:15" x14ac:dyDescent="0.2">
      <c r="A104" s="357" t="s">
        <v>249</v>
      </c>
      <c r="B104" s="357"/>
      <c r="C104" s="358"/>
      <c r="D104" s="399"/>
      <c r="E104" s="359">
        <f t="shared" ref="E104:J104" si="70">SUM(E93:E103)</f>
        <v>1209778</v>
      </c>
      <c r="F104" s="359">
        <f t="shared" si="70"/>
        <v>1125141</v>
      </c>
      <c r="G104" s="359">
        <f t="shared" si="70"/>
        <v>84637</v>
      </c>
      <c r="H104" s="359">
        <f t="shared" si="70"/>
        <v>1373218</v>
      </c>
      <c r="I104" s="359">
        <f t="shared" si="70"/>
        <v>428265</v>
      </c>
      <c r="J104" s="359">
        <f t="shared" si="70"/>
        <v>944953</v>
      </c>
      <c r="K104" s="408">
        <f>SUM(K93:K103)</f>
        <v>2582996</v>
      </c>
      <c r="L104" s="359">
        <f>SUM(L93:L103)</f>
        <v>1553406</v>
      </c>
      <c r="M104" s="360">
        <f>SUM(M93:M103)</f>
        <v>1029590</v>
      </c>
      <c r="N104" s="350"/>
      <c r="O104" s="350"/>
    </row>
    <row r="105" spans="1:15" x14ac:dyDescent="0.2">
      <c r="A105" s="354"/>
      <c r="B105" s="370"/>
      <c r="C105" s="354"/>
      <c r="D105" s="268"/>
      <c r="E105" s="371"/>
      <c r="F105" s="371"/>
      <c r="G105" s="372"/>
      <c r="H105" s="371"/>
      <c r="I105" s="371"/>
      <c r="J105" s="372"/>
      <c r="K105" s="416"/>
      <c r="L105" s="371"/>
      <c r="M105" s="393"/>
      <c r="N105" s="350"/>
      <c r="O105" s="350"/>
    </row>
    <row r="106" spans="1:15" x14ac:dyDescent="0.2">
      <c r="A106" s="354" t="str">
        <f t="shared" ref="A106:A120" si="71">MID(C106,1,1)</f>
        <v>3</v>
      </c>
      <c r="B106" s="354" t="str">
        <f t="shared" ref="B106:B120" si="72">MID(C106,1,2)</f>
        <v>37</v>
      </c>
      <c r="C106" s="354">
        <v>3716</v>
      </c>
      <c r="D106" s="268" t="s">
        <v>349</v>
      </c>
      <c r="E106" s="353">
        <f t="shared" ref="E106:E120" si="73">+F106+G106</f>
        <v>4275</v>
      </c>
      <c r="F106" s="355">
        <v>4275</v>
      </c>
      <c r="G106" s="356"/>
      <c r="H106" s="355">
        <f t="shared" ref="H106:H118" si="74">+I106+J106</f>
        <v>150</v>
      </c>
      <c r="I106" s="355">
        <v>150</v>
      </c>
      <c r="J106" s="356"/>
      <c r="K106" s="409">
        <f t="shared" ref="K106:K120" si="75">+L106+M106</f>
        <v>4425</v>
      </c>
      <c r="L106" s="353">
        <f t="shared" ref="L106:L120" si="76">+F106+I106</f>
        <v>4425</v>
      </c>
      <c r="M106" s="392">
        <f t="shared" ref="M106:M120" si="77">+G106+J106</f>
        <v>0</v>
      </c>
      <c r="N106" s="350"/>
      <c r="O106" s="350"/>
    </row>
    <row r="107" spans="1:15" x14ac:dyDescent="0.2">
      <c r="A107" s="354" t="str">
        <f t="shared" ref="A107" si="78">MID(C107,1,1)</f>
        <v>3</v>
      </c>
      <c r="B107" s="354" t="str">
        <f t="shared" ref="B107" si="79">MID(C107,1,2)</f>
        <v>37</v>
      </c>
      <c r="C107" s="354">
        <v>3719</v>
      </c>
      <c r="D107" s="268" t="s">
        <v>444</v>
      </c>
      <c r="E107" s="353">
        <f t="shared" ref="E107" si="80">+F107+G107</f>
        <v>500</v>
      </c>
      <c r="F107" s="355">
        <v>500</v>
      </c>
      <c r="G107" s="356"/>
      <c r="H107" s="355">
        <f t="shared" ref="H107" si="81">+I107+J107</f>
        <v>0</v>
      </c>
      <c r="I107" s="355"/>
      <c r="J107" s="356"/>
      <c r="K107" s="409">
        <f t="shared" si="75"/>
        <v>500</v>
      </c>
      <c r="L107" s="353">
        <f t="shared" si="76"/>
        <v>500</v>
      </c>
      <c r="M107" s="392">
        <f t="shared" si="77"/>
        <v>0</v>
      </c>
      <c r="N107" s="350"/>
      <c r="O107" s="350"/>
    </row>
    <row r="108" spans="1:15" x14ac:dyDescent="0.2">
      <c r="A108" s="354" t="str">
        <f>MID(C108,1,1)</f>
        <v>3</v>
      </c>
      <c r="B108" s="354" t="str">
        <f>MID(C108,1,2)</f>
        <v>37</v>
      </c>
      <c r="C108" s="354">
        <v>3722</v>
      </c>
      <c r="D108" s="268" t="s">
        <v>350</v>
      </c>
      <c r="E108" s="353">
        <f t="shared" si="73"/>
        <v>177080</v>
      </c>
      <c r="F108" s="355">
        <v>163260</v>
      </c>
      <c r="G108" s="356">
        <v>13820</v>
      </c>
      <c r="H108" s="355">
        <f t="shared" si="74"/>
        <v>110</v>
      </c>
      <c r="I108" s="355"/>
      <c r="J108" s="356">
        <v>110</v>
      </c>
      <c r="K108" s="409">
        <f t="shared" si="75"/>
        <v>177190</v>
      </c>
      <c r="L108" s="353">
        <f t="shared" si="76"/>
        <v>163260</v>
      </c>
      <c r="M108" s="392">
        <f t="shared" si="77"/>
        <v>13930</v>
      </c>
      <c r="N108" s="350"/>
      <c r="O108" s="350"/>
    </row>
    <row r="109" spans="1:15" x14ac:dyDescent="0.2">
      <c r="A109" s="354" t="str">
        <f>MID(C109,1,1)</f>
        <v>3</v>
      </c>
      <c r="B109" s="354" t="str">
        <f>MID(C109,1,2)</f>
        <v>37</v>
      </c>
      <c r="C109" s="354">
        <v>3723</v>
      </c>
      <c r="D109" s="398" t="s">
        <v>450</v>
      </c>
      <c r="E109" s="353">
        <f>+F109+G109</f>
        <v>0</v>
      </c>
      <c r="F109" s="355"/>
      <c r="G109" s="356"/>
      <c r="H109" s="355">
        <f t="shared" si="74"/>
        <v>330</v>
      </c>
      <c r="I109" s="355"/>
      <c r="J109" s="356">
        <v>330</v>
      </c>
      <c r="K109" s="409">
        <f t="shared" si="75"/>
        <v>330</v>
      </c>
      <c r="L109" s="353">
        <f t="shared" si="76"/>
        <v>0</v>
      </c>
      <c r="M109" s="392">
        <f t="shared" si="77"/>
        <v>330</v>
      </c>
      <c r="N109" s="350"/>
      <c r="O109" s="350"/>
    </row>
    <row r="110" spans="1:15" x14ac:dyDescent="0.2">
      <c r="A110" s="354" t="str">
        <f>MID(C110,1,1)</f>
        <v>3</v>
      </c>
      <c r="B110" s="354" t="str">
        <f>MID(C110,1,2)</f>
        <v>37</v>
      </c>
      <c r="C110" s="354">
        <v>3725</v>
      </c>
      <c r="D110" s="268" t="s">
        <v>351</v>
      </c>
      <c r="E110" s="353">
        <f t="shared" si="73"/>
        <v>135643</v>
      </c>
      <c r="F110" s="355">
        <v>133555</v>
      </c>
      <c r="G110" s="356">
        <v>2088</v>
      </c>
      <c r="H110" s="355">
        <f>+I110+J110</f>
        <v>2815</v>
      </c>
      <c r="I110" s="355">
        <v>1715</v>
      </c>
      <c r="J110" s="356">
        <v>1100</v>
      </c>
      <c r="K110" s="409">
        <f t="shared" si="75"/>
        <v>138458</v>
      </c>
      <c r="L110" s="353">
        <f t="shared" si="76"/>
        <v>135270</v>
      </c>
      <c r="M110" s="392">
        <f t="shared" si="77"/>
        <v>3188</v>
      </c>
      <c r="N110" s="350"/>
      <c r="O110" s="350"/>
    </row>
    <row r="111" spans="1:15" x14ac:dyDescent="0.2">
      <c r="A111" s="354" t="str">
        <f t="shared" si="71"/>
        <v>3</v>
      </c>
      <c r="B111" s="354" t="str">
        <f t="shared" si="72"/>
        <v>37</v>
      </c>
      <c r="C111" s="354">
        <v>3729</v>
      </c>
      <c r="D111" s="268" t="s">
        <v>352</v>
      </c>
      <c r="E111" s="353">
        <f t="shared" si="73"/>
        <v>4845</v>
      </c>
      <c r="F111" s="355">
        <v>1600</v>
      </c>
      <c r="G111" s="356">
        <v>3245</v>
      </c>
      <c r="H111" s="355">
        <f>+I111+J111</f>
        <v>0</v>
      </c>
      <c r="I111" s="355"/>
      <c r="J111" s="356"/>
      <c r="K111" s="409">
        <f t="shared" si="75"/>
        <v>4845</v>
      </c>
      <c r="L111" s="353">
        <f t="shared" si="76"/>
        <v>1600</v>
      </c>
      <c r="M111" s="392">
        <f t="shared" si="77"/>
        <v>3245</v>
      </c>
      <c r="N111" s="350"/>
      <c r="O111" s="350"/>
    </row>
    <row r="112" spans="1:15" x14ac:dyDescent="0.2">
      <c r="A112" s="354" t="str">
        <f t="shared" si="71"/>
        <v>3</v>
      </c>
      <c r="B112" s="354" t="str">
        <f t="shared" si="72"/>
        <v>37</v>
      </c>
      <c r="C112" s="354">
        <v>3733</v>
      </c>
      <c r="D112" s="268" t="s">
        <v>353</v>
      </c>
      <c r="E112" s="353">
        <f t="shared" si="73"/>
        <v>642</v>
      </c>
      <c r="F112" s="355">
        <v>642</v>
      </c>
      <c r="G112" s="356"/>
      <c r="H112" s="355">
        <f t="shared" si="74"/>
        <v>0</v>
      </c>
      <c r="I112" s="355"/>
      <c r="J112" s="356"/>
      <c r="K112" s="409">
        <f t="shared" si="75"/>
        <v>642</v>
      </c>
      <c r="L112" s="353">
        <f t="shared" si="76"/>
        <v>642</v>
      </c>
      <c r="M112" s="392">
        <f t="shared" si="77"/>
        <v>0</v>
      </c>
      <c r="N112" s="350"/>
      <c r="O112" s="350"/>
    </row>
    <row r="113" spans="1:15" x14ac:dyDescent="0.2">
      <c r="A113" s="354" t="str">
        <f t="shared" si="71"/>
        <v>3</v>
      </c>
      <c r="B113" s="354" t="str">
        <f t="shared" si="72"/>
        <v>37</v>
      </c>
      <c r="C113" s="354">
        <v>3739</v>
      </c>
      <c r="D113" s="268" t="s">
        <v>354</v>
      </c>
      <c r="E113" s="353">
        <f t="shared" si="73"/>
        <v>1160</v>
      </c>
      <c r="F113" s="355">
        <v>1160</v>
      </c>
      <c r="G113" s="356"/>
      <c r="H113" s="355">
        <f t="shared" si="74"/>
        <v>0</v>
      </c>
      <c r="I113" s="355"/>
      <c r="J113" s="356"/>
      <c r="K113" s="409">
        <f t="shared" si="75"/>
        <v>1160</v>
      </c>
      <c r="L113" s="353">
        <f t="shared" si="76"/>
        <v>1160</v>
      </c>
      <c r="M113" s="392">
        <f t="shared" si="77"/>
        <v>0</v>
      </c>
      <c r="N113" s="350"/>
      <c r="O113" s="350"/>
    </row>
    <row r="114" spans="1:15" x14ac:dyDescent="0.2">
      <c r="A114" s="354" t="str">
        <f t="shared" si="71"/>
        <v>3</v>
      </c>
      <c r="B114" s="354" t="str">
        <f t="shared" si="72"/>
        <v>37</v>
      </c>
      <c r="C114" s="354">
        <v>3741</v>
      </c>
      <c r="D114" s="268" t="s">
        <v>355</v>
      </c>
      <c r="E114" s="353">
        <f t="shared" si="73"/>
        <v>56178</v>
      </c>
      <c r="F114" s="355">
        <v>56178</v>
      </c>
      <c r="G114" s="356"/>
      <c r="H114" s="355">
        <f>+I114+J114</f>
        <v>39370</v>
      </c>
      <c r="I114" s="355">
        <v>39370</v>
      </c>
      <c r="J114" s="356"/>
      <c r="K114" s="409">
        <f t="shared" si="75"/>
        <v>95548</v>
      </c>
      <c r="L114" s="353">
        <f t="shared" si="76"/>
        <v>95548</v>
      </c>
      <c r="M114" s="392">
        <f t="shared" si="77"/>
        <v>0</v>
      </c>
      <c r="N114" s="350"/>
      <c r="O114" s="350"/>
    </row>
    <row r="115" spans="1:15" x14ac:dyDescent="0.2">
      <c r="A115" s="354" t="str">
        <f t="shared" si="71"/>
        <v>3</v>
      </c>
      <c r="B115" s="354" t="str">
        <f t="shared" si="72"/>
        <v>37</v>
      </c>
      <c r="C115" s="354">
        <v>3742</v>
      </c>
      <c r="D115" s="268" t="s">
        <v>356</v>
      </c>
      <c r="E115" s="353">
        <f t="shared" si="73"/>
        <v>970</v>
      </c>
      <c r="F115" s="355">
        <v>970</v>
      </c>
      <c r="G115" s="356"/>
      <c r="H115" s="355">
        <f t="shared" si="74"/>
        <v>0</v>
      </c>
      <c r="I115" s="355"/>
      <c r="J115" s="356"/>
      <c r="K115" s="409">
        <f t="shared" si="75"/>
        <v>970</v>
      </c>
      <c r="L115" s="353">
        <f t="shared" si="76"/>
        <v>970</v>
      </c>
      <c r="M115" s="392">
        <f t="shared" si="77"/>
        <v>0</v>
      </c>
      <c r="N115" s="350"/>
      <c r="O115" s="350"/>
    </row>
    <row r="116" spans="1:15" x14ac:dyDescent="0.2">
      <c r="A116" s="354" t="str">
        <f t="shared" si="71"/>
        <v>3</v>
      </c>
      <c r="B116" s="354" t="str">
        <f t="shared" si="72"/>
        <v>37</v>
      </c>
      <c r="C116" s="354">
        <v>3744</v>
      </c>
      <c r="D116" s="268" t="s">
        <v>357</v>
      </c>
      <c r="E116" s="353">
        <f t="shared" si="73"/>
        <v>546</v>
      </c>
      <c r="F116" s="355">
        <v>546</v>
      </c>
      <c r="G116" s="356"/>
      <c r="H116" s="355">
        <f t="shared" si="74"/>
        <v>1000</v>
      </c>
      <c r="I116" s="355">
        <v>1000</v>
      </c>
      <c r="J116" s="356"/>
      <c r="K116" s="409">
        <f t="shared" si="75"/>
        <v>1546</v>
      </c>
      <c r="L116" s="353">
        <f t="shared" si="76"/>
        <v>1546</v>
      </c>
      <c r="M116" s="392">
        <f t="shared" si="77"/>
        <v>0</v>
      </c>
      <c r="N116" s="350"/>
      <c r="O116" s="350"/>
    </row>
    <row r="117" spans="1:15" x14ac:dyDescent="0.2">
      <c r="A117" s="354" t="str">
        <f t="shared" si="71"/>
        <v>3</v>
      </c>
      <c r="B117" s="354" t="str">
        <f t="shared" si="72"/>
        <v>37</v>
      </c>
      <c r="C117" s="354">
        <v>3745</v>
      </c>
      <c r="D117" s="268" t="s">
        <v>358</v>
      </c>
      <c r="E117" s="353">
        <f t="shared" si="73"/>
        <v>201735</v>
      </c>
      <c r="F117" s="355">
        <v>57879</v>
      </c>
      <c r="G117" s="356">
        <v>143856</v>
      </c>
      <c r="H117" s="355">
        <f t="shared" si="74"/>
        <v>37357</v>
      </c>
      <c r="I117" s="355">
        <v>28560</v>
      </c>
      <c r="J117" s="356">
        <v>8797</v>
      </c>
      <c r="K117" s="409">
        <f t="shared" si="75"/>
        <v>239092</v>
      </c>
      <c r="L117" s="353">
        <f t="shared" si="76"/>
        <v>86439</v>
      </c>
      <c r="M117" s="392">
        <f t="shared" si="77"/>
        <v>152653</v>
      </c>
      <c r="N117" s="350"/>
      <c r="O117" s="350"/>
    </row>
    <row r="118" spans="1:15" x14ac:dyDescent="0.2">
      <c r="A118" s="354" t="str">
        <f t="shared" si="71"/>
        <v>3</v>
      </c>
      <c r="B118" s="354" t="str">
        <f t="shared" si="72"/>
        <v>37</v>
      </c>
      <c r="C118" s="354">
        <v>3749</v>
      </c>
      <c r="D118" s="268" t="s">
        <v>359</v>
      </c>
      <c r="E118" s="353">
        <f t="shared" si="73"/>
        <v>446</v>
      </c>
      <c r="F118" s="355"/>
      <c r="G118" s="356">
        <v>446</v>
      </c>
      <c r="H118" s="355">
        <f t="shared" si="74"/>
        <v>0</v>
      </c>
      <c r="I118" s="355"/>
      <c r="J118" s="356"/>
      <c r="K118" s="409">
        <f t="shared" si="75"/>
        <v>446</v>
      </c>
      <c r="L118" s="353">
        <f t="shared" si="76"/>
        <v>0</v>
      </c>
      <c r="M118" s="392">
        <f t="shared" si="77"/>
        <v>446</v>
      </c>
      <c r="N118" s="350"/>
      <c r="O118" s="350"/>
    </row>
    <row r="119" spans="1:15" x14ac:dyDescent="0.2">
      <c r="A119" s="354" t="str">
        <f t="shared" si="71"/>
        <v>3</v>
      </c>
      <c r="B119" s="354" t="str">
        <f t="shared" si="72"/>
        <v>37</v>
      </c>
      <c r="C119" s="354">
        <v>3753</v>
      </c>
      <c r="D119" s="268" t="s">
        <v>360</v>
      </c>
      <c r="E119" s="353">
        <f t="shared" si="73"/>
        <v>80</v>
      </c>
      <c r="F119" s="355"/>
      <c r="G119" s="356">
        <v>80</v>
      </c>
      <c r="H119" s="355"/>
      <c r="I119" s="355"/>
      <c r="J119" s="356"/>
      <c r="K119" s="409">
        <f t="shared" si="75"/>
        <v>80</v>
      </c>
      <c r="L119" s="353">
        <f t="shared" si="76"/>
        <v>0</v>
      </c>
      <c r="M119" s="392">
        <f t="shared" si="77"/>
        <v>80</v>
      </c>
      <c r="N119" s="350"/>
      <c r="O119" s="350"/>
    </row>
    <row r="120" spans="1:15" x14ac:dyDescent="0.2">
      <c r="A120" s="354" t="str">
        <f t="shared" si="71"/>
        <v>3</v>
      </c>
      <c r="B120" s="354" t="str">
        <f t="shared" si="72"/>
        <v>37</v>
      </c>
      <c r="C120" s="354">
        <v>3792</v>
      </c>
      <c r="D120" s="268" t="s">
        <v>361</v>
      </c>
      <c r="E120" s="353">
        <f t="shared" si="73"/>
        <v>5518</v>
      </c>
      <c r="F120" s="355">
        <v>5518</v>
      </c>
      <c r="G120" s="356"/>
      <c r="H120" s="355">
        <f t="shared" ref="H120" si="82">+I120+J120</f>
        <v>0</v>
      </c>
      <c r="I120" s="355"/>
      <c r="J120" s="356"/>
      <c r="K120" s="409">
        <f t="shared" si="75"/>
        <v>5518</v>
      </c>
      <c r="L120" s="353">
        <f t="shared" si="76"/>
        <v>5518</v>
      </c>
      <c r="M120" s="392">
        <f t="shared" si="77"/>
        <v>0</v>
      </c>
      <c r="N120" s="350"/>
      <c r="O120" s="350"/>
    </row>
    <row r="121" spans="1:15" x14ac:dyDescent="0.2">
      <c r="A121" s="357" t="s">
        <v>254</v>
      </c>
      <c r="B121" s="357"/>
      <c r="C121" s="358"/>
      <c r="D121" s="399"/>
      <c r="E121" s="359">
        <f>SUM(E106:E120)</f>
        <v>589618</v>
      </c>
      <c r="F121" s="359">
        <f>SUM(F106:F120)</f>
        <v>426083</v>
      </c>
      <c r="G121" s="359">
        <f>SUM(G106:G120)</f>
        <v>163535</v>
      </c>
      <c r="H121" s="359">
        <f>SUM(H106:H120)</f>
        <v>81132</v>
      </c>
      <c r="I121" s="359">
        <f>SUM(I106:I120)</f>
        <v>70795</v>
      </c>
      <c r="J121" s="359">
        <f>SUM(J108:J120)</f>
        <v>10337</v>
      </c>
      <c r="K121" s="408">
        <f>SUM(K106:K120)</f>
        <v>670750</v>
      </c>
      <c r="L121" s="359">
        <f>SUM(L106:L120)</f>
        <v>496878</v>
      </c>
      <c r="M121" s="360">
        <f>SUM(M106:M120)</f>
        <v>173872</v>
      </c>
      <c r="N121" s="350"/>
      <c r="O121" s="350"/>
    </row>
    <row r="122" spans="1:15" x14ac:dyDescent="0.2">
      <c r="A122" s="380"/>
      <c r="B122" s="379"/>
      <c r="C122" s="380"/>
      <c r="D122" s="406"/>
      <c r="E122" s="381"/>
      <c r="F122" s="381"/>
      <c r="G122" s="382"/>
      <c r="H122" s="381"/>
      <c r="I122" s="381"/>
      <c r="J122" s="382"/>
      <c r="K122" s="422"/>
      <c r="L122" s="381"/>
      <c r="M122" s="423"/>
      <c r="N122" s="350"/>
      <c r="O122" s="350"/>
    </row>
    <row r="123" spans="1:15" x14ac:dyDescent="0.2">
      <c r="A123" s="354" t="str">
        <f>MID(C123,1,1)</f>
        <v>3</v>
      </c>
      <c r="B123" s="354" t="str">
        <f>MID(C123,1,2)</f>
        <v>38</v>
      </c>
      <c r="C123" s="354">
        <v>3809</v>
      </c>
      <c r="D123" s="268" t="s">
        <v>362</v>
      </c>
      <c r="E123" s="355">
        <f>+F123+G123</f>
        <v>51850</v>
      </c>
      <c r="F123" s="355">
        <v>51850</v>
      </c>
      <c r="G123" s="356"/>
      <c r="H123" s="355">
        <f>+I123+J123</f>
        <v>0</v>
      </c>
      <c r="I123" s="355"/>
      <c r="J123" s="356"/>
      <c r="K123" s="420">
        <f>+L123+M123</f>
        <v>51850</v>
      </c>
      <c r="L123" s="355">
        <f t="shared" ref="L123" si="83">+F123+I123</f>
        <v>51850</v>
      </c>
      <c r="M123" s="394">
        <f t="shared" ref="M123" si="84">+G123+J123</f>
        <v>0</v>
      </c>
      <c r="N123" s="350"/>
      <c r="O123" s="350"/>
    </row>
    <row r="124" spans="1:15" x14ac:dyDescent="0.2">
      <c r="A124" s="357" t="s">
        <v>363</v>
      </c>
      <c r="B124" s="357"/>
      <c r="C124" s="358"/>
      <c r="D124" s="399"/>
      <c r="E124" s="359">
        <f t="shared" ref="E124:M124" si="85">SUM(E123:E123)</f>
        <v>51850</v>
      </c>
      <c r="F124" s="359">
        <f t="shared" si="85"/>
        <v>51850</v>
      </c>
      <c r="G124" s="359">
        <f t="shared" si="85"/>
        <v>0</v>
      </c>
      <c r="H124" s="359">
        <f t="shared" si="85"/>
        <v>0</v>
      </c>
      <c r="I124" s="359">
        <f t="shared" si="85"/>
        <v>0</v>
      </c>
      <c r="J124" s="359">
        <f t="shared" si="85"/>
        <v>0</v>
      </c>
      <c r="K124" s="408">
        <f t="shared" si="85"/>
        <v>51850</v>
      </c>
      <c r="L124" s="359">
        <f t="shared" si="85"/>
        <v>51850</v>
      </c>
      <c r="M124" s="360">
        <f t="shared" si="85"/>
        <v>0</v>
      </c>
      <c r="N124" s="350"/>
      <c r="O124" s="350"/>
    </row>
    <row r="125" spans="1:15" x14ac:dyDescent="0.2">
      <c r="A125" s="384"/>
      <c r="B125" s="383"/>
      <c r="C125" s="384"/>
      <c r="D125" s="407"/>
      <c r="E125" s="385"/>
      <c r="F125" s="385"/>
      <c r="G125" s="386"/>
      <c r="H125" s="371"/>
      <c r="I125" s="371"/>
      <c r="J125" s="372"/>
      <c r="K125" s="416"/>
      <c r="L125" s="371"/>
      <c r="M125" s="393"/>
      <c r="N125" s="350"/>
      <c r="O125" s="350"/>
    </row>
    <row r="126" spans="1:15" x14ac:dyDescent="0.2">
      <c r="A126" s="354" t="str">
        <f>MID(C126,1,1)</f>
        <v>3</v>
      </c>
      <c r="B126" s="354" t="str">
        <f>MID(C126,1,2)</f>
        <v>39</v>
      </c>
      <c r="C126" s="354">
        <v>3900</v>
      </c>
      <c r="D126" s="268" t="s">
        <v>364</v>
      </c>
      <c r="E126" s="355">
        <f>+F126+G126</f>
        <v>9697</v>
      </c>
      <c r="F126" s="355">
        <v>9172</v>
      </c>
      <c r="G126" s="356">
        <v>525</v>
      </c>
      <c r="H126" s="355">
        <f>+I126+J126</f>
        <v>0</v>
      </c>
      <c r="I126" s="355"/>
      <c r="J126" s="356"/>
      <c r="K126" s="420">
        <f>+L126+M126</f>
        <v>9697</v>
      </c>
      <c r="L126" s="355">
        <f t="shared" ref="L126" si="86">+F126+I126</f>
        <v>9172</v>
      </c>
      <c r="M126" s="394">
        <f t="shared" ref="M126" si="87">+G126+J126</f>
        <v>525</v>
      </c>
      <c r="N126" s="350"/>
      <c r="O126" s="350"/>
    </row>
    <row r="127" spans="1:15" x14ac:dyDescent="0.2">
      <c r="A127" s="357" t="s">
        <v>365</v>
      </c>
      <c r="B127" s="357"/>
      <c r="C127" s="358"/>
      <c r="D127" s="399"/>
      <c r="E127" s="359">
        <f t="shared" ref="E127:M127" si="88">SUM(E126:E126)</f>
        <v>9697</v>
      </c>
      <c r="F127" s="359">
        <f t="shared" si="88"/>
        <v>9172</v>
      </c>
      <c r="G127" s="359">
        <f t="shared" si="88"/>
        <v>525</v>
      </c>
      <c r="H127" s="359">
        <f t="shared" si="88"/>
        <v>0</v>
      </c>
      <c r="I127" s="359">
        <f t="shared" si="88"/>
        <v>0</v>
      </c>
      <c r="J127" s="359">
        <f t="shared" si="88"/>
        <v>0</v>
      </c>
      <c r="K127" s="408">
        <f t="shared" si="88"/>
        <v>9697</v>
      </c>
      <c r="L127" s="359">
        <f t="shared" si="88"/>
        <v>9172</v>
      </c>
      <c r="M127" s="360">
        <f t="shared" si="88"/>
        <v>525</v>
      </c>
      <c r="N127" s="350"/>
      <c r="O127" s="350"/>
    </row>
    <row r="128" spans="1:15" ht="13.5" thickBot="1" x14ac:dyDescent="0.25">
      <c r="A128" s="365"/>
      <c r="B128" s="387"/>
      <c r="C128" s="365"/>
      <c r="D128" s="401"/>
      <c r="E128" s="366"/>
      <c r="F128" s="366"/>
      <c r="G128" s="367"/>
      <c r="H128" s="366"/>
      <c r="I128" s="366"/>
      <c r="J128" s="367"/>
      <c r="K128" s="412"/>
      <c r="L128" s="366"/>
      <c r="M128" s="413"/>
      <c r="N128" s="350"/>
      <c r="O128" s="350"/>
    </row>
    <row r="129" spans="1:15" ht="14.25" thickTop="1" thickBot="1" x14ac:dyDescent="0.25">
      <c r="A129" s="387" t="s">
        <v>255</v>
      </c>
      <c r="B129" s="365"/>
      <c r="C129" s="365"/>
      <c r="D129" s="401"/>
      <c r="E129" s="366">
        <f>+E121+E104+E91+E82+E76+E52+E57+E124+E127</f>
        <v>3809151</v>
      </c>
      <c r="F129" s="366">
        <f>+F121+F104+F91+F82+F76+F52+F57+F124+F127</f>
        <v>3046947</v>
      </c>
      <c r="G129" s="367">
        <f>+G121+G104+G91+G82+G76+G52+G57+G124+G127</f>
        <v>762204</v>
      </c>
      <c r="H129" s="366">
        <f>+H121+H104+H91+H82+H76+H52+H124+H127+H57</f>
        <v>2131709</v>
      </c>
      <c r="I129" s="366">
        <f t="shared" ref="I129:J129" si="89">+I121+I104+I91+I82+I76+I52+I124+I127+I57</f>
        <v>870275</v>
      </c>
      <c r="J129" s="367">
        <f t="shared" si="89"/>
        <v>1261434</v>
      </c>
      <c r="K129" s="412">
        <f>+K121+K104+K91+K82+K76+K52+K57+K124+K127</f>
        <v>5940860</v>
      </c>
      <c r="L129" s="366">
        <f>+L121+L104+L91+L82+L76+L52+L57+L124+L127</f>
        <v>3917222</v>
      </c>
      <c r="M129" s="413">
        <f>+M121+M104+M91+M82+M76+M52+M57+M124+M127</f>
        <v>2023638</v>
      </c>
      <c r="N129" s="350"/>
      <c r="O129" s="350"/>
    </row>
    <row r="130" spans="1:15" ht="13.5" thickTop="1" x14ac:dyDescent="0.2">
      <c r="A130" s="402"/>
      <c r="B130" s="352"/>
      <c r="C130" s="352"/>
      <c r="D130" s="397"/>
      <c r="E130" s="368"/>
      <c r="F130" s="368"/>
      <c r="G130" s="369"/>
      <c r="H130" s="368"/>
      <c r="I130" s="368"/>
      <c r="J130" s="369"/>
      <c r="K130" s="414"/>
      <c r="L130" s="368"/>
      <c r="M130" s="415"/>
      <c r="N130" s="350"/>
      <c r="O130" s="350"/>
    </row>
    <row r="131" spans="1:15" x14ac:dyDescent="0.2">
      <c r="A131" s="354" t="str">
        <f>MID(C131,1,1)</f>
        <v>4</v>
      </c>
      <c r="B131" s="354" t="str">
        <f>MID(C131,1,2)</f>
        <v>43</v>
      </c>
      <c r="C131" s="354">
        <v>4312</v>
      </c>
      <c r="D131" s="268" t="s">
        <v>366</v>
      </c>
      <c r="E131" s="353">
        <f t="shared" ref="E131:E148" si="90">+F131+G131</f>
        <v>80</v>
      </c>
      <c r="F131" s="355"/>
      <c r="G131" s="356">
        <v>80</v>
      </c>
      <c r="H131" s="355"/>
      <c r="I131" s="355"/>
      <c r="J131" s="356"/>
      <c r="K131" s="409">
        <f t="shared" ref="K131:K148" si="91">+L131+M131</f>
        <v>80</v>
      </c>
      <c r="L131" s="353">
        <f t="shared" ref="L131:M147" si="92">+F131+I131</f>
        <v>0</v>
      </c>
      <c r="M131" s="392">
        <f t="shared" si="92"/>
        <v>80</v>
      </c>
      <c r="N131" s="350"/>
      <c r="O131" s="350"/>
    </row>
    <row r="132" spans="1:15" x14ac:dyDescent="0.2">
      <c r="A132" s="354" t="str">
        <f>MID(C132,1,1)</f>
        <v>4</v>
      </c>
      <c r="B132" s="354" t="str">
        <f>MID(C132,1,2)</f>
        <v>43</v>
      </c>
      <c r="C132" s="354">
        <v>4324</v>
      </c>
      <c r="D132" s="268" t="s">
        <v>367</v>
      </c>
      <c r="E132" s="353">
        <f t="shared" si="90"/>
        <v>7254</v>
      </c>
      <c r="F132" s="355"/>
      <c r="G132" s="356">
        <v>7254</v>
      </c>
      <c r="H132" s="355"/>
      <c r="I132" s="355"/>
      <c r="J132" s="356"/>
      <c r="K132" s="409">
        <f t="shared" si="91"/>
        <v>7254</v>
      </c>
      <c r="L132" s="353">
        <f t="shared" si="92"/>
        <v>0</v>
      </c>
      <c r="M132" s="392">
        <f t="shared" si="92"/>
        <v>7254</v>
      </c>
      <c r="N132" s="350"/>
      <c r="O132" s="350"/>
    </row>
    <row r="133" spans="1:15" x14ac:dyDescent="0.2">
      <c r="A133" s="354" t="str">
        <f t="shared" ref="A133:A148" si="93">MID(C133,1,1)</f>
        <v>4</v>
      </c>
      <c r="B133" s="354" t="str">
        <f t="shared" ref="B133:B148" si="94">MID(C133,1,2)</f>
        <v>43</v>
      </c>
      <c r="C133" s="354">
        <v>4329</v>
      </c>
      <c r="D133" s="268" t="s">
        <v>368</v>
      </c>
      <c r="E133" s="353">
        <f t="shared" si="90"/>
        <v>136</v>
      </c>
      <c r="F133" s="355"/>
      <c r="G133" s="356">
        <v>136</v>
      </c>
      <c r="H133" s="355">
        <f t="shared" ref="H133:H148" si="95">+I133+J133</f>
        <v>0</v>
      </c>
      <c r="I133" s="355"/>
      <c r="J133" s="356"/>
      <c r="K133" s="409">
        <f t="shared" si="91"/>
        <v>136</v>
      </c>
      <c r="L133" s="353">
        <f t="shared" si="92"/>
        <v>0</v>
      </c>
      <c r="M133" s="392">
        <f t="shared" si="92"/>
        <v>136</v>
      </c>
      <c r="N133" s="350"/>
      <c r="O133" s="350"/>
    </row>
    <row r="134" spans="1:15" x14ac:dyDescent="0.2">
      <c r="A134" s="354" t="str">
        <f t="shared" si="93"/>
        <v>4</v>
      </c>
      <c r="B134" s="354" t="str">
        <f t="shared" si="94"/>
        <v>43</v>
      </c>
      <c r="C134" s="354">
        <v>4339</v>
      </c>
      <c r="D134" s="268" t="s">
        <v>369</v>
      </c>
      <c r="E134" s="353">
        <f t="shared" si="90"/>
        <v>60</v>
      </c>
      <c r="F134" s="355"/>
      <c r="G134" s="356">
        <v>60</v>
      </c>
      <c r="H134" s="355"/>
      <c r="I134" s="355"/>
      <c r="J134" s="356"/>
      <c r="K134" s="409">
        <f t="shared" si="91"/>
        <v>60</v>
      </c>
      <c r="L134" s="353">
        <f t="shared" si="92"/>
        <v>0</v>
      </c>
      <c r="M134" s="392">
        <f t="shared" si="92"/>
        <v>60</v>
      </c>
      <c r="N134" s="350"/>
      <c r="O134" s="350"/>
    </row>
    <row r="135" spans="1:15" x14ac:dyDescent="0.2">
      <c r="A135" s="354" t="str">
        <f t="shared" si="93"/>
        <v>4</v>
      </c>
      <c r="B135" s="354" t="str">
        <f t="shared" si="94"/>
        <v>43</v>
      </c>
      <c r="C135" s="354">
        <v>4341</v>
      </c>
      <c r="D135" s="268" t="s">
        <v>370</v>
      </c>
      <c r="E135" s="353">
        <f t="shared" si="90"/>
        <v>8252</v>
      </c>
      <c r="F135" s="355">
        <v>8252</v>
      </c>
      <c r="G135" s="356"/>
      <c r="H135" s="355">
        <f t="shared" si="95"/>
        <v>65</v>
      </c>
      <c r="I135" s="355">
        <v>65</v>
      </c>
      <c r="J135" s="356"/>
      <c r="K135" s="409">
        <f t="shared" si="91"/>
        <v>8317</v>
      </c>
      <c r="L135" s="353">
        <f t="shared" si="92"/>
        <v>8317</v>
      </c>
      <c r="M135" s="392">
        <f t="shared" si="92"/>
        <v>0</v>
      </c>
      <c r="N135" s="350"/>
      <c r="O135" s="350"/>
    </row>
    <row r="136" spans="1:15" x14ac:dyDescent="0.2">
      <c r="A136" s="354" t="str">
        <f t="shared" si="93"/>
        <v>4</v>
      </c>
      <c r="B136" s="354" t="str">
        <f t="shared" si="94"/>
        <v>43</v>
      </c>
      <c r="C136" s="354">
        <v>4342</v>
      </c>
      <c r="D136" s="268" t="s">
        <v>371</v>
      </c>
      <c r="E136" s="353">
        <f t="shared" si="90"/>
        <v>7494</v>
      </c>
      <c r="F136" s="355">
        <v>7494</v>
      </c>
      <c r="G136" s="356"/>
      <c r="H136" s="355">
        <f t="shared" si="95"/>
        <v>0</v>
      </c>
      <c r="I136" s="355"/>
      <c r="J136" s="356"/>
      <c r="K136" s="409">
        <f t="shared" si="91"/>
        <v>7494</v>
      </c>
      <c r="L136" s="353">
        <f t="shared" si="92"/>
        <v>7494</v>
      </c>
      <c r="M136" s="392">
        <f t="shared" si="92"/>
        <v>0</v>
      </c>
      <c r="N136" s="350"/>
      <c r="O136" s="350"/>
    </row>
    <row r="137" spans="1:15" x14ac:dyDescent="0.2">
      <c r="A137" s="354" t="str">
        <f t="shared" si="93"/>
        <v>4</v>
      </c>
      <c r="B137" s="354" t="str">
        <f t="shared" si="94"/>
        <v>43</v>
      </c>
      <c r="C137" s="354">
        <v>4349</v>
      </c>
      <c r="D137" s="268" t="s">
        <v>372</v>
      </c>
      <c r="E137" s="353">
        <f t="shared" si="90"/>
        <v>6974</v>
      </c>
      <c r="F137" s="355">
        <v>6500</v>
      </c>
      <c r="G137" s="356">
        <v>474</v>
      </c>
      <c r="H137" s="355">
        <f t="shared" si="95"/>
        <v>0</v>
      </c>
      <c r="I137" s="355"/>
      <c r="J137" s="356"/>
      <c r="K137" s="409">
        <f t="shared" si="91"/>
        <v>6974</v>
      </c>
      <c r="L137" s="353">
        <f t="shared" si="92"/>
        <v>6500</v>
      </c>
      <c r="M137" s="392">
        <f t="shared" si="92"/>
        <v>474</v>
      </c>
      <c r="N137" s="350"/>
      <c r="O137" s="350"/>
    </row>
    <row r="138" spans="1:15" x14ac:dyDescent="0.2">
      <c r="A138" s="354" t="str">
        <f t="shared" si="93"/>
        <v>4</v>
      </c>
      <c r="B138" s="354" t="str">
        <f t="shared" si="94"/>
        <v>43</v>
      </c>
      <c r="C138" s="354">
        <v>4350</v>
      </c>
      <c r="D138" s="268" t="s">
        <v>257</v>
      </c>
      <c r="E138" s="353">
        <f t="shared" si="90"/>
        <v>198283</v>
      </c>
      <c r="F138" s="355">
        <v>198283</v>
      </c>
      <c r="G138" s="356"/>
      <c r="H138" s="355">
        <f t="shared" si="95"/>
        <v>16691</v>
      </c>
      <c r="I138" s="355">
        <v>16691</v>
      </c>
      <c r="J138" s="356"/>
      <c r="K138" s="409">
        <f t="shared" si="91"/>
        <v>214974</v>
      </c>
      <c r="L138" s="353">
        <f t="shared" si="92"/>
        <v>214974</v>
      </c>
      <c r="M138" s="392">
        <f t="shared" si="92"/>
        <v>0</v>
      </c>
      <c r="N138" s="350"/>
      <c r="O138" s="350"/>
    </row>
    <row r="139" spans="1:15" x14ac:dyDescent="0.2">
      <c r="A139" s="354" t="str">
        <f t="shared" si="93"/>
        <v>4</v>
      </c>
      <c r="B139" s="354" t="str">
        <f t="shared" si="94"/>
        <v>43</v>
      </c>
      <c r="C139" s="354">
        <v>4351</v>
      </c>
      <c r="D139" s="268" t="s">
        <v>258</v>
      </c>
      <c r="E139" s="353">
        <f t="shared" si="90"/>
        <v>89298</v>
      </c>
      <c r="F139" s="355"/>
      <c r="G139" s="356">
        <v>89298</v>
      </c>
      <c r="H139" s="355">
        <f t="shared" si="95"/>
        <v>27762</v>
      </c>
      <c r="I139" s="355">
        <v>25000</v>
      </c>
      <c r="J139" s="356">
        <v>2762</v>
      </c>
      <c r="K139" s="409">
        <f t="shared" si="91"/>
        <v>117060</v>
      </c>
      <c r="L139" s="353">
        <f t="shared" si="92"/>
        <v>25000</v>
      </c>
      <c r="M139" s="392">
        <f t="shared" si="92"/>
        <v>92060</v>
      </c>
      <c r="N139" s="350"/>
      <c r="O139" s="350"/>
    </row>
    <row r="140" spans="1:15" x14ac:dyDescent="0.2">
      <c r="A140" s="354" t="str">
        <f t="shared" si="93"/>
        <v>4</v>
      </c>
      <c r="B140" s="354" t="str">
        <f t="shared" si="94"/>
        <v>43</v>
      </c>
      <c r="C140" s="354">
        <v>4354</v>
      </c>
      <c r="D140" s="268" t="s">
        <v>373</v>
      </c>
      <c r="E140" s="353">
        <f>+F140+G140</f>
        <v>0</v>
      </c>
      <c r="F140" s="355"/>
      <c r="G140" s="356"/>
      <c r="H140" s="355">
        <f t="shared" si="95"/>
        <v>1000</v>
      </c>
      <c r="I140" s="355">
        <v>1000</v>
      </c>
      <c r="J140" s="356"/>
      <c r="K140" s="409">
        <f t="shared" si="91"/>
        <v>1000</v>
      </c>
      <c r="L140" s="353">
        <f t="shared" si="92"/>
        <v>1000</v>
      </c>
      <c r="M140" s="392">
        <f t="shared" si="92"/>
        <v>0</v>
      </c>
      <c r="N140" s="350"/>
      <c r="O140" s="350"/>
    </row>
    <row r="141" spans="1:15" x14ac:dyDescent="0.2">
      <c r="A141" s="354" t="str">
        <f t="shared" si="93"/>
        <v>4</v>
      </c>
      <c r="B141" s="354" t="str">
        <f t="shared" si="94"/>
        <v>43</v>
      </c>
      <c r="C141" s="354">
        <v>4356</v>
      </c>
      <c r="D141" s="268" t="s">
        <v>374</v>
      </c>
      <c r="E141" s="353">
        <f>+F141+G141</f>
        <v>5541</v>
      </c>
      <c r="F141" s="355"/>
      <c r="G141" s="356">
        <v>5541</v>
      </c>
      <c r="H141" s="355">
        <f t="shared" si="95"/>
        <v>0</v>
      </c>
      <c r="I141" s="355"/>
      <c r="J141" s="356"/>
      <c r="K141" s="409">
        <f t="shared" si="91"/>
        <v>5541</v>
      </c>
      <c r="L141" s="353">
        <f t="shared" si="92"/>
        <v>0</v>
      </c>
      <c r="M141" s="392">
        <f t="shared" si="92"/>
        <v>5541</v>
      </c>
      <c r="N141" s="350"/>
      <c r="O141" s="350"/>
    </row>
    <row r="142" spans="1:15" x14ac:dyDescent="0.2">
      <c r="A142" s="354" t="str">
        <f t="shared" si="93"/>
        <v>4</v>
      </c>
      <c r="B142" s="354" t="str">
        <f t="shared" si="94"/>
        <v>43</v>
      </c>
      <c r="C142" s="354">
        <v>4357</v>
      </c>
      <c r="D142" s="268" t="s">
        <v>260</v>
      </c>
      <c r="E142" s="353">
        <f t="shared" si="90"/>
        <v>36687</v>
      </c>
      <c r="F142" s="355">
        <v>36632</v>
      </c>
      <c r="G142" s="356">
        <v>55</v>
      </c>
      <c r="H142" s="355">
        <f>+I142+J142</f>
        <v>9755</v>
      </c>
      <c r="I142" s="355">
        <v>9755</v>
      </c>
      <c r="J142" s="356"/>
      <c r="K142" s="409">
        <f t="shared" si="91"/>
        <v>46442</v>
      </c>
      <c r="L142" s="353">
        <f t="shared" si="92"/>
        <v>46387</v>
      </c>
      <c r="M142" s="392">
        <f t="shared" si="92"/>
        <v>55</v>
      </c>
      <c r="N142" s="350"/>
      <c r="O142" s="350"/>
    </row>
    <row r="143" spans="1:15" x14ac:dyDescent="0.2">
      <c r="A143" s="354" t="str">
        <f t="shared" si="93"/>
        <v>4</v>
      </c>
      <c r="B143" s="354" t="str">
        <f t="shared" si="94"/>
        <v>43</v>
      </c>
      <c r="C143" s="354">
        <v>4359</v>
      </c>
      <c r="D143" s="268" t="s">
        <v>375</v>
      </c>
      <c r="E143" s="353">
        <f t="shared" si="90"/>
        <v>97680</v>
      </c>
      <c r="F143" s="355">
        <v>82301</v>
      </c>
      <c r="G143" s="356">
        <v>15379</v>
      </c>
      <c r="H143" s="355">
        <f>+I143+J143</f>
        <v>111</v>
      </c>
      <c r="I143" s="355"/>
      <c r="J143" s="356">
        <v>111</v>
      </c>
      <c r="K143" s="409">
        <f t="shared" si="91"/>
        <v>97791</v>
      </c>
      <c r="L143" s="353">
        <f t="shared" si="92"/>
        <v>82301</v>
      </c>
      <c r="M143" s="392">
        <f t="shared" si="92"/>
        <v>15490</v>
      </c>
      <c r="N143" s="350"/>
      <c r="O143" s="350"/>
    </row>
    <row r="144" spans="1:15" x14ac:dyDescent="0.2">
      <c r="A144" s="354" t="str">
        <f t="shared" si="93"/>
        <v>4</v>
      </c>
      <c r="B144" s="354" t="str">
        <f t="shared" si="94"/>
        <v>43</v>
      </c>
      <c r="C144" s="354">
        <v>4374</v>
      </c>
      <c r="D144" s="268" t="s">
        <v>376</v>
      </c>
      <c r="E144" s="353">
        <f t="shared" si="90"/>
        <v>83832</v>
      </c>
      <c r="F144" s="355">
        <v>83832</v>
      </c>
      <c r="G144" s="356"/>
      <c r="H144" s="355">
        <f>+I144+J144</f>
        <v>800</v>
      </c>
      <c r="I144" s="355">
        <v>800</v>
      </c>
      <c r="J144" s="356"/>
      <c r="K144" s="409">
        <f t="shared" si="91"/>
        <v>84632</v>
      </c>
      <c r="L144" s="353">
        <f t="shared" si="92"/>
        <v>84632</v>
      </c>
      <c r="M144" s="392">
        <f t="shared" si="92"/>
        <v>0</v>
      </c>
      <c r="N144" s="350"/>
      <c r="O144" s="350"/>
    </row>
    <row r="145" spans="1:15" x14ac:dyDescent="0.2">
      <c r="A145" s="354" t="str">
        <f t="shared" si="93"/>
        <v>4</v>
      </c>
      <c r="B145" s="354" t="str">
        <f t="shared" si="94"/>
        <v>43</v>
      </c>
      <c r="C145" s="354">
        <v>4375</v>
      </c>
      <c r="D145" s="268" t="s">
        <v>377</v>
      </c>
      <c r="E145" s="353">
        <f t="shared" si="90"/>
        <v>40</v>
      </c>
      <c r="F145" s="355"/>
      <c r="G145" s="356">
        <v>40</v>
      </c>
      <c r="H145" s="355">
        <f t="shared" si="95"/>
        <v>0</v>
      </c>
      <c r="I145" s="355"/>
      <c r="J145" s="356"/>
      <c r="K145" s="409">
        <f t="shared" si="91"/>
        <v>40</v>
      </c>
      <c r="L145" s="353">
        <f t="shared" si="92"/>
        <v>0</v>
      </c>
      <c r="M145" s="392">
        <f t="shared" si="92"/>
        <v>40</v>
      </c>
      <c r="N145" s="350"/>
      <c r="O145" s="350"/>
    </row>
    <row r="146" spans="1:15" x14ac:dyDescent="0.2">
      <c r="A146" s="354" t="str">
        <f t="shared" ref="A146" si="96">MID(C146,1,1)</f>
        <v>4</v>
      </c>
      <c r="B146" s="354" t="str">
        <f t="shared" ref="B146" si="97">MID(C146,1,2)</f>
        <v>43</v>
      </c>
      <c r="C146" s="354">
        <v>4376</v>
      </c>
      <c r="D146" s="268" t="s">
        <v>445</v>
      </c>
      <c r="E146" s="353">
        <f t="shared" ref="E146" si="98">+F146+G146</f>
        <v>500</v>
      </c>
      <c r="F146" s="355">
        <v>500</v>
      </c>
      <c r="G146" s="356"/>
      <c r="H146" s="355">
        <f t="shared" ref="H146" si="99">+I146+J146</f>
        <v>0</v>
      </c>
      <c r="I146" s="355"/>
      <c r="J146" s="356"/>
      <c r="K146" s="409">
        <f t="shared" ref="K146" si="100">+L146+M146</f>
        <v>500</v>
      </c>
      <c r="L146" s="353">
        <f t="shared" ref="L146" si="101">+F146+I146</f>
        <v>500</v>
      </c>
      <c r="M146" s="392">
        <f t="shared" ref="M146" si="102">+G146+J146</f>
        <v>0</v>
      </c>
      <c r="N146" s="350"/>
      <c r="O146" s="350"/>
    </row>
    <row r="147" spans="1:15" x14ac:dyDescent="0.2">
      <c r="A147" s="354" t="str">
        <f t="shared" si="93"/>
        <v>4</v>
      </c>
      <c r="B147" s="354" t="str">
        <f t="shared" si="94"/>
        <v>43</v>
      </c>
      <c r="C147" s="354">
        <v>4379</v>
      </c>
      <c r="D147" s="268" t="s">
        <v>262</v>
      </c>
      <c r="E147" s="353">
        <f t="shared" si="90"/>
        <v>1850</v>
      </c>
      <c r="F147" s="355">
        <v>995</v>
      </c>
      <c r="G147" s="356">
        <v>855</v>
      </c>
      <c r="H147" s="355">
        <f t="shared" si="95"/>
        <v>0</v>
      </c>
      <c r="I147" s="355"/>
      <c r="J147" s="356"/>
      <c r="K147" s="409">
        <f t="shared" si="91"/>
        <v>1850</v>
      </c>
      <c r="L147" s="353">
        <f t="shared" si="92"/>
        <v>995</v>
      </c>
      <c r="M147" s="392">
        <f t="shared" si="92"/>
        <v>855</v>
      </c>
      <c r="N147" s="350"/>
      <c r="O147" s="350"/>
    </row>
    <row r="148" spans="1:15" x14ac:dyDescent="0.2">
      <c r="A148" s="354" t="str">
        <f t="shared" si="93"/>
        <v>4</v>
      </c>
      <c r="B148" s="354" t="str">
        <f t="shared" si="94"/>
        <v>43</v>
      </c>
      <c r="C148" s="354">
        <v>4399</v>
      </c>
      <c r="D148" s="268" t="s">
        <v>378</v>
      </c>
      <c r="E148" s="353">
        <f t="shared" si="90"/>
        <v>5</v>
      </c>
      <c r="F148" s="355"/>
      <c r="G148" s="356">
        <v>5</v>
      </c>
      <c r="H148" s="355">
        <f t="shared" si="95"/>
        <v>0</v>
      </c>
      <c r="I148" s="355"/>
      <c r="J148" s="356"/>
      <c r="K148" s="409">
        <f t="shared" si="91"/>
        <v>5</v>
      </c>
      <c r="L148" s="353">
        <f t="shared" ref="L148:M148" si="103">+F148+I148</f>
        <v>0</v>
      </c>
      <c r="M148" s="392">
        <f t="shared" si="103"/>
        <v>5</v>
      </c>
      <c r="N148" s="350"/>
      <c r="O148" s="350"/>
    </row>
    <row r="149" spans="1:15" x14ac:dyDescent="0.2">
      <c r="A149" s="357" t="s">
        <v>379</v>
      </c>
      <c r="B149" s="357"/>
      <c r="C149" s="358"/>
      <c r="D149" s="399"/>
      <c r="E149" s="359">
        <f t="shared" ref="E149:M149" si="104">SUM(E131:E148)</f>
        <v>543966</v>
      </c>
      <c r="F149" s="359">
        <f t="shared" si="104"/>
        <v>424789</v>
      </c>
      <c r="G149" s="359">
        <f t="shared" si="104"/>
        <v>119177</v>
      </c>
      <c r="H149" s="359">
        <f t="shared" si="104"/>
        <v>56184</v>
      </c>
      <c r="I149" s="359">
        <f t="shared" si="104"/>
        <v>53311</v>
      </c>
      <c r="J149" s="359">
        <f t="shared" si="104"/>
        <v>2873</v>
      </c>
      <c r="K149" s="408">
        <f t="shared" si="104"/>
        <v>600150</v>
      </c>
      <c r="L149" s="359">
        <f t="shared" si="104"/>
        <v>478100</v>
      </c>
      <c r="M149" s="360">
        <f t="shared" si="104"/>
        <v>122050</v>
      </c>
      <c r="N149" s="350"/>
      <c r="O149" s="350"/>
    </row>
    <row r="150" spans="1:15" ht="13.5" thickBot="1" x14ac:dyDescent="0.25">
      <c r="A150" s="362"/>
      <c r="B150" s="361"/>
      <c r="C150" s="362"/>
      <c r="D150" s="400"/>
      <c r="E150" s="363"/>
      <c r="F150" s="363"/>
      <c r="G150" s="364"/>
      <c r="H150" s="363"/>
      <c r="I150" s="363"/>
      <c r="J150" s="364"/>
      <c r="K150" s="410"/>
      <c r="L150" s="363"/>
      <c r="M150" s="411"/>
      <c r="N150" s="350"/>
      <c r="O150" s="350"/>
    </row>
    <row r="151" spans="1:15" ht="14.25" thickTop="1" thickBot="1" x14ac:dyDescent="0.25">
      <c r="A151" s="387" t="s">
        <v>265</v>
      </c>
      <c r="B151" s="365"/>
      <c r="C151" s="365"/>
      <c r="D151" s="401"/>
      <c r="E151" s="366">
        <f>+E149</f>
        <v>543966</v>
      </c>
      <c r="F151" s="367">
        <f t="shared" ref="F151:M151" si="105">+F149</f>
        <v>424789</v>
      </c>
      <c r="G151" s="367">
        <f t="shared" si="105"/>
        <v>119177</v>
      </c>
      <c r="H151" s="366">
        <f t="shared" si="105"/>
        <v>56184</v>
      </c>
      <c r="I151" s="367">
        <f t="shared" si="105"/>
        <v>53311</v>
      </c>
      <c r="J151" s="367">
        <f t="shared" si="105"/>
        <v>2873</v>
      </c>
      <c r="K151" s="412">
        <f t="shared" si="105"/>
        <v>600150</v>
      </c>
      <c r="L151" s="367">
        <f t="shared" si="105"/>
        <v>478100</v>
      </c>
      <c r="M151" s="413">
        <f t="shared" si="105"/>
        <v>122050</v>
      </c>
      <c r="N151" s="350"/>
      <c r="O151" s="350"/>
    </row>
    <row r="152" spans="1:15" ht="13.5" thickTop="1" x14ac:dyDescent="0.2">
      <c r="A152" s="383"/>
      <c r="B152" s="384"/>
      <c r="C152" s="384"/>
      <c r="D152" s="407"/>
      <c r="E152" s="385"/>
      <c r="F152" s="386"/>
      <c r="G152" s="386"/>
      <c r="H152" s="385"/>
      <c r="I152" s="386"/>
      <c r="J152" s="386"/>
      <c r="K152" s="424"/>
      <c r="L152" s="386"/>
      <c r="M152" s="425"/>
      <c r="N152" s="350"/>
      <c r="O152" s="350"/>
    </row>
    <row r="153" spans="1:15" x14ac:dyDescent="0.2">
      <c r="A153" s="354" t="str">
        <f>MID(C153,1,1)</f>
        <v>5</v>
      </c>
      <c r="B153" s="354" t="str">
        <f>MID(C153,1,2)</f>
        <v>52</v>
      </c>
      <c r="C153" s="354">
        <v>5212</v>
      </c>
      <c r="D153" s="268" t="s">
        <v>380</v>
      </c>
      <c r="E153" s="355">
        <f>+F153+G153</f>
        <v>1752</v>
      </c>
      <c r="F153" s="355">
        <v>500</v>
      </c>
      <c r="G153" s="356">
        <v>1252</v>
      </c>
      <c r="H153" s="355">
        <f t="shared" ref="H153:H157" si="106">+I153+J153</f>
        <v>0</v>
      </c>
      <c r="I153" s="355"/>
      <c r="J153" s="356"/>
      <c r="K153" s="420">
        <f t="shared" ref="K153:K157" si="107">+L153+M153</f>
        <v>1752</v>
      </c>
      <c r="L153" s="355">
        <f t="shared" ref="L153:M157" si="108">+F153+I153</f>
        <v>500</v>
      </c>
      <c r="M153" s="394">
        <f t="shared" si="108"/>
        <v>1252</v>
      </c>
      <c r="N153" s="350"/>
      <c r="O153" s="350"/>
    </row>
    <row r="154" spans="1:15" x14ac:dyDescent="0.2">
      <c r="A154" s="354" t="str">
        <f>MID(C154,1,1)</f>
        <v>5</v>
      </c>
      <c r="B154" s="354" t="str">
        <f>MID(C154,1,2)</f>
        <v>52</v>
      </c>
      <c r="C154" s="354">
        <v>5269</v>
      </c>
      <c r="D154" s="268" t="s">
        <v>381</v>
      </c>
      <c r="E154" s="353">
        <f>+F154+G154</f>
        <v>210</v>
      </c>
      <c r="F154" s="355">
        <v>200</v>
      </c>
      <c r="G154" s="356">
        <v>10</v>
      </c>
      <c r="H154" s="355">
        <f t="shared" si="106"/>
        <v>0</v>
      </c>
      <c r="I154" s="355"/>
      <c r="J154" s="356"/>
      <c r="K154" s="420">
        <f t="shared" si="107"/>
        <v>210</v>
      </c>
      <c r="L154" s="355">
        <f t="shared" si="108"/>
        <v>200</v>
      </c>
      <c r="M154" s="394">
        <f t="shared" si="108"/>
        <v>10</v>
      </c>
      <c r="N154" s="350"/>
      <c r="O154" s="350"/>
    </row>
    <row r="155" spans="1:15" x14ac:dyDescent="0.2">
      <c r="A155" s="354" t="str">
        <f>MID(C155,1,1)</f>
        <v>5</v>
      </c>
      <c r="B155" s="354" t="str">
        <f>MID(C155,1,2)</f>
        <v>52</v>
      </c>
      <c r="C155" s="354">
        <v>5272</v>
      </c>
      <c r="D155" s="268" t="s">
        <v>382</v>
      </c>
      <c r="E155" s="353">
        <f>+F155+G155</f>
        <v>2505</v>
      </c>
      <c r="F155" s="355">
        <v>2500</v>
      </c>
      <c r="G155" s="356">
        <v>5</v>
      </c>
      <c r="H155" s="355">
        <f t="shared" si="106"/>
        <v>0</v>
      </c>
      <c r="I155" s="355"/>
      <c r="J155" s="356"/>
      <c r="K155" s="420">
        <f t="shared" si="107"/>
        <v>2505</v>
      </c>
      <c r="L155" s="353">
        <f t="shared" si="108"/>
        <v>2500</v>
      </c>
      <c r="M155" s="394">
        <f t="shared" si="108"/>
        <v>5</v>
      </c>
      <c r="N155" s="350"/>
      <c r="O155" s="350"/>
    </row>
    <row r="156" spans="1:15" x14ac:dyDescent="0.2">
      <c r="A156" s="354" t="str">
        <f>MID(C156,1,1)</f>
        <v>5</v>
      </c>
      <c r="B156" s="354" t="str">
        <f>MID(C156,1,2)</f>
        <v>52</v>
      </c>
      <c r="C156" s="354">
        <v>5273</v>
      </c>
      <c r="D156" s="268" t="s">
        <v>383</v>
      </c>
      <c r="E156" s="355">
        <f>+F156+G156</f>
        <v>200</v>
      </c>
      <c r="F156" s="355">
        <v>100</v>
      </c>
      <c r="G156" s="356">
        <v>100</v>
      </c>
      <c r="H156" s="355">
        <f t="shared" si="106"/>
        <v>0</v>
      </c>
      <c r="I156" s="355"/>
      <c r="J156" s="356"/>
      <c r="K156" s="409">
        <f t="shared" si="107"/>
        <v>200</v>
      </c>
      <c r="L156" s="353">
        <f t="shared" si="108"/>
        <v>100</v>
      </c>
      <c r="M156" s="392">
        <f t="shared" si="108"/>
        <v>100</v>
      </c>
      <c r="N156" s="350"/>
      <c r="O156" s="350"/>
    </row>
    <row r="157" spans="1:15" x14ac:dyDescent="0.2">
      <c r="A157" s="354" t="str">
        <f>MID(C157,1,1)</f>
        <v>5</v>
      </c>
      <c r="B157" s="354" t="str">
        <f>MID(C157,1,2)</f>
        <v>52</v>
      </c>
      <c r="C157" s="354">
        <v>5279</v>
      </c>
      <c r="D157" s="268" t="s">
        <v>384</v>
      </c>
      <c r="E157" s="355">
        <f>+F157+G157</f>
        <v>5</v>
      </c>
      <c r="F157" s="355"/>
      <c r="G157" s="356">
        <v>5</v>
      </c>
      <c r="H157" s="355">
        <f t="shared" si="106"/>
        <v>0</v>
      </c>
      <c r="I157" s="355"/>
      <c r="J157" s="356"/>
      <c r="K157" s="409">
        <f t="shared" si="107"/>
        <v>5</v>
      </c>
      <c r="L157" s="353">
        <f t="shared" si="108"/>
        <v>0</v>
      </c>
      <c r="M157" s="392">
        <f t="shared" si="108"/>
        <v>5</v>
      </c>
      <c r="N157" s="350"/>
      <c r="O157" s="350"/>
    </row>
    <row r="158" spans="1:15" x14ac:dyDescent="0.2">
      <c r="A158" s="357" t="s">
        <v>385</v>
      </c>
      <c r="B158" s="357"/>
      <c r="C158" s="358"/>
      <c r="D158" s="399"/>
      <c r="E158" s="359">
        <f t="shared" ref="E158:M158" si="109">SUM(E153:E157)</f>
        <v>4672</v>
      </c>
      <c r="F158" s="359">
        <f t="shared" si="109"/>
        <v>3300</v>
      </c>
      <c r="G158" s="359">
        <f t="shared" si="109"/>
        <v>1372</v>
      </c>
      <c r="H158" s="359">
        <f t="shared" si="109"/>
        <v>0</v>
      </c>
      <c r="I158" s="359">
        <f t="shared" si="109"/>
        <v>0</v>
      </c>
      <c r="J158" s="359">
        <f t="shared" si="109"/>
        <v>0</v>
      </c>
      <c r="K158" s="408">
        <f t="shared" si="109"/>
        <v>4672</v>
      </c>
      <c r="L158" s="359">
        <f t="shared" si="109"/>
        <v>3300</v>
      </c>
      <c r="M158" s="360">
        <f t="shared" si="109"/>
        <v>1372</v>
      </c>
      <c r="N158" s="350"/>
      <c r="O158" s="350"/>
    </row>
    <row r="159" spans="1:15" x14ac:dyDescent="0.2">
      <c r="A159" s="354"/>
      <c r="B159" s="370"/>
      <c r="C159" s="354"/>
      <c r="D159" s="268"/>
      <c r="E159" s="371"/>
      <c r="F159" s="371"/>
      <c r="G159" s="372"/>
      <c r="H159" s="371"/>
      <c r="I159" s="371"/>
      <c r="J159" s="372"/>
      <c r="K159" s="416"/>
      <c r="L159" s="371"/>
      <c r="M159" s="393"/>
      <c r="N159" s="350"/>
      <c r="O159" s="350"/>
    </row>
    <row r="160" spans="1:15" x14ac:dyDescent="0.2">
      <c r="A160" s="354" t="str">
        <f>MID(C160,1,1)</f>
        <v>5</v>
      </c>
      <c r="B160" s="354" t="str">
        <f>MID(C160,1,2)</f>
        <v>53</v>
      </c>
      <c r="C160" s="354">
        <v>5311</v>
      </c>
      <c r="D160" s="268" t="s">
        <v>386</v>
      </c>
      <c r="E160" s="353">
        <f>+F160+G160</f>
        <v>399234</v>
      </c>
      <c r="F160" s="355">
        <v>398989</v>
      </c>
      <c r="G160" s="356">
        <v>245</v>
      </c>
      <c r="H160" s="355">
        <f t="shared" ref="H160:H162" si="110">+I160+J160</f>
        <v>10916</v>
      </c>
      <c r="I160" s="355">
        <v>10716</v>
      </c>
      <c r="J160" s="356">
        <v>200</v>
      </c>
      <c r="K160" s="409">
        <f t="shared" ref="K160:K162" si="111">+L160+M160</f>
        <v>410150</v>
      </c>
      <c r="L160" s="353">
        <f t="shared" ref="L160:M162" si="112">+F160+I160</f>
        <v>409705</v>
      </c>
      <c r="M160" s="392">
        <f t="shared" si="112"/>
        <v>445</v>
      </c>
      <c r="N160" s="350"/>
      <c r="O160" s="350"/>
    </row>
    <row r="161" spans="1:15" x14ac:dyDescent="0.2">
      <c r="A161" s="354" t="str">
        <f>MID(C161,1,1)</f>
        <v>5</v>
      </c>
      <c r="B161" s="354" t="str">
        <f>MID(C161,1,2)</f>
        <v>53</v>
      </c>
      <c r="C161" s="354">
        <v>5319</v>
      </c>
      <c r="D161" s="268" t="s">
        <v>387</v>
      </c>
      <c r="E161" s="353">
        <f>+F161+G161</f>
        <v>6474</v>
      </c>
      <c r="F161" s="355">
        <v>6454</v>
      </c>
      <c r="G161" s="356">
        <v>20</v>
      </c>
      <c r="H161" s="355">
        <f t="shared" si="110"/>
        <v>0</v>
      </c>
      <c r="I161" s="355"/>
      <c r="J161" s="356"/>
      <c r="K161" s="409">
        <f t="shared" si="111"/>
        <v>6474</v>
      </c>
      <c r="L161" s="353">
        <f t="shared" si="112"/>
        <v>6454</v>
      </c>
      <c r="M161" s="392">
        <f t="shared" si="112"/>
        <v>20</v>
      </c>
      <c r="N161" s="350"/>
      <c r="O161" s="350"/>
    </row>
    <row r="162" spans="1:15" x14ac:dyDescent="0.2">
      <c r="A162" s="354" t="str">
        <f>MID(C162,1,1)</f>
        <v>5</v>
      </c>
      <c r="B162" s="354" t="str">
        <f>MID(C162,1,2)</f>
        <v>53</v>
      </c>
      <c r="C162" s="354">
        <v>5399</v>
      </c>
      <c r="D162" s="268" t="s">
        <v>388</v>
      </c>
      <c r="E162" s="353">
        <f>+F162+G162</f>
        <v>15</v>
      </c>
      <c r="F162" s="355"/>
      <c r="G162" s="356">
        <v>15</v>
      </c>
      <c r="H162" s="355">
        <f t="shared" si="110"/>
        <v>0</v>
      </c>
      <c r="I162" s="355"/>
      <c r="J162" s="356"/>
      <c r="K162" s="409">
        <f t="shared" si="111"/>
        <v>15</v>
      </c>
      <c r="L162" s="353">
        <f t="shared" si="112"/>
        <v>0</v>
      </c>
      <c r="M162" s="392">
        <f t="shared" si="112"/>
        <v>15</v>
      </c>
      <c r="N162" s="350"/>
      <c r="O162" s="350"/>
    </row>
    <row r="163" spans="1:15" x14ac:dyDescent="0.2">
      <c r="A163" s="357" t="s">
        <v>267</v>
      </c>
      <c r="B163" s="357"/>
      <c r="C163" s="358"/>
      <c r="D163" s="399"/>
      <c r="E163" s="359">
        <f t="shared" ref="E163:M163" si="113">SUM(E160:E162)</f>
        <v>405723</v>
      </c>
      <c r="F163" s="359">
        <f t="shared" si="113"/>
        <v>405443</v>
      </c>
      <c r="G163" s="359">
        <f t="shared" si="113"/>
        <v>280</v>
      </c>
      <c r="H163" s="359">
        <f t="shared" si="113"/>
        <v>10916</v>
      </c>
      <c r="I163" s="359">
        <f t="shared" si="113"/>
        <v>10716</v>
      </c>
      <c r="J163" s="359">
        <f t="shared" si="113"/>
        <v>200</v>
      </c>
      <c r="K163" s="408">
        <f t="shared" si="113"/>
        <v>416639</v>
      </c>
      <c r="L163" s="359">
        <f t="shared" si="113"/>
        <v>416159</v>
      </c>
      <c r="M163" s="360">
        <f t="shared" si="113"/>
        <v>480</v>
      </c>
    </row>
    <row r="164" spans="1:15" x14ac:dyDescent="0.2">
      <c r="A164" s="354"/>
      <c r="B164" s="370"/>
      <c r="C164" s="354"/>
      <c r="D164" s="268"/>
      <c r="E164" s="371"/>
      <c r="F164" s="371"/>
      <c r="G164" s="372"/>
      <c r="H164" s="371"/>
      <c r="I164" s="371"/>
      <c r="J164" s="372"/>
      <c r="K164" s="416"/>
      <c r="L164" s="371"/>
      <c r="M164" s="393"/>
    </row>
    <row r="165" spans="1:15" x14ac:dyDescent="0.2">
      <c r="A165" s="354" t="str">
        <f>MID(C165,1,1)</f>
        <v>5</v>
      </c>
      <c r="B165" s="354" t="str">
        <f>MID(C165,1,2)</f>
        <v>55</v>
      </c>
      <c r="C165" s="354">
        <v>5511</v>
      </c>
      <c r="D165" s="268" t="s">
        <v>389</v>
      </c>
      <c r="E165" s="353">
        <f>+F165+G165</f>
        <v>5250</v>
      </c>
      <c r="F165" s="355">
        <v>5000</v>
      </c>
      <c r="G165" s="356">
        <v>250</v>
      </c>
      <c r="H165" s="355">
        <f t="shared" ref="H165:H166" si="114">+I165+J165</f>
        <v>12000</v>
      </c>
      <c r="I165" s="355">
        <v>12000</v>
      </c>
      <c r="J165" s="356"/>
      <c r="K165" s="409">
        <f t="shared" ref="K165:K167" si="115">+L165+M165</f>
        <v>17250</v>
      </c>
      <c r="L165" s="353">
        <f t="shared" ref="L165:M167" si="116">+F165+I165</f>
        <v>17000</v>
      </c>
      <c r="M165" s="392">
        <f t="shared" si="116"/>
        <v>250</v>
      </c>
    </row>
    <row r="166" spans="1:15" x14ac:dyDescent="0.2">
      <c r="A166" s="354" t="str">
        <f>MID(C166,1,1)</f>
        <v>5</v>
      </c>
      <c r="B166" s="354" t="str">
        <f>MID(C166,1,2)</f>
        <v>55</v>
      </c>
      <c r="C166" s="354">
        <v>5512</v>
      </c>
      <c r="D166" s="268" t="s">
        <v>390</v>
      </c>
      <c r="E166" s="353">
        <f>+F166+G166</f>
        <v>8641</v>
      </c>
      <c r="F166" s="355"/>
      <c r="G166" s="356">
        <v>8641</v>
      </c>
      <c r="H166" s="355">
        <f t="shared" si="114"/>
        <v>7693</v>
      </c>
      <c r="I166" s="355">
        <v>793</v>
      </c>
      <c r="J166" s="356">
        <v>6900</v>
      </c>
      <c r="K166" s="409">
        <f t="shared" si="115"/>
        <v>16334</v>
      </c>
      <c r="L166" s="353">
        <f t="shared" si="116"/>
        <v>793</v>
      </c>
      <c r="M166" s="392">
        <f t="shared" si="116"/>
        <v>15541</v>
      </c>
    </row>
    <row r="167" spans="1:15" x14ac:dyDescent="0.2">
      <c r="A167" s="354" t="str">
        <f>MID(C167,1,1)</f>
        <v>5</v>
      </c>
      <c r="B167" s="354" t="str">
        <f>MID(C167,1,2)</f>
        <v>55</v>
      </c>
      <c r="C167" s="354">
        <v>5519</v>
      </c>
      <c r="D167" s="268" t="s">
        <v>391</v>
      </c>
      <c r="E167" s="353">
        <f>+F167+G167</f>
        <v>400</v>
      </c>
      <c r="F167" s="355"/>
      <c r="G167" s="356">
        <v>400</v>
      </c>
      <c r="H167" s="355">
        <f>+I167+J167</f>
        <v>0</v>
      </c>
      <c r="I167" s="355"/>
      <c r="J167" s="356"/>
      <c r="K167" s="409">
        <f t="shared" si="115"/>
        <v>400</v>
      </c>
      <c r="L167" s="353">
        <f t="shared" si="116"/>
        <v>0</v>
      </c>
      <c r="M167" s="392">
        <f t="shared" si="116"/>
        <v>400</v>
      </c>
    </row>
    <row r="168" spans="1:15" x14ac:dyDescent="0.2">
      <c r="A168" s="357" t="s">
        <v>392</v>
      </c>
      <c r="B168" s="357"/>
      <c r="C168" s="358"/>
      <c r="D168" s="399"/>
      <c r="E168" s="359">
        <f t="shared" ref="E168:M168" si="117">SUM(E165:E167)</f>
        <v>14291</v>
      </c>
      <c r="F168" s="359">
        <f t="shared" si="117"/>
        <v>5000</v>
      </c>
      <c r="G168" s="359">
        <f t="shared" si="117"/>
        <v>9291</v>
      </c>
      <c r="H168" s="359">
        <f t="shared" si="117"/>
        <v>19693</v>
      </c>
      <c r="I168" s="359">
        <f t="shared" si="117"/>
        <v>12793</v>
      </c>
      <c r="J168" s="359">
        <f t="shared" si="117"/>
        <v>6900</v>
      </c>
      <c r="K168" s="408">
        <f t="shared" si="117"/>
        <v>33984</v>
      </c>
      <c r="L168" s="359">
        <f t="shared" si="117"/>
        <v>17793</v>
      </c>
      <c r="M168" s="360">
        <f t="shared" si="117"/>
        <v>16191</v>
      </c>
    </row>
    <row r="169" spans="1:15" ht="13.5" thickBot="1" x14ac:dyDescent="0.25">
      <c r="A169" s="362"/>
      <c r="B169" s="361"/>
      <c r="C169" s="362"/>
      <c r="D169" s="400"/>
      <c r="E169" s="363"/>
      <c r="F169" s="363"/>
      <c r="G169" s="364"/>
      <c r="H169" s="363"/>
      <c r="I169" s="363"/>
      <c r="J169" s="364"/>
      <c r="K169" s="410"/>
      <c r="L169" s="363"/>
      <c r="M169" s="411"/>
    </row>
    <row r="170" spans="1:15" ht="14.25" thickTop="1" thickBot="1" x14ac:dyDescent="0.25">
      <c r="A170" s="404" t="s">
        <v>270</v>
      </c>
      <c r="B170" s="373"/>
      <c r="C170" s="373"/>
      <c r="D170" s="405"/>
      <c r="E170" s="374">
        <f>+E158+E163+E168</f>
        <v>424686</v>
      </c>
      <c r="F170" s="375">
        <f>+F158+F163+F168</f>
        <v>413743</v>
      </c>
      <c r="G170" s="375">
        <f>+G168+G163+G158</f>
        <v>10943</v>
      </c>
      <c r="H170" s="374">
        <f>+H163+H168+H158</f>
        <v>30609</v>
      </c>
      <c r="I170" s="375">
        <f>+I163+I168+I158</f>
        <v>23509</v>
      </c>
      <c r="J170" s="375">
        <f>+J163+J168+J158</f>
        <v>7100</v>
      </c>
      <c r="K170" s="417">
        <f>+K158+K163+K168</f>
        <v>455295</v>
      </c>
      <c r="L170" s="375">
        <f>+L158+L163+L168</f>
        <v>437252</v>
      </c>
      <c r="M170" s="418">
        <f>+M158+M163+M168</f>
        <v>18043</v>
      </c>
    </row>
    <row r="171" spans="1:15" ht="13.5" thickTop="1" x14ac:dyDescent="0.2">
      <c r="A171" s="383"/>
      <c r="B171" s="384"/>
      <c r="C171" s="384"/>
      <c r="D171" s="407"/>
      <c r="E171" s="385"/>
      <c r="F171" s="386"/>
      <c r="G171" s="386"/>
      <c r="H171" s="385"/>
      <c r="I171" s="386"/>
      <c r="J171" s="386"/>
      <c r="K171" s="424"/>
      <c r="L171" s="386"/>
      <c r="M171" s="425"/>
    </row>
    <row r="172" spans="1:15" x14ac:dyDescent="0.2">
      <c r="A172" s="354" t="str">
        <f>MID(C172,1,1)</f>
        <v>6</v>
      </c>
      <c r="B172" s="354" t="str">
        <f>MID(C172,1,2)</f>
        <v>61</v>
      </c>
      <c r="C172" s="354">
        <v>6112</v>
      </c>
      <c r="D172" s="268" t="s">
        <v>393</v>
      </c>
      <c r="E172" s="355">
        <f>+F172+G172</f>
        <v>121928</v>
      </c>
      <c r="F172" s="355">
        <v>28515</v>
      </c>
      <c r="G172" s="356">
        <v>93413</v>
      </c>
      <c r="H172" s="355"/>
      <c r="I172" s="355"/>
      <c r="J172" s="356"/>
      <c r="K172" s="420">
        <f t="shared" ref="K172" si="118">+L172+M172</f>
        <v>121928</v>
      </c>
      <c r="L172" s="355">
        <f t="shared" ref="L172:M173" si="119">+F172+I172</f>
        <v>28515</v>
      </c>
      <c r="M172" s="394">
        <f t="shared" si="119"/>
        <v>93413</v>
      </c>
    </row>
    <row r="173" spans="1:15" x14ac:dyDescent="0.2">
      <c r="A173" s="354" t="str">
        <f>MID(C173,1,1)</f>
        <v>6</v>
      </c>
      <c r="B173" s="354" t="str">
        <f>MID(C173,1,2)</f>
        <v>61</v>
      </c>
      <c r="C173" s="354">
        <v>6171</v>
      </c>
      <c r="D173" s="268" t="s">
        <v>271</v>
      </c>
      <c r="E173" s="376">
        <f>+F173+G173</f>
        <v>1552060</v>
      </c>
      <c r="F173" s="355">
        <v>958140</v>
      </c>
      <c r="G173" s="356">
        <v>593920</v>
      </c>
      <c r="H173" s="355">
        <f>+I173+J173</f>
        <v>114443</v>
      </c>
      <c r="I173" s="355">
        <v>101784</v>
      </c>
      <c r="J173" s="356">
        <v>12659</v>
      </c>
      <c r="K173" s="409">
        <f>+L173+M173</f>
        <v>1666503</v>
      </c>
      <c r="L173" s="353">
        <f t="shared" si="119"/>
        <v>1059924</v>
      </c>
      <c r="M173" s="392">
        <f t="shared" si="119"/>
        <v>606579</v>
      </c>
    </row>
    <row r="174" spans="1:15" x14ac:dyDescent="0.2">
      <c r="A174" s="357" t="s">
        <v>272</v>
      </c>
      <c r="B174" s="357"/>
      <c r="C174" s="358"/>
      <c r="D174" s="399"/>
      <c r="E174" s="359">
        <f>SUM(E172:E173)</f>
        <v>1673988</v>
      </c>
      <c r="F174" s="359">
        <f>SUM(F172:F173)</f>
        <v>986655</v>
      </c>
      <c r="G174" s="359">
        <f>SUM(G172:G173)</f>
        <v>687333</v>
      </c>
      <c r="H174" s="359">
        <f>SUM(H172:H173)</f>
        <v>114443</v>
      </c>
      <c r="I174" s="359">
        <f>SUM(I172:I173)</f>
        <v>101784</v>
      </c>
      <c r="J174" s="359">
        <f>SUM(J173:J173)</f>
        <v>12659</v>
      </c>
      <c r="K174" s="408">
        <f>SUM(K172:K173)</f>
        <v>1788431</v>
      </c>
      <c r="L174" s="359">
        <f>SUM(L172:L173)</f>
        <v>1088439</v>
      </c>
      <c r="M174" s="360">
        <f>SUM(M172:M173)</f>
        <v>699992</v>
      </c>
    </row>
    <row r="175" spans="1:15" x14ac:dyDescent="0.2">
      <c r="A175" s="354"/>
      <c r="B175" s="370"/>
      <c r="C175" s="354"/>
      <c r="D175" s="268"/>
      <c r="E175" s="371"/>
      <c r="F175" s="371"/>
      <c r="G175" s="372"/>
      <c r="H175" s="371"/>
      <c r="I175" s="371"/>
      <c r="J175" s="372"/>
      <c r="K175" s="416"/>
      <c r="L175" s="371"/>
      <c r="M175" s="393"/>
    </row>
    <row r="176" spans="1:15" x14ac:dyDescent="0.2">
      <c r="A176" s="354" t="str">
        <f>MID(C176,1,1)</f>
        <v>6</v>
      </c>
      <c r="B176" s="354" t="str">
        <f>MID(C176,1,2)</f>
        <v>62</v>
      </c>
      <c r="C176" s="354">
        <v>6211</v>
      </c>
      <c r="D176" s="268" t="s">
        <v>394</v>
      </c>
      <c r="E176" s="353">
        <f>+F176+G176</f>
        <v>5982</v>
      </c>
      <c r="F176" s="355">
        <v>5982</v>
      </c>
      <c r="G176" s="356"/>
      <c r="H176" s="355">
        <f>+I176+J176</f>
        <v>4000</v>
      </c>
      <c r="I176" s="355">
        <v>4000</v>
      </c>
      <c r="J176" s="356"/>
      <c r="K176" s="409">
        <f t="shared" ref="K176:K177" si="120">+L176+M176</f>
        <v>9982</v>
      </c>
      <c r="L176" s="353">
        <f t="shared" ref="L176:M177" si="121">+F176+I176</f>
        <v>9982</v>
      </c>
      <c r="M176" s="392">
        <f t="shared" si="121"/>
        <v>0</v>
      </c>
    </row>
    <row r="177" spans="1:13" x14ac:dyDescent="0.2">
      <c r="A177" s="354" t="str">
        <f>MID(C177,1,1)</f>
        <v>6</v>
      </c>
      <c r="B177" s="354" t="str">
        <f>MID(C177,1,2)</f>
        <v>62</v>
      </c>
      <c r="C177" s="354">
        <v>6223</v>
      </c>
      <c r="D177" s="268" t="s">
        <v>395</v>
      </c>
      <c r="E177" s="353">
        <f>+F177+G177</f>
        <v>9858</v>
      </c>
      <c r="F177" s="355">
        <v>9706</v>
      </c>
      <c r="G177" s="356">
        <v>152</v>
      </c>
      <c r="H177" s="355">
        <f>+I177+J177</f>
        <v>0</v>
      </c>
      <c r="I177" s="355"/>
      <c r="J177" s="356"/>
      <c r="K177" s="409">
        <f t="shared" si="120"/>
        <v>9858</v>
      </c>
      <c r="L177" s="353">
        <f t="shared" si="121"/>
        <v>9706</v>
      </c>
      <c r="M177" s="392">
        <f t="shared" si="121"/>
        <v>152</v>
      </c>
    </row>
    <row r="178" spans="1:13" x14ac:dyDescent="0.2">
      <c r="A178" s="357" t="s">
        <v>274</v>
      </c>
      <c r="B178" s="357"/>
      <c r="C178" s="358"/>
      <c r="D178" s="399"/>
      <c r="E178" s="359">
        <f t="shared" ref="E178:M178" si="122">SUM(E176:E177)</f>
        <v>15840</v>
      </c>
      <c r="F178" s="359">
        <f t="shared" si="122"/>
        <v>15688</v>
      </c>
      <c r="G178" s="359">
        <f t="shared" si="122"/>
        <v>152</v>
      </c>
      <c r="H178" s="359">
        <f t="shared" si="122"/>
        <v>4000</v>
      </c>
      <c r="I178" s="359">
        <f t="shared" si="122"/>
        <v>4000</v>
      </c>
      <c r="J178" s="359">
        <f t="shared" si="122"/>
        <v>0</v>
      </c>
      <c r="K178" s="408">
        <f t="shared" si="122"/>
        <v>19840</v>
      </c>
      <c r="L178" s="359">
        <f t="shared" si="122"/>
        <v>19688</v>
      </c>
      <c r="M178" s="360">
        <f t="shared" si="122"/>
        <v>152</v>
      </c>
    </row>
    <row r="179" spans="1:13" x14ac:dyDescent="0.2">
      <c r="A179" s="354"/>
      <c r="B179" s="370"/>
      <c r="C179" s="354"/>
      <c r="D179" s="268"/>
      <c r="E179" s="371"/>
      <c r="F179" s="371"/>
      <c r="G179" s="372"/>
      <c r="H179" s="371"/>
      <c r="I179" s="371"/>
      <c r="J179" s="372"/>
      <c r="K179" s="416"/>
      <c r="L179" s="371"/>
      <c r="M179" s="393"/>
    </row>
    <row r="180" spans="1:13" x14ac:dyDescent="0.2">
      <c r="A180" s="354" t="str">
        <f>MID(C180,1,1)</f>
        <v>6</v>
      </c>
      <c r="B180" s="354" t="str">
        <f>MID(C180,1,2)</f>
        <v>63</v>
      </c>
      <c r="C180" s="354">
        <v>6310</v>
      </c>
      <c r="D180" s="268" t="s">
        <v>275</v>
      </c>
      <c r="E180" s="353">
        <f>+F180+G180</f>
        <v>223300</v>
      </c>
      <c r="F180" s="355">
        <v>221300</v>
      </c>
      <c r="G180" s="356">
        <v>2000</v>
      </c>
      <c r="H180" s="355">
        <f>+I180+J180</f>
        <v>1805</v>
      </c>
      <c r="I180" s="355"/>
      <c r="J180" s="356">
        <v>1805</v>
      </c>
      <c r="K180" s="409">
        <f t="shared" ref="K180:K183" si="123">+L180+M180</f>
        <v>225105</v>
      </c>
      <c r="L180" s="353">
        <f t="shared" ref="L180:M183" si="124">+F180+I180</f>
        <v>221300</v>
      </c>
      <c r="M180" s="392">
        <f t="shared" si="124"/>
        <v>3805</v>
      </c>
    </row>
    <row r="181" spans="1:13" x14ac:dyDescent="0.2">
      <c r="A181" s="354" t="str">
        <f>MID(C181,1,1)</f>
        <v>6</v>
      </c>
      <c r="B181" s="354" t="str">
        <f>MID(C181,1,2)</f>
        <v>63</v>
      </c>
      <c r="C181" s="354">
        <v>6320</v>
      </c>
      <c r="D181" s="268" t="s">
        <v>396</v>
      </c>
      <c r="E181" s="353">
        <f>+F181+G181</f>
        <v>1496</v>
      </c>
      <c r="F181" s="355"/>
      <c r="G181" s="356">
        <v>1496</v>
      </c>
      <c r="H181" s="355"/>
      <c r="I181" s="355"/>
      <c r="J181" s="356"/>
      <c r="K181" s="409">
        <f t="shared" si="123"/>
        <v>1496</v>
      </c>
      <c r="L181" s="353">
        <f t="shared" si="124"/>
        <v>0</v>
      </c>
      <c r="M181" s="392">
        <f t="shared" si="124"/>
        <v>1496</v>
      </c>
    </row>
    <row r="182" spans="1:13" ht="15" x14ac:dyDescent="0.2">
      <c r="A182" s="354" t="str">
        <f>MID(C182,1,1)</f>
        <v>6</v>
      </c>
      <c r="B182" s="354" t="str">
        <f>MID(C182,1,2)</f>
        <v>63</v>
      </c>
      <c r="C182" s="354">
        <v>6330</v>
      </c>
      <c r="D182" s="268" t="s">
        <v>410</v>
      </c>
      <c r="E182" s="376">
        <f>+F182+G182-1367069-12938-340</f>
        <v>33186</v>
      </c>
      <c r="F182" s="355">
        <v>1399119</v>
      </c>
      <c r="G182" s="356">
        <v>14414</v>
      </c>
      <c r="H182" s="355"/>
      <c r="I182" s="355"/>
      <c r="J182" s="356"/>
      <c r="K182" s="426">
        <f>+L182+M182-1367069-12938-340</f>
        <v>33186</v>
      </c>
      <c r="L182" s="353">
        <f t="shared" si="124"/>
        <v>1399119</v>
      </c>
      <c r="M182" s="392">
        <f t="shared" si="124"/>
        <v>14414</v>
      </c>
    </row>
    <row r="183" spans="1:13" x14ac:dyDescent="0.2">
      <c r="A183" s="354" t="str">
        <f>MID(C183,1,1)</f>
        <v>6</v>
      </c>
      <c r="B183" s="354" t="str">
        <f>MID(C183,1,2)</f>
        <v>63</v>
      </c>
      <c r="C183" s="354">
        <v>6399</v>
      </c>
      <c r="D183" s="268" t="s">
        <v>397</v>
      </c>
      <c r="E183" s="353">
        <f>+F183+G183</f>
        <v>364865</v>
      </c>
      <c r="F183" s="355">
        <v>350000</v>
      </c>
      <c r="G183" s="356">
        <v>14865</v>
      </c>
      <c r="H183" s="355"/>
      <c r="I183" s="355"/>
      <c r="J183" s="356"/>
      <c r="K183" s="409">
        <f t="shared" si="123"/>
        <v>364865</v>
      </c>
      <c r="L183" s="353">
        <f t="shared" si="124"/>
        <v>350000</v>
      </c>
      <c r="M183" s="392">
        <f t="shared" si="124"/>
        <v>14865</v>
      </c>
    </row>
    <row r="184" spans="1:13" x14ac:dyDescent="0.2">
      <c r="A184" s="357" t="s">
        <v>276</v>
      </c>
      <c r="B184" s="357"/>
      <c r="C184" s="358"/>
      <c r="D184" s="399"/>
      <c r="E184" s="359">
        <f>SUM(E180:E183)</f>
        <v>622847</v>
      </c>
      <c r="F184" s="359">
        <f>SUM(F180:F183)</f>
        <v>1970419</v>
      </c>
      <c r="G184" s="359">
        <f>SUM(G180:G183)</f>
        <v>32775</v>
      </c>
      <c r="H184" s="359">
        <f>SUM(H180:H183)</f>
        <v>1805</v>
      </c>
      <c r="I184" s="359">
        <f t="shared" ref="I184:J184" si="125">SUM(I180:I183)</f>
        <v>0</v>
      </c>
      <c r="J184" s="359">
        <f t="shared" si="125"/>
        <v>1805</v>
      </c>
      <c r="K184" s="408">
        <f>SUM(K180:K183)</f>
        <v>624652</v>
      </c>
      <c r="L184" s="359">
        <f>SUM(L180:L183)</f>
        <v>1970419</v>
      </c>
      <c r="M184" s="360">
        <f>SUM(M180:M183)</f>
        <v>34580</v>
      </c>
    </row>
    <row r="185" spans="1:13" x14ac:dyDescent="0.2">
      <c r="A185" s="354"/>
      <c r="B185" s="370"/>
      <c r="C185" s="354"/>
      <c r="D185" s="268"/>
      <c r="E185" s="371"/>
      <c r="F185" s="371"/>
      <c r="G185" s="372"/>
      <c r="H185" s="371"/>
      <c r="I185" s="371"/>
      <c r="J185" s="372"/>
      <c r="K185" s="416"/>
      <c r="L185" s="371"/>
      <c r="M185" s="393"/>
    </row>
    <row r="186" spans="1:13" x14ac:dyDescent="0.2">
      <c r="A186" s="354" t="str">
        <f>MID(C186,1,1)</f>
        <v>6</v>
      </c>
      <c r="B186" s="354" t="str">
        <f>MID(C186,1,2)</f>
        <v>64</v>
      </c>
      <c r="C186" s="354">
        <v>6409</v>
      </c>
      <c r="D186" s="268" t="s">
        <v>398</v>
      </c>
      <c r="E186" s="376">
        <f>+F186+G186</f>
        <v>167797</v>
      </c>
      <c r="F186" s="355">
        <v>94879</v>
      </c>
      <c r="G186" s="356">
        <v>72918</v>
      </c>
      <c r="H186" s="355">
        <f>+I186+J186</f>
        <v>20</v>
      </c>
      <c r="I186" s="355"/>
      <c r="J186" s="356">
        <v>20</v>
      </c>
      <c r="K186" s="420">
        <f>+L186+M186</f>
        <v>167817</v>
      </c>
      <c r="L186" s="355">
        <f>+F186+I186</f>
        <v>94879</v>
      </c>
      <c r="M186" s="394">
        <f>+G186+J186</f>
        <v>72938</v>
      </c>
    </row>
    <row r="187" spans="1:13" x14ac:dyDescent="0.2">
      <c r="A187" s="357" t="s">
        <v>399</v>
      </c>
      <c r="B187" s="357"/>
      <c r="C187" s="358"/>
      <c r="D187" s="399"/>
      <c r="E187" s="359">
        <f t="shared" ref="E187:M187" si="126">SUM(E186:E186)</f>
        <v>167797</v>
      </c>
      <c r="F187" s="359">
        <f t="shared" si="126"/>
        <v>94879</v>
      </c>
      <c r="G187" s="359">
        <f t="shared" si="126"/>
        <v>72918</v>
      </c>
      <c r="H187" s="359">
        <f t="shared" si="126"/>
        <v>20</v>
      </c>
      <c r="I187" s="359">
        <f t="shared" si="126"/>
        <v>0</v>
      </c>
      <c r="J187" s="359">
        <f t="shared" si="126"/>
        <v>20</v>
      </c>
      <c r="K187" s="408">
        <f t="shared" si="126"/>
        <v>167817</v>
      </c>
      <c r="L187" s="359">
        <f t="shared" si="126"/>
        <v>94879</v>
      </c>
      <c r="M187" s="360">
        <f t="shared" si="126"/>
        <v>72938</v>
      </c>
    </row>
    <row r="188" spans="1:13" ht="13.5" thickBot="1" x14ac:dyDescent="0.25">
      <c r="A188" s="362"/>
      <c r="B188" s="361"/>
      <c r="C188" s="362"/>
      <c r="D188" s="400"/>
      <c r="E188" s="363"/>
      <c r="F188" s="363"/>
      <c r="G188" s="364"/>
      <c r="H188" s="363"/>
      <c r="I188" s="363"/>
      <c r="J188" s="364"/>
      <c r="K188" s="363"/>
      <c r="L188" s="363"/>
      <c r="M188" s="364"/>
    </row>
    <row r="189" spans="1:13" ht="14.25" thickTop="1" thickBot="1" x14ac:dyDescent="0.25">
      <c r="A189" s="387" t="s">
        <v>277</v>
      </c>
      <c r="B189" s="365"/>
      <c r="C189" s="365"/>
      <c r="D189" s="401"/>
      <c r="E189" s="366">
        <f>+E174+E178+E184+E187</f>
        <v>2480472</v>
      </c>
      <c r="F189" s="367">
        <f>+F174+F178+F184+F187</f>
        <v>3067641</v>
      </c>
      <c r="G189" s="367">
        <f>+G187+G184+G178+G174</f>
        <v>793178</v>
      </c>
      <c r="H189" s="366">
        <f t="shared" ref="H189:M189" si="127">+H174+H178+H184+H187</f>
        <v>120268</v>
      </c>
      <c r="I189" s="367">
        <f t="shared" si="127"/>
        <v>105784</v>
      </c>
      <c r="J189" s="367">
        <f t="shared" si="127"/>
        <v>14484</v>
      </c>
      <c r="K189" s="366">
        <f t="shared" si="127"/>
        <v>2600740</v>
      </c>
      <c r="L189" s="367">
        <f t="shared" si="127"/>
        <v>3173425</v>
      </c>
      <c r="M189" s="367">
        <f t="shared" si="127"/>
        <v>807662</v>
      </c>
    </row>
    <row r="190" spans="1:13" ht="14.25" thickTop="1" thickBot="1" x14ac:dyDescent="0.25">
      <c r="A190" s="383"/>
      <c r="B190" s="384"/>
      <c r="C190" s="384"/>
      <c r="D190" s="407"/>
      <c r="E190" s="385"/>
      <c r="F190" s="385"/>
      <c r="G190" s="386"/>
      <c r="H190" s="385"/>
      <c r="I190" s="385"/>
      <c r="J190" s="386"/>
      <c r="K190" s="385"/>
      <c r="L190" s="385"/>
      <c r="M190" s="386"/>
    </row>
    <row r="191" spans="1:13" ht="17.25" customHeight="1" thickTop="1" thickBot="1" x14ac:dyDescent="0.3">
      <c r="A191" s="427" t="s">
        <v>411</v>
      </c>
      <c r="B191" s="388"/>
      <c r="C191" s="388"/>
      <c r="D191" s="428"/>
      <c r="E191" s="389">
        <f>+E189+E170+E151+E129+E42+E14</f>
        <v>9965870</v>
      </c>
      <c r="F191" s="389">
        <f>+F189+F170+F151+F129+F42+F14</f>
        <v>9423512</v>
      </c>
      <c r="G191" s="389">
        <f>+G189+G170+G151+G129+G42+G14</f>
        <v>1922705</v>
      </c>
      <c r="H191" s="389">
        <f>+H189+H170+H151+H129+H42+H14</f>
        <v>3697634</v>
      </c>
      <c r="I191" s="389">
        <f>I14+I42+I129+I151+I170+I189</f>
        <v>2358365</v>
      </c>
      <c r="J191" s="389">
        <f>+J189+J170+J151+J129+J42+J14</f>
        <v>1339269</v>
      </c>
      <c r="K191" s="389">
        <f>+K189+K170+K151+K129+K42+K14</f>
        <v>13663504</v>
      </c>
      <c r="L191" s="389">
        <f>+L189+L170+L151+L129+L42+L14</f>
        <v>11781877</v>
      </c>
      <c r="M191" s="389">
        <f>+M189+M170+M151+M129+M42+M14</f>
        <v>3261974</v>
      </c>
    </row>
    <row r="192" spans="1:13" ht="11.25" customHeight="1" thickTop="1" x14ac:dyDescent="0.2">
      <c r="G192" s="350"/>
      <c r="H192" s="350"/>
      <c r="I192" s="350"/>
      <c r="J192" s="350"/>
      <c r="L192" s="350"/>
    </row>
    <row r="193" spans="1:13" x14ac:dyDescent="0.2">
      <c r="A193" s="347" t="s">
        <v>158</v>
      </c>
      <c r="F193" s="350"/>
      <c r="G193" s="350"/>
      <c r="H193" s="350"/>
      <c r="I193" s="350"/>
      <c r="J193" s="350"/>
      <c r="K193" s="350"/>
      <c r="M193" s="350"/>
    </row>
    <row r="194" spans="1:13" x14ac:dyDescent="0.2">
      <c r="F194" s="350"/>
      <c r="G194" s="350"/>
      <c r="H194" s="350"/>
      <c r="I194" s="350"/>
      <c r="K194" s="350"/>
      <c r="L194" s="350"/>
    </row>
    <row r="195" spans="1:13" x14ac:dyDescent="0.2">
      <c r="G195" s="350"/>
      <c r="I195" s="350"/>
    </row>
    <row r="196" spans="1:13" x14ac:dyDescent="0.2">
      <c r="G196" s="350"/>
    </row>
    <row r="197" spans="1:13" x14ac:dyDescent="0.2">
      <c r="G197" s="350"/>
      <c r="H197" s="350"/>
    </row>
    <row r="198" spans="1:13" x14ac:dyDescent="0.2">
      <c r="G198" s="350"/>
    </row>
    <row r="199" spans="1:13" x14ac:dyDescent="0.2">
      <c r="G199" s="350"/>
    </row>
    <row r="200" spans="1:13" x14ac:dyDescent="0.2">
      <c r="G200" s="350"/>
    </row>
    <row r="201" spans="1:13" x14ac:dyDescent="0.2">
      <c r="G201" s="350"/>
    </row>
    <row r="202" spans="1:13" x14ac:dyDescent="0.2">
      <c r="G202" s="350"/>
    </row>
    <row r="203" spans="1:13" x14ac:dyDescent="0.2">
      <c r="G203" s="350"/>
    </row>
    <row r="204" spans="1:13" x14ac:dyDescent="0.2">
      <c r="G204" s="350"/>
    </row>
    <row r="205" spans="1:13" x14ac:dyDescent="0.2">
      <c r="G205" s="350"/>
    </row>
    <row r="206" spans="1:13" x14ac:dyDescent="0.2">
      <c r="G206" s="350"/>
    </row>
    <row r="207" spans="1:13" x14ac:dyDescent="0.2">
      <c r="G207" s="350"/>
    </row>
    <row r="208" spans="1:13" x14ac:dyDescent="0.2">
      <c r="G208" s="350"/>
    </row>
    <row r="209" spans="7:7" x14ac:dyDescent="0.2">
      <c r="G209" s="350"/>
    </row>
    <row r="210" spans="7:7" x14ac:dyDescent="0.2">
      <c r="G210" s="350"/>
    </row>
    <row r="211" spans="7:7" x14ac:dyDescent="0.2">
      <c r="G211" s="350"/>
    </row>
    <row r="212" spans="7:7" x14ac:dyDescent="0.2">
      <c r="G212" s="350"/>
    </row>
    <row r="213" spans="7:7" x14ac:dyDescent="0.2">
      <c r="G213" s="350"/>
    </row>
    <row r="214" spans="7:7" x14ac:dyDescent="0.2">
      <c r="G214" s="350"/>
    </row>
    <row r="215" spans="7:7" x14ac:dyDescent="0.2">
      <c r="G215" s="350"/>
    </row>
    <row r="216" spans="7:7" x14ac:dyDescent="0.2">
      <c r="G216" s="350"/>
    </row>
    <row r="217" spans="7:7" x14ac:dyDescent="0.2">
      <c r="G217" s="350"/>
    </row>
    <row r="218" spans="7:7" x14ac:dyDescent="0.2">
      <c r="G218" s="350"/>
    </row>
    <row r="219" spans="7:7" x14ac:dyDescent="0.2">
      <c r="G219" s="350"/>
    </row>
    <row r="220" spans="7:7" x14ac:dyDescent="0.2">
      <c r="G220" s="350"/>
    </row>
    <row r="221" spans="7:7" x14ac:dyDescent="0.2">
      <c r="G221" s="350"/>
    </row>
    <row r="222" spans="7:7" x14ac:dyDescent="0.2">
      <c r="G222" s="350"/>
    </row>
    <row r="223" spans="7:7" x14ac:dyDescent="0.2">
      <c r="G223" s="350"/>
    </row>
    <row r="224" spans="7:7" x14ac:dyDescent="0.2">
      <c r="G224" s="350"/>
    </row>
    <row r="225" spans="7:7" x14ac:dyDescent="0.2">
      <c r="G225" s="350"/>
    </row>
    <row r="226" spans="7:7" x14ac:dyDescent="0.2">
      <c r="G226" s="350"/>
    </row>
    <row r="227" spans="7:7" x14ac:dyDescent="0.2">
      <c r="G227" s="350"/>
    </row>
    <row r="228" spans="7:7" x14ac:dyDescent="0.2">
      <c r="G228" s="350"/>
    </row>
    <row r="229" spans="7:7" x14ac:dyDescent="0.2">
      <c r="G229" s="350"/>
    </row>
    <row r="230" spans="7:7" x14ac:dyDescent="0.2">
      <c r="G230" s="350"/>
    </row>
    <row r="231" spans="7:7" x14ac:dyDescent="0.2">
      <c r="G231" s="350"/>
    </row>
    <row r="232" spans="7:7" x14ac:dyDescent="0.2">
      <c r="G232" s="350"/>
    </row>
    <row r="233" spans="7:7" x14ac:dyDescent="0.2">
      <c r="G233" s="350"/>
    </row>
    <row r="234" spans="7:7" x14ac:dyDescent="0.2">
      <c r="G234" s="350"/>
    </row>
    <row r="235" spans="7:7" x14ac:dyDescent="0.2">
      <c r="G235" s="350"/>
    </row>
    <row r="236" spans="7:7" x14ac:dyDescent="0.2">
      <c r="G236" s="350"/>
    </row>
    <row r="237" spans="7:7" x14ac:dyDescent="0.2">
      <c r="G237" s="350"/>
    </row>
    <row r="238" spans="7:7" x14ac:dyDescent="0.2">
      <c r="G238" s="350"/>
    </row>
    <row r="239" spans="7:7" x14ac:dyDescent="0.2">
      <c r="G239" s="350"/>
    </row>
    <row r="240" spans="7:7" x14ac:dyDescent="0.2">
      <c r="G240" s="350"/>
    </row>
    <row r="241" spans="7:7" x14ac:dyDescent="0.2">
      <c r="G241" s="350"/>
    </row>
    <row r="242" spans="7:7" x14ac:dyDescent="0.2">
      <c r="G242" s="350"/>
    </row>
    <row r="243" spans="7:7" x14ac:dyDescent="0.2">
      <c r="G243" s="350"/>
    </row>
    <row r="244" spans="7:7" x14ac:dyDescent="0.2">
      <c r="G244" s="350"/>
    </row>
    <row r="245" spans="7:7" x14ac:dyDescent="0.2">
      <c r="G245" s="350"/>
    </row>
    <row r="246" spans="7:7" x14ac:dyDescent="0.2">
      <c r="G246" s="350"/>
    </row>
    <row r="247" spans="7:7" x14ac:dyDescent="0.2">
      <c r="G247" s="350"/>
    </row>
    <row r="248" spans="7:7" x14ac:dyDescent="0.2">
      <c r="G248" s="350"/>
    </row>
    <row r="249" spans="7:7" x14ac:dyDescent="0.2">
      <c r="G249" s="350"/>
    </row>
    <row r="250" spans="7:7" x14ac:dyDescent="0.2">
      <c r="G250" s="350"/>
    </row>
    <row r="251" spans="7:7" x14ac:dyDescent="0.2">
      <c r="G251" s="350"/>
    </row>
    <row r="252" spans="7:7" x14ac:dyDescent="0.2">
      <c r="G252" s="350"/>
    </row>
    <row r="253" spans="7:7" x14ac:dyDescent="0.2">
      <c r="G253" s="350"/>
    </row>
    <row r="254" spans="7:7" x14ac:dyDescent="0.2">
      <c r="G254" s="350"/>
    </row>
    <row r="255" spans="7:7" x14ac:dyDescent="0.2">
      <c r="G255" s="350"/>
    </row>
    <row r="256" spans="7:7" x14ac:dyDescent="0.2">
      <c r="G256" s="350"/>
    </row>
    <row r="257" spans="7:7" x14ac:dyDescent="0.2">
      <c r="G257" s="350"/>
    </row>
    <row r="258" spans="7:7" x14ac:dyDescent="0.2">
      <c r="G258" s="350"/>
    </row>
    <row r="259" spans="7:7" x14ac:dyDescent="0.2">
      <c r="G259" s="350"/>
    </row>
    <row r="260" spans="7:7" x14ac:dyDescent="0.2">
      <c r="G260" s="350"/>
    </row>
    <row r="261" spans="7:7" x14ac:dyDescent="0.2">
      <c r="G261" s="350"/>
    </row>
    <row r="262" spans="7:7" x14ac:dyDescent="0.2">
      <c r="G262" s="350"/>
    </row>
    <row r="263" spans="7:7" x14ac:dyDescent="0.2">
      <c r="G263" s="350"/>
    </row>
    <row r="264" spans="7:7" x14ac:dyDescent="0.2">
      <c r="G264" s="350"/>
    </row>
    <row r="265" spans="7:7" x14ac:dyDescent="0.2">
      <c r="G265" s="350"/>
    </row>
    <row r="266" spans="7:7" x14ac:dyDescent="0.2">
      <c r="G266" s="350"/>
    </row>
    <row r="267" spans="7:7" x14ac:dyDescent="0.2">
      <c r="G267" s="350"/>
    </row>
    <row r="268" spans="7:7" x14ac:dyDescent="0.2">
      <c r="G268" s="350"/>
    </row>
    <row r="269" spans="7:7" x14ac:dyDescent="0.2">
      <c r="G269" s="350"/>
    </row>
    <row r="270" spans="7:7" x14ac:dyDescent="0.2">
      <c r="G270" s="350"/>
    </row>
    <row r="271" spans="7:7" x14ac:dyDescent="0.2">
      <c r="G271" s="350"/>
    </row>
    <row r="272" spans="7:7" x14ac:dyDescent="0.2">
      <c r="G272" s="350"/>
    </row>
    <row r="273" spans="7:7" x14ac:dyDescent="0.2">
      <c r="G273" s="350"/>
    </row>
    <row r="274" spans="7:7" x14ac:dyDescent="0.2">
      <c r="G274" s="350"/>
    </row>
    <row r="275" spans="7:7" x14ac:dyDescent="0.2">
      <c r="G275" s="350"/>
    </row>
    <row r="276" spans="7:7" x14ac:dyDescent="0.2">
      <c r="G276" s="350"/>
    </row>
    <row r="277" spans="7:7" x14ac:dyDescent="0.2">
      <c r="G277" s="350"/>
    </row>
    <row r="278" spans="7:7" x14ac:dyDescent="0.2">
      <c r="G278" s="350"/>
    </row>
    <row r="279" spans="7:7" x14ac:dyDescent="0.2">
      <c r="G279" s="350"/>
    </row>
    <row r="280" spans="7:7" x14ac:dyDescent="0.2">
      <c r="G280" s="350"/>
    </row>
    <row r="281" spans="7:7" x14ac:dyDescent="0.2">
      <c r="G281" s="350"/>
    </row>
    <row r="282" spans="7:7" x14ac:dyDescent="0.2">
      <c r="G282" s="350"/>
    </row>
    <row r="283" spans="7:7" x14ac:dyDescent="0.2">
      <c r="G283" s="350"/>
    </row>
    <row r="284" spans="7:7" x14ac:dyDescent="0.2">
      <c r="G284" s="350"/>
    </row>
    <row r="285" spans="7:7" x14ac:dyDescent="0.2">
      <c r="G285" s="350"/>
    </row>
    <row r="286" spans="7:7" x14ac:dyDescent="0.2">
      <c r="G286" s="350"/>
    </row>
    <row r="287" spans="7:7" x14ac:dyDescent="0.2">
      <c r="G287" s="350"/>
    </row>
    <row r="288" spans="7:7" x14ac:dyDescent="0.2">
      <c r="G288" s="350"/>
    </row>
    <row r="289" spans="7:7" x14ac:dyDescent="0.2">
      <c r="G289" s="350"/>
    </row>
    <row r="290" spans="7:7" x14ac:dyDescent="0.2">
      <c r="G290" s="350"/>
    </row>
    <row r="291" spans="7:7" x14ac:dyDescent="0.2">
      <c r="G291" s="350"/>
    </row>
    <row r="292" spans="7:7" x14ac:dyDescent="0.2">
      <c r="G292" s="350"/>
    </row>
    <row r="293" spans="7:7" x14ac:dyDescent="0.2">
      <c r="G293" s="350"/>
    </row>
    <row r="294" spans="7:7" x14ac:dyDescent="0.2">
      <c r="G294" s="350"/>
    </row>
    <row r="295" spans="7:7" x14ac:dyDescent="0.2">
      <c r="G295" s="350"/>
    </row>
    <row r="296" spans="7:7" x14ac:dyDescent="0.2">
      <c r="G296" s="350"/>
    </row>
    <row r="297" spans="7:7" x14ac:dyDescent="0.2">
      <c r="G297" s="350"/>
    </row>
    <row r="298" spans="7:7" x14ac:dyDescent="0.2">
      <c r="G298" s="350"/>
    </row>
    <row r="299" spans="7:7" x14ac:dyDescent="0.2">
      <c r="G299" s="350"/>
    </row>
    <row r="300" spans="7:7" x14ac:dyDescent="0.2">
      <c r="G300" s="350"/>
    </row>
    <row r="301" spans="7:7" x14ac:dyDescent="0.2">
      <c r="G301" s="350"/>
    </row>
    <row r="302" spans="7:7" x14ac:dyDescent="0.2">
      <c r="G302" s="350"/>
    </row>
    <row r="303" spans="7:7" x14ac:dyDescent="0.2">
      <c r="G303" s="350"/>
    </row>
    <row r="304" spans="7:7" x14ac:dyDescent="0.2">
      <c r="G304" s="350"/>
    </row>
    <row r="305" spans="7:7" x14ac:dyDescent="0.2">
      <c r="G305" s="350"/>
    </row>
    <row r="306" spans="7:7" x14ac:dyDescent="0.2">
      <c r="G306" s="350"/>
    </row>
    <row r="307" spans="7:7" x14ac:dyDescent="0.2">
      <c r="G307" s="350"/>
    </row>
    <row r="308" spans="7:7" x14ac:dyDescent="0.2">
      <c r="G308" s="350"/>
    </row>
    <row r="309" spans="7:7" x14ac:dyDescent="0.2">
      <c r="G309" s="350"/>
    </row>
    <row r="310" spans="7:7" x14ac:dyDescent="0.2">
      <c r="G310" s="350"/>
    </row>
    <row r="311" spans="7:7" x14ac:dyDescent="0.2">
      <c r="G311" s="350"/>
    </row>
    <row r="312" spans="7:7" x14ac:dyDescent="0.2">
      <c r="G312" s="350"/>
    </row>
    <row r="313" spans="7:7" x14ac:dyDescent="0.2">
      <c r="G313" s="350"/>
    </row>
    <row r="314" spans="7:7" x14ac:dyDescent="0.2">
      <c r="G314" s="350"/>
    </row>
    <row r="315" spans="7:7" x14ac:dyDescent="0.2">
      <c r="G315" s="350"/>
    </row>
    <row r="316" spans="7:7" x14ac:dyDescent="0.2">
      <c r="G316" s="350"/>
    </row>
    <row r="317" spans="7:7" x14ac:dyDescent="0.2">
      <c r="G317" s="350"/>
    </row>
    <row r="318" spans="7:7" x14ac:dyDescent="0.2">
      <c r="G318" s="350"/>
    </row>
    <row r="319" spans="7:7" x14ac:dyDescent="0.2">
      <c r="G319" s="350"/>
    </row>
    <row r="320" spans="7:7" x14ac:dyDescent="0.2">
      <c r="G320" s="350"/>
    </row>
    <row r="321" spans="7:7" x14ac:dyDescent="0.2">
      <c r="G321" s="350"/>
    </row>
    <row r="322" spans="7:7" x14ac:dyDescent="0.2">
      <c r="G322" s="350"/>
    </row>
    <row r="323" spans="7:7" x14ac:dyDescent="0.2">
      <c r="G323" s="350"/>
    </row>
    <row r="324" spans="7:7" x14ac:dyDescent="0.2">
      <c r="G324" s="350"/>
    </row>
    <row r="325" spans="7:7" x14ac:dyDescent="0.2">
      <c r="G325" s="350"/>
    </row>
    <row r="326" spans="7:7" x14ac:dyDescent="0.2">
      <c r="G326" s="350"/>
    </row>
    <row r="327" spans="7:7" x14ac:dyDescent="0.2">
      <c r="G327" s="350"/>
    </row>
    <row r="328" spans="7:7" x14ac:dyDescent="0.2">
      <c r="G328" s="350"/>
    </row>
    <row r="329" spans="7:7" x14ac:dyDescent="0.2">
      <c r="G329" s="350"/>
    </row>
    <row r="330" spans="7:7" x14ac:dyDescent="0.2">
      <c r="G330" s="350"/>
    </row>
    <row r="331" spans="7:7" x14ac:dyDescent="0.2">
      <c r="G331" s="350"/>
    </row>
    <row r="332" spans="7:7" x14ac:dyDescent="0.2">
      <c r="G332" s="350"/>
    </row>
    <row r="333" spans="7:7" x14ac:dyDescent="0.2">
      <c r="G333" s="350"/>
    </row>
    <row r="334" spans="7:7" x14ac:dyDescent="0.2">
      <c r="G334" s="350"/>
    </row>
    <row r="335" spans="7:7" x14ac:dyDescent="0.2">
      <c r="G335" s="350"/>
    </row>
    <row r="336" spans="7:7" x14ac:dyDescent="0.2">
      <c r="G336" s="350"/>
    </row>
    <row r="337" spans="7:7" x14ac:dyDescent="0.2">
      <c r="G337" s="350"/>
    </row>
    <row r="338" spans="7:7" x14ac:dyDescent="0.2">
      <c r="G338" s="350"/>
    </row>
    <row r="339" spans="7:7" x14ac:dyDescent="0.2">
      <c r="G339" s="350"/>
    </row>
    <row r="340" spans="7:7" x14ac:dyDescent="0.2">
      <c r="G340" s="350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Q45" sqref="Q45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AB46"/>
  <sheetViews>
    <sheetView zoomScaleNormal="100" zoomScaleSheetLayoutView="100" workbookViewId="0">
      <selection activeCell="L36" sqref="L36"/>
    </sheetView>
  </sheetViews>
  <sheetFormatPr defaultRowHeight="12.75" x14ac:dyDescent="0.2"/>
  <cols>
    <col min="11" max="11" width="14.85546875" customWidth="1"/>
    <col min="13" max="13" width="47.28515625" bestFit="1" customWidth="1"/>
    <col min="14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3.42578125" bestFit="1" customWidth="1"/>
    <col min="25" max="25" width="12.28515625" bestFit="1" customWidth="1"/>
  </cols>
  <sheetData>
    <row r="1" spans="13:19" x14ac:dyDescent="0.2">
      <c r="M1" s="437" t="s">
        <v>123</v>
      </c>
      <c r="N1" s="437" t="s">
        <v>414</v>
      </c>
    </row>
    <row r="2" spans="13:19" x14ac:dyDescent="0.2">
      <c r="M2" t="s">
        <v>142</v>
      </c>
      <c r="N2" s="438">
        <f t="shared" ref="N2:N14" si="0">INDEX($N$19:$N$43,MATCH(M2,$M$19:$M$43,0),1)</f>
        <v>226.785</v>
      </c>
    </row>
    <row r="3" spans="13:19" x14ac:dyDescent="0.2">
      <c r="M3" s="440" t="s">
        <v>155</v>
      </c>
      <c r="N3" s="441">
        <f t="shared" si="0"/>
        <v>379.392</v>
      </c>
    </row>
    <row r="4" spans="13:19" x14ac:dyDescent="0.2">
      <c r="M4" t="s">
        <v>150</v>
      </c>
      <c r="N4" s="438">
        <f t="shared" si="0"/>
        <v>416.63900000000001</v>
      </c>
    </row>
    <row r="5" spans="13:19" x14ac:dyDescent="0.2">
      <c r="M5" t="s">
        <v>140</v>
      </c>
      <c r="N5" s="438">
        <f t="shared" si="0"/>
        <v>486.04399999999998</v>
      </c>
    </row>
    <row r="6" spans="13:19" x14ac:dyDescent="0.2">
      <c r="M6" t="s">
        <v>415</v>
      </c>
      <c r="N6" s="438">
        <f t="shared" si="0"/>
        <v>600.15</v>
      </c>
    </row>
    <row r="7" spans="13:19" x14ac:dyDescent="0.2">
      <c r="M7" t="s">
        <v>146</v>
      </c>
      <c r="N7" s="438">
        <f t="shared" si="0"/>
        <v>670.75</v>
      </c>
    </row>
    <row r="8" spans="13:19" x14ac:dyDescent="0.2">
      <c r="M8" t="s">
        <v>136</v>
      </c>
      <c r="N8" s="438">
        <f t="shared" si="0"/>
        <v>772.33100000000002</v>
      </c>
    </row>
    <row r="9" spans="13:19" x14ac:dyDescent="0.2">
      <c r="M9" t="s">
        <v>134</v>
      </c>
      <c r="N9" s="438">
        <f t="shared" si="0"/>
        <v>786.58100000000002</v>
      </c>
    </row>
    <row r="10" spans="13:19" x14ac:dyDescent="0.2">
      <c r="M10" t="s">
        <v>291</v>
      </c>
      <c r="N10" s="438">
        <f t="shared" si="0"/>
        <v>624.65200000000004</v>
      </c>
    </row>
    <row r="11" spans="13:19" x14ac:dyDescent="0.2">
      <c r="M11" t="s">
        <v>138</v>
      </c>
      <c r="N11" s="438">
        <f t="shared" si="0"/>
        <v>1140.4069999999999</v>
      </c>
    </row>
    <row r="12" spans="13:19" x14ac:dyDescent="0.2">
      <c r="M12" t="s">
        <v>153</v>
      </c>
      <c r="N12" s="438">
        <f t="shared" si="0"/>
        <v>1788.431</v>
      </c>
    </row>
    <row r="13" spans="13:19" x14ac:dyDescent="0.2">
      <c r="M13" t="s">
        <v>416</v>
      </c>
      <c r="N13" s="438">
        <f t="shared" si="0"/>
        <v>2582.9960000000001</v>
      </c>
    </row>
    <row r="14" spans="13:19" x14ac:dyDescent="0.2">
      <c r="M14" t="s">
        <v>132</v>
      </c>
      <c r="N14" s="438">
        <f t="shared" si="0"/>
        <v>3188.346</v>
      </c>
    </row>
    <row r="15" spans="13:19" x14ac:dyDescent="0.2">
      <c r="M15" s="436" t="s">
        <v>121</v>
      </c>
      <c r="N15" s="439">
        <f>SUM(N2:N14)</f>
        <v>13663.503999999999</v>
      </c>
    </row>
    <row r="16" spans="13:19" x14ac:dyDescent="0.2">
      <c r="N16" s="438"/>
      <c r="O16" s="445"/>
      <c r="P16" s="445"/>
      <c r="Q16" s="440" t="s">
        <v>420</v>
      </c>
      <c r="R16" s="440"/>
      <c r="S16" s="440"/>
    </row>
    <row r="17" spans="13:28" x14ac:dyDescent="0.2">
      <c r="M17" s="445"/>
      <c r="N17" s="446"/>
      <c r="O17" s="445"/>
      <c r="P17" s="445"/>
      <c r="Q17" s="451">
        <v>377028</v>
      </c>
      <c r="R17" s="440"/>
      <c r="S17" s="440"/>
      <c r="W17" t="s">
        <v>417</v>
      </c>
      <c r="X17" t="s">
        <v>418</v>
      </c>
      <c r="Y17" t="s">
        <v>419</v>
      </c>
    </row>
    <row r="18" spans="13:28" x14ac:dyDescent="0.2">
      <c r="M18" s="437" t="s">
        <v>123</v>
      </c>
      <c r="N18" s="437" t="s">
        <v>417</v>
      </c>
      <c r="O18" s="437" t="s">
        <v>418</v>
      </c>
      <c r="P18" s="437" t="s">
        <v>419</v>
      </c>
      <c r="Q18" s="447" t="s">
        <v>421</v>
      </c>
      <c r="R18" s="447" t="s">
        <v>422</v>
      </c>
      <c r="S18" s="447" t="s">
        <v>423</v>
      </c>
      <c r="U18" t="s">
        <v>131</v>
      </c>
      <c r="V18" t="s">
        <v>132</v>
      </c>
      <c r="W18" s="458">
        <v>3188346</v>
      </c>
      <c r="X18" s="458">
        <v>2931528</v>
      </c>
      <c r="Y18" s="458">
        <v>256818</v>
      </c>
      <c r="Z18">
        <f>W18/1000</f>
        <v>3188.346</v>
      </c>
      <c r="AA18">
        <f t="shared" ref="AA18:AB33" si="1">X18/1000</f>
        <v>2931.5279999999998</v>
      </c>
      <c r="AB18">
        <f t="shared" si="1"/>
        <v>256.81799999999998</v>
      </c>
    </row>
    <row r="19" spans="13:28" x14ac:dyDescent="0.2">
      <c r="M19" t="s">
        <v>132</v>
      </c>
      <c r="N19" s="438">
        <v>3188.346</v>
      </c>
      <c r="O19" s="438">
        <v>2931.5279999999998</v>
      </c>
      <c r="P19" s="438">
        <v>256.81799999999998</v>
      </c>
      <c r="Q19" s="441">
        <f>N19*1000000/$Q$17</f>
        <v>8456.5231229510809</v>
      </c>
      <c r="R19" s="441">
        <v>5148</v>
      </c>
      <c r="S19" s="441">
        <f>Q19-R19</f>
        <v>3308.5231229510809</v>
      </c>
      <c r="U19" t="s">
        <v>143</v>
      </c>
      <c r="V19" t="s">
        <v>416</v>
      </c>
      <c r="W19" s="458">
        <v>2582996</v>
      </c>
      <c r="X19" s="458">
        <v>1553406</v>
      </c>
      <c r="Y19" s="458">
        <v>1029590</v>
      </c>
      <c r="Z19">
        <f t="shared" ref="Z19:Z38" si="2">W19/1000</f>
        <v>2582.9960000000001</v>
      </c>
      <c r="AA19">
        <f t="shared" si="1"/>
        <v>1553.4059999999999</v>
      </c>
      <c r="AB19">
        <f t="shared" si="1"/>
        <v>1029.5899999999999</v>
      </c>
    </row>
    <row r="20" spans="13:28" x14ac:dyDescent="0.2">
      <c r="M20" t="s">
        <v>416</v>
      </c>
      <c r="N20" s="438">
        <v>2582.9960000000001</v>
      </c>
      <c r="O20" s="438">
        <v>1553.4059999999999</v>
      </c>
      <c r="P20" s="438">
        <v>1029.5899999999999</v>
      </c>
      <c r="Q20" s="441">
        <f t="shared" ref="Q20:Q32" si="3">N20*1000000/$Q$17</f>
        <v>6850.9394527727382</v>
      </c>
      <c r="R20" s="440"/>
      <c r="S20" s="440"/>
      <c r="U20" t="s">
        <v>152</v>
      </c>
      <c r="V20" t="s">
        <v>153</v>
      </c>
      <c r="W20" s="458">
        <v>1788431</v>
      </c>
      <c r="X20" s="458">
        <v>1088439</v>
      </c>
      <c r="Y20" s="458">
        <v>699992</v>
      </c>
      <c r="Z20">
        <f t="shared" si="2"/>
        <v>1788.431</v>
      </c>
      <c r="AA20">
        <f t="shared" si="1"/>
        <v>1088.4390000000001</v>
      </c>
      <c r="AB20">
        <f t="shared" si="1"/>
        <v>699.99199999999996</v>
      </c>
    </row>
    <row r="21" spans="13:28" x14ac:dyDescent="0.2">
      <c r="M21" t="s">
        <v>153</v>
      </c>
      <c r="N21" s="438">
        <v>1788.431</v>
      </c>
      <c r="O21" s="438">
        <v>1088.4390000000001</v>
      </c>
      <c r="P21" s="438">
        <v>699.99199999999996</v>
      </c>
      <c r="Q21" s="441">
        <f t="shared" si="3"/>
        <v>4743.4965042384119</v>
      </c>
      <c r="R21" s="440"/>
      <c r="S21" s="440"/>
      <c r="U21" t="s">
        <v>137</v>
      </c>
      <c r="V21" t="s">
        <v>138</v>
      </c>
      <c r="W21" s="458">
        <v>1140407</v>
      </c>
      <c r="X21" s="458">
        <v>1068227</v>
      </c>
      <c r="Y21" s="458">
        <v>72180</v>
      </c>
      <c r="Z21">
        <f t="shared" si="2"/>
        <v>1140.4069999999999</v>
      </c>
      <c r="AA21">
        <f t="shared" si="1"/>
        <v>1068.2270000000001</v>
      </c>
      <c r="AB21">
        <f t="shared" si="1"/>
        <v>72.180000000000007</v>
      </c>
    </row>
    <row r="22" spans="13:28" x14ac:dyDescent="0.2">
      <c r="M22" t="s">
        <v>138</v>
      </c>
      <c r="N22" s="438">
        <v>1140.4069999999999</v>
      </c>
      <c r="O22" s="438">
        <v>1068.2270000000001</v>
      </c>
      <c r="P22" s="438">
        <v>72.180000000000007</v>
      </c>
      <c r="Q22" s="441">
        <f t="shared" si="3"/>
        <v>3024.7276064377184</v>
      </c>
      <c r="R22" s="440"/>
      <c r="S22" s="440"/>
      <c r="U22" t="s">
        <v>133</v>
      </c>
      <c r="V22" t="s">
        <v>134</v>
      </c>
      <c r="W22" s="458">
        <v>786581</v>
      </c>
      <c r="X22" s="458">
        <v>785290</v>
      </c>
      <c r="Y22" s="458">
        <v>1291</v>
      </c>
      <c r="Z22">
        <f t="shared" si="2"/>
        <v>786.58100000000002</v>
      </c>
      <c r="AA22">
        <f t="shared" si="1"/>
        <v>785.29</v>
      </c>
      <c r="AB22">
        <f t="shared" si="1"/>
        <v>1.2909999999999999</v>
      </c>
    </row>
    <row r="23" spans="13:28" x14ac:dyDescent="0.2">
      <c r="M23" t="s">
        <v>134</v>
      </c>
      <c r="N23" s="438">
        <v>786.58100000000002</v>
      </c>
      <c r="O23" s="438">
        <v>785.29</v>
      </c>
      <c r="P23" s="438">
        <v>1.2909999999999999</v>
      </c>
      <c r="Q23" s="441">
        <f t="shared" si="3"/>
        <v>2086.2668024655995</v>
      </c>
      <c r="R23" s="440"/>
      <c r="S23" s="440"/>
      <c r="U23" t="s">
        <v>135</v>
      </c>
      <c r="V23" t="s">
        <v>136</v>
      </c>
      <c r="W23" s="458">
        <v>772331</v>
      </c>
      <c r="X23" s="458">
        <v>104151</v>
      </c>
      <c r="Y23" s="458">
        <v>668180</v>
      </c>
      <c r="Z23">
        <f t="shared" si="2"/>
        <v>772.33100000000002</v>
      </c>
      <c r="AA23">
        <f t="shared" si="1"/>
        <v>104.151</v>
      </c>
      <c r="AB23">
        <f t="shared" si="1"/>
        <v>668.18</v>
      </c>
    </row>
    <row r="24" spans="13:28" x14ac:dyDescent="0.2">
      <c r="M24" t="s">
        <v>136</v>
      </c>
      <c r="N24" s="438">
        <v>772.33100000000002</v>
      </c>
      <c r="O24" s="438">
        <v>104.151</v>
      </c>
      <c r="P24" s="438">
        <v>668.18</v>
      </c>
      <c r="Q24" s="441">
        <f t="shared" si="3"/>
        <v>2048.471201077904</v>
      </c>
      <c r="R24" s="440"/>
      <c r="S24" s="440"/>
      <c r="U24" t="s">
        <v>145</v>
      </c>
      <c r="V24" t="s">
        <v>146</v>
      </c>
      <c r="W24" s="458">
        <v>670750</v>
      </c>
      <c r="X24" s="458">
        <v>496878</v>
      </c>
      <c r="Y24" s="458">
        <v>173872</v>
      </c>
      <c r="Z24">
        <f t="shared" si="2"/>
        <v>670.75</v>
      </c>
      <c r="AA24">
        <f t="shared" si="1"/>
        <v>496.87799999999999</v>
      </c>
      <c r="AB24">
        <f t="shared" si="1"/>
        <v>173.87200000000001</v>
      </c>
    </row>
    <row r="25" spans="13:28" x14ac:dyDescent="0.2">
      <c r="M25" t="s">
        <v>146</v>
      </c>
      <c r="N25" s="438">
        <v>670.75</v>
      </c>
      <c r="O25" s="438">
        <v>496.87799999999999</v>
      </c>
      <c r="P25" s="438">
        <v>173.87200000000001</v>
      </c>
      <c r="Q25" s="441">
        <f t="shared" si="3"/>
        <v>1779.0455881260809</v>
      </c>
      <c r="R25" s="440"/>
      <c r="S25" s="440"/>
      <c r="U25" t="s">
        <v>156</v>
      </c>
      <c r="V25" t="s">
        <v>291</v>
      </c>
      <c r="W25" s="458">
        <v>624652</v>
      </c>
      <c r="X25" s="458">
        <v>1970419</v>
      </c>
      <c r="Y25" s="458">
        <v>34580</v>
      </c>
      <c r="Z25">
        <f t="shared" si="2"/>
        <v>624.65200000000004</v>
      </c>
      <c r="AA25">
        <f t="shared" si="1"/>
        <v>1970.4190000000001</v>
      </c>
      <c r="AB25">
        <f t="shared" si="1"/>
        <v>34.58</v>
      </c>
    </row>
    <row r="26" spans="13:28" x14ac:dyDescent="0.2">
      <c r="M26" t="s">
        <v>291</v>
      </c>
      <c r="N26" s="438">
        <v>624.65200000000004</v>
      </c>
      <c r="O26" s="438">
        <v>1970.4190000000001</v>
      </c>
      <c r="P26" s="438">
        <v>34.58</v>
      </c>
      <c r="Q26" s="441">
        <f t="shared" si="3"/>
        <v>1656.7788068790646</v>
      </c>
      <c r="R26" s="440"/>
      <c r="S26" s="440"/>
      <c r="U26" t="s">
        <v>147</v>
      </c>
      <c r="V26" t="s">
        <v>415</v>
      </c>
      <c r="W26" s="458">
        <v>600150</v>
      </c>
      <c r="X26" s="458">
        <v>478100</v>
      </c>
      <c r="Y26" s="458">
        <v>122050</v>
      </c>
      <c r="Z26">
        <f t="shared" si="2"/>
        <v>600.15</v>
      </c>
      <c r="AA26">
        <f t="shared" si="1"/>
        <v>478.1</v>
      </c>
      <c r="AB26">
        <f t="shared" si="1"/>
        <v>122.05</v>
      </c>
    </row>
    <row r="27" spans="13:28" x14ac:dyDescent="0.2">
      <c r="M27" t="s">
        <v>415</v>
      </c>
      <c r="N27" s="438">
        <v>600.15</v>
      </c>
      <c r="O27" s="438">
        <v>478.1</v>
      </c>
      <c r="P27" s="438">
        <v>122.05</v>
      </c>
      <c r="Q27" s="441">
        <f t="shared" si="3"/>
        <v>1591.7915910754639</v>
      </c>
      <c r="R27" s="440"/>
      <c r="S27" s="440"/>
      <c r="U27" t="s">
        <v>139</v>
      </c>
      <c r="V27" t="s">
        <v>140</v>
      </c>
      <c r="W27" s="458">
        <v>486044</v>
      </c>
      <c r="X27" s="458">
        <v>413916</v>
      </c>
      <c r="Y27" s="458">
        <v>72128</v>
      </c>
      <c r="Z27">
        <f t="shared" si="2"/>
        <v>486.04399999999998</v>
      </c>
      <c r="AA27">
        <f t="shared" si="1"/>
        <v>413.916</v>
      </c>
      <c r="AB27">
        <f t="shared" si="1"/>
        <v>72.128</v>
      </c>
    </row>
    <row r="28" spans="13:28" x14ac:dyDescent="0.2">
      <c r="M28" t="s">
        <v>140</v>
      </c>
      <c r="N28" s="438">
        <v>486.04399999999998</v>
      </c>
      <c r="O28" s="438">
        <v>413.916</v>
      </c>
      <c r="P28" s="438">
        <v>72.128</v>
      </c>
      <c r="Q28" s="441">
        <f t="shared" si="3"/>
        <v>1289.1456337460347</v>
      </c>
      <c r="R28" s="440"/>
      <c r="S28" s="440"/>
      <c r="U28" t="s">
        <v>149</v>
      </c>
      <c r="V28" t="s">
        <v>150</v>
      </c>
      <c r="W28" s="458">
        <v>416639</v>
      </c>
      <c r="X28" s="458">
        <v>416159</v>
      </c>
      <c r="Y28" s="458">
        <v>480</v>
      </c>
      <c r="Z28">
        <f t="shared" si="2"/>
        <v>416.63900000000001</v>
      </c>
      <c r="AA28">
        <f t="shared" si="1"/>
        <v>416.15899999999999</v>
      </c>
      <c r="AB28">
        <f t="shared" si="1"/>
        <v>0.48</v>
      </c>
    </row>
    <row r="29" spans="13:28" x14ac:dyDescent="0.2">
      <c r="M29" t="s">
        <v>150</v>
      </c>
      <c r="N29" s="438">
        <v>416.63900000000001</v>
      </c>
      <c r="O29" s="438">
        <v>416.15899999999999</v>
      </c>
      <c r="P29" s="438">
        <v>0.48</v>
      </c>
      <c r="Q29" s="441">
        <f t="shared" si="3"/>
        <v>1105.0611625661754</v>
      </c>
      <c r="R29" s="440"/>
      <c r="S29" s="440"/>
      <c r="U29" t="s">
        <v>141</v>
      </c>
      <c r="V29" t="s">
        <v>142</v>
      </c>
      <c r="W29" s="458">
        <v>226785</v>
      </c>
      <c r="X29" s="458">
        <v>219622</v>
      </c>
      <c r="Y29" s="458">
        <v>7163</v>
      </c>
      <c r="Z29">
        <f t="shared" si="2"/>
        <v>226.785</v>
      </c>
      <c r="AA29">
        <f t="shared" si="1"/>
        <v>219.62200000000001</v>
      </c>
      <c r="AB29">
        <f t="shared" si="1"/>
        <v>7.1630000000000003</v>
      </c>
    </row>
    <row r="30" spans="13:28" x14ac:dyDescent="0.2">
      <c r="M30" t="s">
        <v>142</v>
      </c>
      <c r="N30" s="438">
        <v>226.785</v>
      </c>
      <c r="O30" s="438">
        <v>219.62200000000001</v>
      </c>
      <c r="P30" s="438">
        <v>7.1630000000000003</v>
      </c>
      <c r="Q30" s="441">
        <f t="shared" si="3"/>
        <v>601.50704987427991</v>
      </c>
      <c r="R30" s="440"/>
      <c r="S30" s="440"/>
      <c r="U30" t="s">
        <v>292</v>
      </c>
      <c r="V30" t="s">
        <v>293</v>
      </c>
      <c r="W30" s="458">
        <v>167817</v>
      </c>
      <c r="X30" s="458">
        <v>94879</v>
      </c>
      <c r="Y30" s="458">
        <v>72938</v>
      </c>
      <c r="Z30">
        <f t="shared" si="2"/>
        <v>167.81700000000001</v>
      </c>
      <c r="AA30">
        <f t="shared" si="1"/>
        <v>94.879000000000005</v>
      </c>
      <c r="AB30">
        <f t="shared" si="1"/>
        <v>72.938000000000002</v>
      </c>
    </row>
    <row r="31" spans="13:28" x14ac:dyDescent="0.2">
      <c r="M31" s="440" t="s">
        <v>155</v>
      </c>
      <c r="N31" s="441">
        <f>SUM(N34:N42)</f>
        <v>379.392</v>
      </c>
      <c r="O31" s="441">
        <f t="shared" ref="O31:P31" si="4">SUM(O34:O42)</f>
        <v>255.74199999999999</v>
      </c>
      <c r="P31" s="441">
        <f t="shared" si="4"/>
        <v>123.65</v>
      </c>
      <c r="Q31" s="441">
        <f t="shared" si="3"/>
        <v>1006.2700913460009</v>
      </c>
      <c r="R31" s="440"/>
      <c r="S31" s="440"/>
      <c r="U31" t="s">
        <v>129</v>
      </c>
      <c r="V31" t="s">
        <v>130</v>
      </c>
      <c r="W31" s="458">
        <v>78658</v>
      </c>
      <c r="X31" s="458">
        <v>46633</v>
      </c>
      <c r="Y31" s="458">
        <v>32025</v>
      </c>
      <c r="Z31">
        <f t="shared" si="2"/>
        <v>78.658000000000001</v>
      </c>
      <c r="AA31">
        <f t="shared" si="1"/>
        <v>46.633000000000003</v>
      </c>
      <c r="AB31">
        <f t="shared" si="1"/>
        <v>32.024999999999999</v>
      </c>
    </row>
    <row r="32" spans="13:28" x14ac:dyDescent="0.2">
      <c r="M32" s="436" t="s">
        <v>121</v>
      </c>
      <c r="N32" s="439">
        <f>SUM(N19:N31)</f>
        <v>13663.503999999999</v>
      </c>
      <c r="O32" s="439">
        <f t="shared" ref="O32:P32" si="5">SUM(O19:O31)</f>
        <v>11781.876999999999</v>
      </c>
      <c r="P32" s="439">
        <f t="shared" si="5"/>
        <v>3261.9740000000002</v>
      </c>
      <c r="Q32" s="448">
        <f t="shared" si="3"/>
        <v>36240.024613556547</v>
      </c>
      <c r="R32" s="440"/>
      <c r="S32" s="440"/>
      <c r="U32" t="s">
        <v>284</v>
      </c>
      <c r="V32" t="s">
        <v>285</v>
      </c>
      <c r="W32" s="458">
        <v>51850</v>
      </c>
      <c r="X32" s="458">
        <v>51850</v>
      </c>
      <c r="Y32" s="458">
        <v>0</v>
      </c>
      <c r="Z32">
        <f t="shared" si="2"/>
        <v>51.85</v>
      </c>
      <c r="AA32">
        <f t="shared" si="1"/>
        <v>51.85</v>
      </c>
      <c r="AB32">
        <f t="shared" si="1"/>
        <v>0</v>
      </c>
    </row>
    <row r="33" spans="13:28" x14ac:dyDescent="0.2">
      <c r="N33" s="438"/>
      <c r="O33" s="438"/>
      <c r="P33" s="438"/>
      <c r="U33" t="s">
        <v>290</v>
      </c>
      <c r="V33" t="s">
        <v>151</v>
      </c>
      <c r="W33" s="458">
        <v>33984</v>
      </c>
      <c r="X33" s="458">
        <v>17793</v>
      </c>
      <c r="Y33" s="458">
        <v>16191</v>
      </c>
      <c r="Z33">
        <f t="shared" si="2"/>
        <v>33.984000000000002</v>
      </c>
      <c r="AA33">
        <f t="shared" si="1"/>
        <v>17.792999999999999</v>
      </c>
      <c r="AB33">
        <f t="shared" si="1"/>
        <v>16.190999999999999</v>
      </c>
    </row>
    <row r="34" spans="13:28" x14ac:dyDescent="0.2">
      <c r="M34" s="442" t="s">
        <v>293</v>
      </c>
      <c r="N34" s="443">
        <v>167.81700000000001</v>
      </c>
      <c r="O34" s="443">
        <v>94.879000000000005</v>
      </c>
      <c r="P34" s="443">
        <v>72.938000000000002</v>
      </c>
      <c r="U34" t="s">
        <v>154</v>
      </c>
      <c r="V34" t="s">
        <v>155</v>
      </c>
      <c r="W34" s="458">
        <v>19840</v>
      </c>
      <c r="X34" s="458">
        <v>19688</v>
      </c>
      <c r="Y34" s="458">
        <v>152</v>
      </c>
      <c r="Z34">
        <f t="shared" si="2"/>
        <v>19.84</v>
      </c>
      <c r="AA34">
        <f t="shared" ref="AA34:AA38" si="6">X34/1000</f>
        <v>19.687999999999999</v>
      </c>
      <c r="AB34">
        <f t="shared" ref="AB34:AB38" si="7">Y34/1000</f>
        <v>0.152</v>
      </c>
    </row>
    <row r="35" spans="13:28" x14ac:dyDescent="0.2">
      <c r="M35" s="442" t="s">
        <v>130</v>
      </c>
      <c r="N35" s="443">
        <v>78.658000000000001</v>
      </c>
      <c r="O35" s="443">
        <v>46.633000000000003</v>
      </c>
      <c r="P35" s="443">
        <v>32.024999999999999</v>
      </c>
      <c r="U35" t="s">
        <v>127</v>
      </c>
      <c r="V35" t="s">
        <v>128</v>
      </c>
      <c r="W35" s="458">
        <v>12861</v>
      </c>
      <c r="X35" s="458">
        <v>12427</v>
      </c>
      <c r="Y35" s="458">
        <v>434</v>
      </c>
      <c r="Z35">
        <f t="shared" si="2"/>
        <v>12.861000000000001</v>
      </c>
      <c r="AA35">
        <f t="shared" si="6"/>
        <v>12.427</v>
      </c>
      <c r="AB35">
        <f t="shared" si="7"/>
        <v>0.434</v>
      </c>
    </row>
    <row r="36" spans="13:28" x14ac:dyDescent="0.2">
      <c r="M36" s="442" t="s">
        <v>285</v>
      </c>
      <c r="N36" s="443">
        <v>51.85</v>
      </c>
      <c r="O36" s="443">
        <v>51.85</v>
      </c>
      <c r="P36" s="443">
        <v>0</v>
      </c>
      <c r="U36">
        <v>39</v>
      </c>
      <c r="V36" t="s">
        <v>286</v>
      </c>
      <c r="W36" s="458">
        <v>9697</v>
      </c>
      <c r="X36" s="458">
        <v>9172</v>
      </c>
      <c r="Y36" s="458">
        <v>525</v>
      </c>
      <c r="Z36">
        <f t="shared" si="2"/>
        <v>9.6969999999999992</v>
      </c>
      <c r="AA36">
        <f t="shared" si="6"/>
        <v>9.1720000000000006</v>
      </c>
      <c r="AB36">
        <f t="shared" si="7"/>
        <v>0.52500000000000002</v>
      </c>
    </row>
    <row r="37" spans="13:28" x14ac:dyDescent="0.2">
      <c r="M37" s="442" t="s">
        <v>151</v>
      </c>
      <c r="N37" s="443">
        <v>33.984000000000002</v>
      </c>
      <c r="O37" s="443">
        <v>17.792999999999999</v>
      </c>
      <c r="P37" s="443">
        <v>16.190999999999999</v>
      </c>
      <c r="U37" t="s">
        <v>288</v>
      </c>
      <c r="V37" t="s">
        <v>289</v>
      </c>
      <c r="W37" s="458">
        <v>4672</v>
      </c>
      <c r="X37" s="458">
        <v>3300</v>
      </c>
      <c r="Y37" s="458">
        <v>1372</v>
      </c>
      <c r="Z37">
        <f t="shared" si="2"/>
        <v>4.6719999999999997</v>
      </c>
      <c r="AA37">
        <f t="shared" si="6"/>
        <v>3.3</v>
      </c>
      <c r="AB37">
        <f t="shared" si="7"/>
        <v>1.3720000000000001</v>
      </c>
    </row>
    <row r="38" spans="13:28" x14ac:dyDescent="0.2">
      <c r="M38" s="442" t="s">
        <v>155</v>
      </c>
      <c r="N38" s="443">
        <v>19.84</v>
      </c>
      <c r="O38" s="443">
        <v>19.687999999999999</v>
      </c>
      <c r="P38" s="443">
        <v>0.152</v>
      </c>
      <c r="U38">
        <v>24</v>
      </c>
      <c r="V38" t="s">
        <v>451</v>
      </c>
      <c r="W38" s="458">
        <v>13</v>
      </c>
      <c r="X38" s="458">
        <v>0</v>
      </c>
      <c r="Y38" s="458">
        <v>13</v>
      </c>
      <c r="Z38">
        <f t="shared" si="2"/>
        <v>1.2999999999999999E-2</v>
      </c>
      <c r="AA38">
        <f t="shared" si="6"/>
        <v>0</v>
      </c>
      <c r="AB38">
        <f t="shared" si="7"/>
        <v>1.2999999999999999E-2</v>
      </c>
    </row>
    <row r="39" spans="13:28" x14ac:dyDescent="0.2">
      <c r="M39" s="442" t="s">
        <v>128</v>
      </c>
      <c r="N39" s="443">
        <v>12.861000000000001</v>
      </c>
      <c r="O39" s="443">
        <v>12.427</v>
      </c>
      <c r="P39" s="443">
        <v>0.434</v>
      </c>
      <c r="W39" s="439">
        <f>SUM(W18:W38)</f>
        <v>13663504</v>
      </c>
      <c r="X39" s="439">
        <f t="shared" ref="X39:Y39" si="8">SUM(X18:X38)</f>
        <v>11781877</v>
      </c>
      <c r="Y39" s="439">
        <f t="shared" si="8"/>
        <v>3261974</v>
      </c>
    </row>
    <row r="40" spans="13:28" x14ac:dyDescent="0.2">
      <c r="M40" s="442" t="s">
        <v>286</v>
      </c>
      <c r="N40" s="443">
        <v>9.6969999999999992</v>
      </c>
      <c r="O40" s="443">
        <v>9.1720000000000006</v>
      </c>
      <c r="P40" s="443">
        <v>0.52500000000000002</v>
      </c>
    </row>
    <row r="41" spans="13:28" x14ac:dyDescent="0.2">
      <c r="M41" s="442" t="s">
        <v>289</v>
      </c>
      <c r="N41" s="443">
        <v>4.6719999999999997</v>
      </c>
      <c r="O41" s="443">
        <v>3.3</v>
      </c>
      <c r="P41" s="443">
        <v>1.3720000000000001</v>
      </c>
    </row>
    <row r="42" spans="13:28" x14ac:dyDescent="0.2">
      <c r="M42" s="442" t="s">
        <v>451</v>
      </c>
      <c r="N42" s="443">
        <v>1.2999999999999999E-2</v>
      </c>
      <c r="O42" s="443">
        <v>0</v>
      </c>
      <c r="P42" s="443">
        <v>1.2999999999999999E-2</v>
      </c>
    </row>
    <row r="43" spans="13:28" x14ac:dyDescent="0.2">
      <c r="M43" s="442" t="s">
        <v>121</v>
      </c>
      <c r="N43" s="444">
        <f>SUM(N34:N42)</f>
        <v>379.392</v>
      </c>
      <c r="O43" s="444">
        <f t="shared" ref="O43:P43" si="9">SUM(O34:O42)</f>
        <v>255.74199999999999</v>
      </c>
      <c r="P43" s="444">
        <f t="shared" si="9"/>
        <v>123.65</v>
      </c>
    </row>
    <row r="46" spans="13:28" x14ac:dyDescent="0.2">
      <c r="N46" s="439">
        <v>13663504</v>
      </c>
      <c r="O46" s="439">
        <v>11781877</v>
      </c>
      <c r="P46" s="439">
        <v>3261974</v>
      </c>
    </row>
  </sheetData>
  <sortState ref="U18:Y38">
    <sortCondition descending="1" ref="W18:W38"/>
  </sortState>
  <printOptions horizontalCentered="1"/>
  <pageMargins left="0.39370078740157483" right="0.31496062992125984" top="0.5699999999999999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4" ma:contentTypeDescription="Vytvoří nový dokument" ma:contentTypeScope="" ma:versionID="0650565d3d99d531727ce1c0beb86942">
  <xsd:schema xmlns:xsd="http://www.w3.org/2001/XMLSchema" xmlns:xs="http://www.w3.org/2001/XMLSchema" xmlns:p="http://schemas.microsoft.com/office/2006/metadata/properties" xmlns:ns2="d20cc51e-6db9-45f5-b340-116c7bf7f9f0" xmlns:ns3="fc3156d0-6477-4e59-85db-677a3ac3ddef" targetNamespace="http://schemas.microsoft.com/office/2006/metadata/properties" ma:root="true" ma:fieldsID="0ba57c9a74f61015b4c826d0ad48100a" ns2:_="" ns3:_="">
    <xsd:import namespace="d20cc51e-6db9-45f5-b340-116c7bf7f9f0"/>
    <xsd:import namespace="fc3156d0-6477-4e59-85db-677a3ac3ddef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6</Rok>
    <Etapa xmlns="d20cc51e-6db9-45f5-b340-116c7bf7f9f0">8</Etapa>
    <_dlc_DocId xmlns="fc3156d0-6477-4e59-85db-677a3ac3ddef">K6F56YJ4D42X-542-1918</_dlc_DocId>
    <_dlc_DocIdUrl xmlns="fc3156d0-6477-4e59-85db-677a3ac3ddef">
      <Url>http://sharepoint.brno.cz/ORF/rozpocet/_layouts/15/DocIdRedir.aspx?ID=K6F56YJ4D42X-542-1918</Url>
      <Description>K6F56YJ4D42X-542-1918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77F46-E9A4-42D9-AB4C-2649D3D32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B2F9E-B407-47B4-947A-7F91CF99E1A8}">
  <ds:schemaRefs>
    <ds:schemaRef ds:uri="http://schemas.openxmlformats.org/package/2006/metadata/core-properties"/>
    <ds:schemaRef ds:uri="d20cc51e-6db9-45f5-b340-116c7bf7f9f0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fc3156d0-6477-4e59-85db-677a3ac3dd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Výdaje</vt:lpstr>
      <vt:lpstr>B a K</vt:lpstr>
      <vt:lpstr>Příjmy_G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2017-02-23T13:47:33Z</cp:lastPrinted>
  <dcterms:created xsi:type="dcterms:W3CDTF">2016-02-22T09:14:34Z</dcterms:created>
  <dcterms:modified xsi:type="dcterms:W3CDTF">2017-03-17T07:17:36Z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e8027574-24c0-411a-bb03-78b611389273</vt:lpwstr>
  </property>
  <property fmtid="{D5CDD505-2E9C-101B-9397-08002B2CF9AE}" pid="3" name="ContentTypeId">
    <vt:lpwstr>0x010100537EAB05C8125F43BFAC70B5765BD22D</vt:lpwstr>
  </property>
</Properties>
</file>