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ouhrnný rozpočet\Souhrnný rozpočet 2018\INTERNET\"/>
    </mc:Choice>
  </mc:AlternateContent>
  <bookViews>
    <workbookView xWindow="0" yWindow="0" windowWidth="28800" windowHeight="12420"/>
  </bookViews>
  <sheets>
    <sheet name="Bilance" sheetId="1" r:id="rId1"/>
    <sheet name="Transfery" sheetId="2" r:id="rId2"/>
    <sheet name="Příjmy" sheetId="4" r:id="rId3"/>
    <sheet name="Daňové a Transfery" sheetId="5" r:id="rId4"/>
    <sheet name="N a K" sheetId="6" r:id="rId5"/>
    <sheet name="Výdaje" sheetId="7" r:id="rId6"/>
    <sheet name="B a K" sheetId="8" r:id="rId7"/>
    <sheet name="Příjmy_G" sheetId="9" r:id="rId8"/>
    <sheet name="Výdaje_G" sheetId="10" r:id="rId9"/>
  </sheets>
  <definedNames>
    <definedName name="_xlnm._FilterDatabase" localSheetId="6">#REF!</definedName>
    <definedName name="_xlnm._FilterDatabase" localSheetId="2" hidden="1">Příjmy!#REF!</definedName>
    <definedName name="_xlnm._FilterDatabase" localSheetId="5" hidden="1">Výdaje!#REF!</definedName>
    <definedName name="_xlnm._FilterDatabase">#REF!</definedName>
    <definedName name="fghsdfassččč" localSheetId="6">#REF!</definedName>
    <definedName name="fghtfhft" localSheetId="6">#REF!</definedName>
    <definedName name="gfhfghfghghj" localSheetId="6" hidden="1">'B a K'!$A$5:$E$10</definedName>
    <definedName name="ghjsrfsefjh" localSheetId="6">'B a K'!$A$7:$E$33</definedName>
    <definedName name="hhfhfghh" localSheetId="6">#REF!</definedName>
    <definedName name="jkljhl565" localSheetId="6">#REF!</definedName>
    <definedName name="_xlnm.Print_Titles" localSheetId="6">'B a K'!$1:$5</definedName>
    <definedName name="_xlnm.Print_Titles" localSheetId="3">'Daňové a Transfery'!$4:$5</definedName>
    <definedName name="_xlnm.Print_Titles" localSheetId="4">'N a K'!$1:$6</definedName>
    <definedName name="_xlnm.Print_Area" localSheetId="6">'B a K'!$A$1:$M$197</definedName>
    <definedName name="_xlnm.Print_Area" localSheetId="3">'Daňové a Transfery'!$A$1:$G$58</definedName>
    <definedName name="_xlnm.Print_Area" localSheetId="4">'N a K'!$A$1:$J$112</definedName>
    <definedName name="_xlnm.Print_Area" localSheetId="2">Příjmy!$A$1:$H$33</definedName>
    <definedName name="_xlnm.Print_Area" localSheetId="1">Transfery!$A$1:$D$53</definedName>
    <definedName name="_xlnm.Print_Area" localSheetId="5">Výdaje!$A$1:$K$32</definedName>
    <definedName name="_xlnm.Print_Area" localSheetId="8">Výdaje_G!$A$1:$K$58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5" l="1"/>
  <c r="Q33" i="10" l="1"/>
  <c r="Q32" i="10"/>
  <c r="Q31" i="10"/>
  <c r="Q21" i="10"/>
  <c r="Q20" i="10"/>
  <c r="P31" i="10"/>
  <c r="O31" i="10"/>
  <c r="N29" i="10"/>
  <c r="F14" i="1" l="1"/>
  <c r="N36" i="10" l="1"/>
  <c r="N37" i="10"/>
  <c r="N38" i="10"/>
  <c r="N39" i="10"/>
  <c r="N40" i="10"/>
  <c r="N41" i="10"/>
  <c r="N42" i="10"/>
  <c r="N35" i="10"/>
  <c r="Q22" i="10"/>
  <c r="N21" i="10"/>
  <c r="N23" i="10"/>
  <c r="N22" i="10"/>
  <c r="N26" i="10"/>
  <c r="N24" i="10"/>
  <c r="Q25" i="10" s="1"/>
  <c r="N27" i="10"/>
  <c r="Q27" i="10" s="1"/>
  <c r="N25" i="10"/>
  <c r="N28" i="10"/>
  <c r="Q29" i="10" s="1"/>
  <c r="N30" i="10"/>
  <c r="Q30" i="10" s="1"/>
  <c r="N32" i="10"/>
  <c r="N33" i="10"/>
  <c r="N2" i="10" s="1"/>
  <c r="N20" i="10"/>
  <c r="Q24" i="10" l="1"/>
  <c r="Q28" i="10"/>
  <c r="Q23" i="10"/>
  <c r="Q26" i="10"/>
  <c r="H56" i="6" l="1"/>
  <c r="E176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02" i="8"/>
  <c r="E103" i="8"/>
  <c r="E104" i="8"/>
  <c r="E48" i="8"/>
  <c r="E49" i="8"/>
  <c r="E50" i="8"/>
  <c r="E51" i="8"/>
  <c r="E52" i="8"/>
  <c r="E53" i="8"/>
  <c r="E35" i="8"/>
  <c r="E36" i="8"/>
  <c r="E37" i="8"/>
  <c r="E38" i="8"/>
  <c r="E39" i="8"/>
  <c r="E24" i="8"/>
  <c r="E25" i="8"/>
  <c r="E26" i="8"/>
  <c r="E27" i="8"/>
  <c r="E28" i="8"/>
  <c r="E29" i="8"/>
  <c r="E30" i="8"/>
  <c r="E31" i="8"/>
  <c r="E17" i="8"/>
  <c r="E18" i="8"/>
  <c r="E19" i="8"/>
  <c r="E20" i="8"/>
  <c r="E186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98" i="8"/>
  <c r="H99" i="8"/>
  <c r="H100" i="8"/>
  <c r="H101" i="8"/>
  <c r="H102" i="8"/>
  <c r="H103" i="8"/>
  <c r="H104" i="8"/>
  <c r="H105" i="8"/>
  <c r="H106" i="8"/>
  <c r="H89" i="8"/>
  <c r="H90" i="8"/>
  <c r="H91" i="8"/>
  <c r="H92" i="8"/>
  <c r="H9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48" i="8"/>
  <c r="H49" i="8"/>
  <c r="H50" i="8"/>
  <c r="H51" i="8"/>
  <c r="H52" i="8"/>
  <c r="H53" i="8"/>
  <c r="H54" i="8"/>
  <c r="H55" i="8"/>
  <c r="H35" i="8"/>
  <c r="H36" i="8"/>
  <c r="H37" i="8"/>
  <c r="H38" i="8"/>
  <c r="H39" i="8"/>
  <c r="H24" i="8"/>
  <c r="H25" i="8"/>
  <c r="H26" i="8"/>
  <c r="H27" i="8"/>
  <c r="H28" i="8"/>
  <c r="H29" i="8"/>
  <c r="H30" i="8"/>
  <c r="H31" i="8"/>
  <c r="H18" i="8"/>
  <c r="H19" i="8"/>
  <c r="H20" i="8"/>
  <c r="H9" i="8"/>
  <c r="H10" i="8"/>
  <c r="H11" i="8"/>
  <c r="L176" i="8"/>
  <c r="M176" i="8"/>
  <c r="L165" i="8"/>
  <c r="M165" i="8"/>
  <c r="L135" i="8"/>
  <c r="M135" i="8"/>
  <c r="L136" i="8"/>
  <c r="M136" i="8"/>
  <c r="L137" i="8"/>
  <c r="M137" i="8"/>
  <c r="L138" i="8"/>
  <c r="M138" i="8"/>
  <c r="L139" i="8"/>
  <c r="M139" i="8"/>
  <c r="L140" i="8"/>
  <c r="M140" i="8"/>
  <c r="L141" i="8"/>
  <c r="M141" i="8"/>
  <c r="L142" i="8"/>
  <c r="M142" i="8"/>
  <c r="L143" i="8"/>
  <c r="M143" i="8"/>
  <c r="L144" i="8"/>
  <c r="M144" i="8"/>
  <c r="L145" i="8"/>
  <c r="M145" i="8"/>
  <c r="L146" i="8"/>
  <c r="M146" i="8"/>
  <c r="L147" i="8"/>
  <c r="M147" i="8"/>
  <c r="L148" i="8"/>
  <c r="M148" i="8"/>
  <c r="L149" i="8"/>
  <c r="M149" i="8"/>
  <c r="L150" i="8"/>
  <c r="M150" i="8"/>
  <c r="L151" i="8"/>
  <c r="M151" i="8"/>
  <c r="L152" i="8"/>
  <c r="M152" i="8"/>
  <c r="L110" i="8"/>
  <c r="M110" i="8"/>
  <c r="L111" i="8"/>
  <c r="M111" i="8"/>
  <c r="K111" i="8" s="1"/>
  <c r="L112" i="8"/>
  <c r="M112" i="8"/>
  <c r="L113" i="8"/>
  <c r="M113" i="8"/>
  <c r="L114" i="8"/>
  <c r="M114" i="8"/>
  <c r="L115" i="8"/>
  <c r="M115" i="8"/>
  <c r="L116" i="8"/>
  <c r="M116" i="8"/>
  <c r="L117" i="8"/>
  <c r="M117" i="8"/>
  <c r="L118" i="8"/>
  <c r="M118" i="8"/>
  <c r="L119" i="8"/>
  <c r="M119" i="8"/>
  <c r="L120" i="8"/>
  <c r="M120" i="8"/>
  <c r="L121" i="8"/>
  <c r="M121" i="8"/>
  <c r="L122" i="8"/>
  <c r="M122" i="8"/>
  <c r="L123" i="8"/>
  <c r="M123" i="8"/>
  <c r="L98" i="8"/>
  <c r="M98" i="8"/>
  <c r="L99" i="8"/>
  <c r="M99" i="8"/>
  <c r="L100" i="8"/>
  <c r="M100" i="8"/>
  <c r="L101" i="8"/>
  <c r="M101" i="8"/>
  <c r="L102" i="8"/>
  <c r="M102" i="8"/>
  <c r="L103" i="8"/>
  <c r="M103" i="8"/>
  <c r="L104" i="8"/>
  <c r="M104" i="8"/>
  <c r="L105" i="8"/>
  <c r="M105" i="8"/>
  <c r="L106" i="8"/>
  <c r="M106" i="8"/>
  <c r="L89" i="8"/>
  <c r="M89" i="8"/>
  <c r="L90" i="8"/>
  <c r="M90" i="8"/>
  <c r="L91" i="8"/>
  <c r="M91" i="8"/>
  <c r="L92" i="8"/>
  <c r="M92" i="8"/>
  <c r="L93" i="8"/>
  <c r="M93" i="8"/>
  <c r="L94" i="8"/>
  <c r="M94" i="8"/>
  <c r="L64" i="8"/>
  <c r="M64" i="8"/>
  <c r="L65" i="8"/>
  <c r="M65" i="8"/>
  <c r="L66" i="8"/>
  <c r="M66" i="8"/>
  <c r="L67" i="8"/>
  <c r="M67" i="8"/>
  <c r="L68" i="8"/>
  <c r="M68" i="8"/>
  <c r="L69" i="8"/>
  <c r="M69" i="8"/>
  <c r="L70" i="8"/>
  <c r="M70" i="8"/>
  <c r="L71" i="8"/>
  <c r="M71" i="8"/>
  <c r="L72" i="8"/>
  <c r="M72" i="8"/>
  <c r="L73" i="8"/>
  <c r="M73" i="8"/>
  <c r="L74" i="8"/>
  <c r="M74" i="8"/>
  <c r="L75" i="8"/>
  <c r="M75" i="8"/>
  <c r="L76" i="8"/>
  <c r="M76" i="8"/>
  <c r="L77" i="8"/>
  <c r="M77" i="8"/>
  <c r="L78" i="8"/>
  <c r="M78" i="8"/>
  <c r="L79" i="8"/>
  <c r="M79" i="8"/>
  <c r="L48" i="8"/>
  <c r="M48" i="8"/>
  <c r="L49" i="8"/>
  <c r="M49" i="8"/>
  <c r="L50" i="8"/>
  <c r="M50" i="8"/>
  <c r="L51" i="8"/>
  <c r="M51" i="8"/>
  <c r="L52" i="8"/>
  <c r="M52" i="8"/>
  <c r="L53" i="8"/>
  <c r="K53" i="8" s="1"/>
  <c r="M53" i="8"/>
  <c r="L54" i="8"/>
  <c r="M54" i="8"/>
  <c r="L55" i="8"/>
  <c r="M55" i="8"/>
  <c r="L35" i="8"/>
  <c r="M35" i="8"/>
  <c r="L36" i="8"/>
  <c r="M36" i="8"/>
  <c r="L37" i="8"/>
  <c r="M37" i="8"/>
  <c r="L38" i="8"/>
  <c r="M38" i="8"/>
  <c r="L39" i="8"/>
  <c r="M39" i="8"/>
  <c r="L24" i="8"/>
  <c r="M24" i="8"/>
  <c r="L25" i="8"/>
  <c r="M25" i="8"/>
  <c r="L26" i="8"/>
  <c r="M26" i="8"/>
  <c r="L27" i="8"/>
  <c r="M27" i="8"/>
  <c r="L28" i="8"/>
  <c r="M28" i="8"/>
  <c r="L29" i="8"/>
  <c r="M29" i="8"/>
  <c r="L30" i="8"/>
  <c r="M30" i="8"/>
  <c r="L31" i="8"/>
  <c r="M31" i="8"/>
  <c r="L17" i="8"/>
  <c r="M17" i="8"/>
  <c r="L18" i="8"/>
  <c r="M18" i="8"/>
  <c r="L19" i="8"/>
  <c r="M19" i="8"/>
  <c r="L20" i="8"/>
  <c r="M20" i="8"/>
  <c r="L8" i="8"/>
  <c r="M8" i="8"/>
  <c r="L9" i="8"/>
  <c r="M9" i="8"/>
  <c r="L10" i="8"/>
  <c r="M10" i="8"/>
  <c r="L11" i="8"/>
  <c r="M11" i="8"/>
  <c r="B176" i="8"/>
  <c r="A176" i="8"/>
  <c r="A148" i="8"/>
  <c r="B148" i="8"/>
  <c r="B135" i="8"/>
  <c r="A135" i="8"/>
  <c r="H59" i="6"/>
  <c r="F21" i="4" s="1"/>
  <c r="I59" i="6"/>
  <c r="J59" i="6"/>
  <c r="H21" i="4" s="1"/>
  <c r="G30" i="5"/>
  <c r="G12" i="5"/>
  <c r="F63" i="1"/>
  <c r="F58" i="1"/>
  <c r="F54" i="1"/>
  <c r="F13" i="1"/>
  <c r="G11" i="5" s="1"/>
  <c r="K27" i="8" l="1"/>
  <c r="K25" i="8"/>
  <c r="K10" i="8"/>
  <c r="K90" i="8"/>
  <c r="K139" i="8"/>
  <c r="K100" i="8"/>
  <c r="K98" i="8"/>
  <c r="K135" i="8"/>
  <c r="F60" i="1"/>
  <c r="K19" i="8"/>
  <c r="K51" i="8"/>
  <c r="K49" i="8"/>
  <c r="K77" i="8"/>
  <c r="K71" i="8"/>
  <c r="K69" i="8"/>
  <c r="K106" i="8"/>
  <c r="K123" i="8"/>
  <c r="K165" i="8"/>
  <c r="K8" i="8"/>
  <c r="K39" i="8"/>
  <c r="K37" i="8"/>
  <c r="K67" i="8"/>
  <c r="K65" i="8"/>
  <c r="K94" i="8"/>
  <c r="K118" i="8"/>
  <c r="K116" i="8"/>
  <c r="K114" i="8"/>
  <c r="K112" i="8"/>
  <c r="K149" i="8"/>
  <c r="K147" i="8"/>
  <c r="K143" i="8"/>
  <c r="K137" i="8"/>
  <c r="K17" i="8"/>
  <c r="K30" i="8"/>
  <c r="K48" i="8"/>
  <c r="K78" i="8"/>
  <c r="K76" i="8"/>
  <c r="K74" i="8"/>
  <c r="K104" i="8"/>
  <c r="K99" i="8"/>
  <c r="K11" i="8"/>
  <c r="K29" i="8"/>
  <c r="K36" i="8"/>
  <c r="K55" i="8"/>
  <c r="K73" i="8"/>
  <c r="K64" i="8"/>
  <c r="K93" i="8"/>
  <c r="K91" i="8"/>
  <c r="K105" i="8"/>
  <c r="K121" i="8"/>
  <c r="K119" i="8"/>
  <c r="K115" i="8"/>
  <c r="K152" i="8"/>
  <c r="K146" i="8"/>
  <c r="K144" i="8"/>
  <c r="K142" i="8"/>
  <c r="K140" i="8"/>
  <c r="K176" i="8"/>
  <c r="K110" i="8"/>
  <c r="K145" i="8"/>
  <c r="K136" i="8"/>
  <c r="K18" i="8"/>
  <c r="K31" i="8"/>
  <c r="K24" i="8"/>
  <c r="K38" i="8"/>
  <c r="K52" i="8"/>
  <c r="K50" i="8"/>
  <c r="K75" i="8"/>
  <c r="K68" i="8"/>
  <c r="K66" i="8"/>
  <c r="K92" i="8"/>
  <c r="K103" i="8"/>
  <c r="K102" i="8"/>
  <c r="K122" i="8"/>
  <c r="K120" i="8"/>
  <c r="K113" i="8"/>
  <c r="K150" i="8"/>
  <c r="K148" i="8"/>
  <c r="K141" i="8"/>
  <c r="K9" i="8"/>
  <c r="K20" i="8"/>
  <c r="K28" i="8"/>
  <c r="K26" i="8"/>
  <c r="K35" i="8"/>
  <c r="K54" i="8"/>
  <c r="K79" i="8"/>
  <c r="K72" i="8"/>
  <c r="K70" i="8"/>
  <c r="K89" i="8"/>
  <c r="K101" i="8"/>
  <c r="K117" i="8"/>
  <c r="K151" i="8"/>
  <c r="K138" i="8"/>
  <c r="B30" i="8"/>
  <c r="A30" i="8"/>
  <c r="B29" i="8"/>
  <c r="A29" i="8"/>
  <c r="B18" i="8"/>
  <c r="A18" i="8"/>
  <c r="F50" i="5" l="1"/>
  <c r="E50" i="5" s="1"/>
  <c r="F12" i="5"/>
  <c r="F34" i="5"/>
  <c r="F15" i="5"/>
  <c r="F8" i="5"/>
  <c r="F9" i="5"/>
  <c r="F10" i="5"/>
  <c r="F7" i="5"/>
  <c r="E60" i="1"/>
  <c r="E63" i="1"/>
  <c r="D35" i="1" l="1"/>
  <c r="AA18" i="10" l="1"/>
  <c r="AB18" i="10"/>
  <c r="AA19" i="10"/>
  <c r="AB19" i="10"/>
  <c r="AA20" i="10"/>
  <c r="AB20" i="10"/>
  <c r="AA21" i="10"/>
  <c r="AB21" i="10"/>
  <c r="AA22" i="10"/>
  <c r="AB22" i="10"/>
  <c r="AA23" i="10"/>
  <c r="AB23" i="10"/>
  <c r="AA24" i="10"/>
  <c r="AB24" i="10"/>
  <c r="AA25" i="10"/>
  <c r="AB25" i="10"/>
  <c r="AA26" i="10"/>
  <c r="AB26" i="10"/>
  <c r="AA27" i="10"/>
  <c r="AB27" i="10"/>
  <c r="AA28" i="10"/>
  <c r="AB28" i="10"/>
  <c r="AA29" i="10"/>
  <c r="AB29" i="10"/>
  <c r="AA30" i="10"/>
  <c r="AB30" i="10"/>
  <c r="AA31" i="10"/>
  <c r="AB31" i="10"/>
  <c r="AA32" i="10"/>
  <c r="AB32" i="10"/>
  <c r="AA33" i="10"/>
  <c r="AB33" i="10"/>
  <c r="AA34" i="10"/>
  <c r="AB34" i="10"/>
  <c r="AA35" i="10"/>
  <c r="AB35" i="10"/>
  <c r="AA36" i="10"/>
  <c r="AB36" i="10"/>
  <c r="AA37" i="10"/>
  <c r="AB37" i="10"/>
  <c r="AA38" i="10"/>
  <c r="AB38" i="10"/>
  <c r="Z19" i="10"/>
  <c r="Z20" i="10"/>
  <c r="Z21" i="10"/>
  <c r="Z22" i="10"/>
  <c r="Z23" i="10"/>
  <c r="Z24" i="10"/>
  <c r="Z25" i="10"/>
  <c r="Z26" i="10"/>
  <c r="Z27" i="10"/>
  <c r="Z28" i="10"/>
  <c r="Z29" i="10"/>
  <c r="Z30" i="10"/>
  <c r="Z31" i="10"/>
  <c r="Z32" i="10"/>
  <c r="Z33" i="10"/>
  <c r="Z34" i="10"/>
  <c r="Z35" i="10"/>
  <c r="Z36" i="10"/>
  <c r="Z37" i="10"/>
  <c r="Z38" i="10"/>
  <c r="Z18" i="10"/>
  <c r="X39" i="10"/>
  <c r="Y39" i="10"/>
  <c r="W39" i="10"/>
  <c r="N15" i="10"/>
  <c r="M129" i="8" l="1"/>
  <c r="L129" i="8"/>
  <c r="M126" i="8"/>
  <c r="L126" i="8"/>
  <c r="M109" i="8"/>
  <c r="L109" i="8"/>
  <c r="M97" i="8"/>
  <c r="L97" i="8"/>
  <c r="M88" i="8"/>
  <c r="L88" i="8"/>
  <c r="M85" i="8"/>
  <c r="L85" i="8"/>
  <c r="M84" i="8"/>
  <c r="L84" i="8"/>
  <c r="M83" i="8"/>
  <c r="L83" i="8"/>
  <c r="M82" i="8"/>
  <c r="L82" i="8"/>
  <c r="M63" i="8"/>
  <c r="L63" i="8"/>
  <c r="M60" i="8"/>
  <c r="L60" i="8"/>
  <c r="M59" i="8"/>
  <c r="L59" i="8"/>
  <c r="M58" i="8"/>
  <c r="L58" i="8"/>
  <c r="M47" i="8"/>
  <c r="L47" i="8"/>
  <c r="M34" i="8"/>
  <c r="L34" i="8"/>
  <c r="M23" i="8"/>
  <c r="L23" i="8"/>
  <c r="M16" i="8"/>
  <c r="L16" i="8"/>
  <c r="E112" i="8"/>
  <c r="E42" i="8"/>
  <c r="E43" i="8" s="1"/>
  <c r="C13" i="7" s="1"/>
  <c r="H47" i="8"/>
  <c r="H60" i="8"/>
  <c r="H59" i="8"/>
  <c r="H58" i="8"/>
  <c r="H63" i="8"/>
  <c r="H88" i="8"/>
  <c r="H17" i="8"/>
  <c r="F43" i="8"/>
  <c r="D13" i="7" s="1"/>
  <c r="G43" i="8"/>
  <c r="E13" i="7" s="1"/>
  <c r="I43" i="8"/>
  <c r="J43" i="8"/>
  <c r="B42" i="8"/>
  <c r="B39" i="8"/>
  <c r="B38" i="8"/>
  <c r="B37" i="8"/>
  <c r="B36" i="8"/>
  <c r="B35" i="8"/>
  <c r="M42" i="8"/>
  <c r="M43" i="8" s="1"/>
  <c r="K13" i="7" s="1"/>
  <c r="L42" i="8"/>
  <c r="L43" i="8" s="1"/>
  <c r="J13" i="7" s="1"/>
  <c r="H42" i="8"/>
  <c r="H43" i="8" s="1"/>
  <c r="E8" i="8"/>
  <c r="E9" i="8"/>
  <c r="B112" i="8"/>
  <c r="A112" i="8"/>
  <c r="B17" i="8"/>
  <c r="A17" i="8"/>
  <c r="M82" i="6"/>
  <c r="L82" i="6"/>
  <c r="E82" i="6"/>
  <c r="K83" i="8" l="1"/>
  <c r="K126" i="8"/>
  <c r="K58" i="8"/>
  <c r="K129" i="8"/>
  <c r="K85" i="8"/>
  <c r="K88" i="8"/>
  <c r="K84" i="8"/>
  <c r="K47" i="8"/>
  <c r="K82" i="6"/>
  <c r="K109" i="8"/>
  <c r="K34" i="8"/>
  <c r="K59" i="8"/>
  <c r="K63" i="8"/>
  <c r="K16" i="8"/>
  <c r="K82" i="8"/>
  <c r="K23" i="8"/>
  <c r="K60" i="8"/>
  <c r="K97" i="8"/>
  <c r="K42" i="8"/>
  <c r="K43" i="8" s="1"/>
  <c r="I13" i="7" s="1"/>
  <c r="H110" i="8"/>
  <c r="E110" i="8"/>
  <c r="B110" i="8"/>
  <c r="A110" i="8"/>
  <c r="I61" i="8"/>
  <c r="J61" i="8"/>
  <c r="H61" i="8"/>
  <c r="M28" i="6" l="1"/>
  <c r="L28" i="6"/>
  <c r="E28" i="6"/>
  <c r="D50" i="2"/>
  <c r="D18" i="2" s="1"/>
  <c r="C51" i="2"/>
  <c r="D46" i="2"/>
  <c r="C46" i="2"/>
  <c r="C34" i="2"/>
  <c r="C30" i="2"/>
  <c r="K28" i="6" l="1"/>
  <c r="D18" i="1"/>
  <c r="G49" i="5"/>
  <c r="G51" i="5"/>
  <c r="G52" i="5"/>
  <c r="G53" i="5"/>
  <c r="G48" i="5"/>
  <c r="G47" i="5"/>
  <c r="F54" i="5"/>
  <c r="F51" i="5"/>
  <c r="F49" i="5"/>
  <c r="F47" i="5"/>
  <c r="G32" i="5"/>
  <c r="F32" i="5"/>
  <c r="E31" i="5"/>
  <c r="S20" i="10" l="1"/>
  <c r="N9" i="10" l="1"/>
  <c r="N8" i="10"/>
  <c r="N3" i="10"/>
  <c r="N5" i="10"/>
  <c r="N11" i="10"/>
  <c r="N10" i="10"/>
  <c r="N6" i="10"/>
  <c r="N13" i="10"/>
  <c r="N14" i="10"/>
  <c r="N12" i="10"/>
  <c r="N7" i="10"/>
  <c r="O43" i="10"/>
  <c r="P43" i="10"/>
  <c r="N43" i="10" l="1"/>
  <c r="J191" i="8" l="1"/>
  <c r="H29" i="7" s="1"/>
  <c r="I191" i="8"/>
  <c r="G29" i="7" s="1"/>
  <c r="G191" i="8"/>
  <c r="E29" i="7" s="1"/>
  <c r="F191" i="8"/>
  <c r="D29" i="7" s="1"/>
  <c r="M190" i="8"/>
  <c r="M191" i="8" s="1"/>
  <c r="K29" i="7" s="1"/>
  <c r="L190" i="8"/>
  <c r="L191" i="8" s="1"/>
  <c r="J29" i="7" s="1"/>
  <c r="H190" i="8"/>
  <c r="H191" i="8" s="1"/>
  <c r="F29" i="7" s="1"/>
  <c r="E190" i="8"/>
  <c r="E191" i="8" s="1"/>
  <c r="C29" i="7" s="1"/>
  <c r="B190" i="8"/>
  <c r="A190" i="8"/>
  <c r="J188" i="8"/>
  <c r="H28" i="7" s="1"/>
  <c r="I188" i="8"/>
  <c r="G28" i="7" s="1"/>
  <c r="G188" i="8"/>
  <c r="E28" i="7" s="1"/>
  <c r="F188" i="8"/>
  <c r="D28" i="7" s="1"/>
  <c r="M187" i="8"/>
  <c r="L187" i="8"/>
  <c r="E187" i="8"/>
  <c r="B187" i="8"/>
  <c r="A187" i="8"/>
  <c r="M186" i="8"/>
  <c r="L186" i="8"/>
  <c r="B186" i="8"/>
  <c r="A186" i="8"/>
  <c r="M185" i="8"/>
  <c r="L185" i="8"/>
  <c r="E185" i="8"/>
  <c r="B185" i="8"/>
  <c r="A185" i="8"/>
  <c r="M184" i="8"/>
  <c r="L184" i="8"/>
  <c r="H184" i="8"/>
  <c r="H188" i="8" s="1"/>
  <c r="F28" i="7" s="1"/>
  <c r="E184" i="8"/>
  <c r="B184" i="8"/>
  <c r="A184" i="8"/>
  <c r="J182" i="8"/>
  <c r="H27" i="7" s="1"/>
  <c r="I182" i="8"/>
  <c r="G27" i="7" s="1"/>
  <c r="G182" i="8"/>
  <c r="E27" i="7" s="1"/>
  <c r="F182" i="8"/>
  <c r="D27" i="7" s="1"/>
  <c r="M181" i="8"/>
  <c r="L181" i="8"/>
  <c r="H181" i="8"/>
  <c r="E181" i="8"/>
  <c r="B181" i="8"/>
  <c r="A181" i="8"/>
  <c r="M180" i="8"/>
  <c r="L180" i="8"/>
  <c r="H180" i="8"/>
  <c r="E180" i="8"/>
  <c r="B180" i="8"/>
  <c r="A180" i="8"/>
  <c r="J178" i="8"/>
  <c r="H26" i="7" s="1"/>
  <c r="I178" i="8"/>
  <c r="G26" i="7" s="1"/>
  <c r="G178" i="8"/>
  <c r="E26" i="7" s="1"/>
  <c r="F178" i="8"/>
  <c r="M177" i="8"/>
  <c r="L177" i="8"/>
  <c r="H177" i="8"/>
  <c r="H178" i="8" s="1"/>
  <c r="F26" i="7" s="1"/>
  <c r="E177" i="8"/>
  <c r="B177" i="8"/>
  <c r="A177" i="8"/>
  <c r="M175" i="8"/>
  <c r="L175" i="8"/>
  <c r="E175" i="8"/>
  <c r="B175" i="8"/>
  <c r="A175" i="8"/>
  <c r="J171" i="8"/>
  <c r="H25" i="7" s="1"/>
  <c r="I171" i="8"/>
  <c r="G25" i="7" s="1"/>
  <c r="G171" i="8"/>
  <c r="E25" i="7" s="1"/>
  <c r="F171" i="8"/>
  <c r="D25" i="7" s="1"/>
  <c r="M170" i="8"/>
  <c r="L170" i="8"/>
  <c r="H170" i="8"/>
  <c r="E170" i="8"/>
  <c r="B170" i="8"/>
  <c r="A170" i="8"/>
  <c r="M169" i="8"/>
  <c r="L169" i="8"/>
  <c r="H169" i="8"/>
  <c r="E169" i="8"/>
  <c r="B169" i="8"/>
  <c r="A169" i="8"/>
  <c r="M168" i="8"/>
  <c r="L168" i="8"/>
  <c r="H168" i="8"/>
  <c r="E168" i="8"/>
  <c r="B168" i="8"/>
  <c r="A168" i="8"/>
  <c r="J166" i="8"/>
  <c r="I166" i="8"/>
  <c r="G24" i="7" s="1"/>
  <c r="G166" i="8"/>
  <c r="F166" i="8"/>
  <c r="D24" i="7" s="1"/>
  <c r="H165" i="8"/>
  <c r="E165" i="8"/>
  <c r="B165" i="8"/>
  <c r="A165" i="8"/>
  <c r="M164" i="8"/>
  <c r="L164" i="8"/>
  <c r="H164" i="8"/>
  <c r="E164" i="8"/>
  <c r="B164" i="8"/>
  <c r="A164" i="8"/>
  <c r="J162" i="8"/>
  <c r="H23" i="7" s="1"/>
  <c r="I162" i="8"/>
  <c r="G23" i="7" s="1"/>
  <c r="G162" i="8"/>
  <c r="E23" i="7" s="1"/>
  <c r="F162" i="8"/>
  <c r="M161" i="8"/>
  <c r="L161" i="8"/>
  <c r="H161" i="8"/>
  <c r="E161" i="8"/>
  <c r="B161" i="8"/>
  <c r="A161" i="8"/>
  <c r="M160" i="8"/>
  <c r="L160" i="8"/>
  <c r="H160" i="8"/>
  <c r="E160" i="8"/>
  <c r="B160" i="8"/>
  <c r="A160" i="8"/>
  <c r="M159" i="8"/>
  <c r="L159" i="8"/>
  <c r="H159" i="8"/>
  <c r="E159" i="8"/>
  <c r="B159" i="8"/>
  <c r="A159" i="8"/>
  <c r="M158" i="8"/>
  <c r="L158" i="8"/>
  <c r="H158" i="8"/>
  <c r="E158" i="8"/>
  <c r="B158" i="8"/>
  <c r="A158" i="8"/>
  <c r="M157" i="8"/>
  <c r="L157" i="8"/>
  <c r="H157" i="8"/>
  <c r="E157" i="8"/>
  <c r="B157" i="8"/>
  <c r="A157" i="8"/>
  <c r="J153" i="8"/>
  <c r="J155" i="8" s="1"/>
  <c r="I153" i="8"/>
  <c r="G153" i="8"/>
  <c r="F153" i="8"/>
  <c r="E152" i="8"/>
  <c r="B152" i="8"/>
  <c r="A152" i="8"/>
  <c r="B151" i="8"/>
  <c r="A151" i="8"/>
  <c r="B150" i="8"/>
  <c r="A150" i="8"/>
  <c r="B149" i="8"/>
  <c r="A149" i="8"/>
  <c r="B147" i="8"/>
  <c r="A147" i="8"/>
  <c r="B146" i="8"/>
  <c r="A146" i="8"/>
  <c r="B145" i="8"/>
  <c r="A145" i="8"/>
  <c r="B144" i="8"/>
  <c r="A144" i="8"/>
  <c r="B143" i="8"/>
  <c r="A143" i="8"/>
  <c r="B142" i="8"/>
  <c r="A142" i="8"/>
  <c r="B141" i="8"/>
  <c r="A141" i="8"/>
  <c r="B140" i="8"/>
  <c r="A140" i="8"/>
  <c r="H139" i="8"/>
  <c r="B139" i="8"/>
  <c r="A139" i="8"/>
  <c r="B138" i="8"/>
  <c r="A138" i="8"/>
  <c r="H137" i="8"/>
  <c r="B137" i="8"/>
  <c r="A137" i="8"/>
  <c r="B136" i="8"/>
  <c r="A136" i="8"/>
  <c r="M134" i="8"/>
  <c r="L134" i="8"/>
  <c r="E134" i="8"/>
  <c r="B134" i="8"/>
  <c r="A134" i="8"/>
  <c r="J130" i="8"/>
  <c r="H21" i="7" s="1"/>
  <c r="I130" i="8"/>
  <c r="G21" i="7" s="1"/>
  <c r="G130" i="8"/>
  <c r="E21" i="7" s="1"/>
  <c r="F130" i="8"/>
  <c r="D21" i="7" s="1"/>
  <c r="M130" i="8"/>
  <c r="K21" i="7" s="1"/>
  <c r="L130" i="8"/>
  <c r="J21" i="7" s="1"/>
  <c r="H129" i="8"/>
  <c r="H130" i="8" s="1"/>
  <c r="F21" i="7" s="1"/>
  <c r="E129" i="8"/>
  <c r="E130" i="8" s="1"/>
  <c r="C21" i="7" s="1"/>
  <c r="B129" i="8"/>
  <c r="A129" i="8"/>
  <c r="J127" i="8"/>
  <c r="I127" i="8"/>
  <c r="G127" i="8"/>
  <c r="F127" i="8"/>
  <c r="L127" i="8"/>
  <c r="H126" i="8"/>
  <c r="H127" i="8" s="1"/>
  <c r="E126" i="8"/>
  <c r="E127" i="8" s="1"/>
  <c r="B126" i="8"/>
  <c r="A126" i="8"/>
  <c r="J124" i="8"/>
  <c r="I124" i="8"/>
  <c r="G124" i="8"/>
  <c r="F124" i="8"/>
  <c r="D19" i="7" s="1"/>
  <c r="E123" i="8"/>
  <c r="B123" i="8"/>
  <c r="A123" i="8"/>
  <c r="E122" i="8"/>
  <c r="B122" i="8"/>
  <c r="A122" i="8"/>
  <c r="E121" i="8"/>
  <c r="B121" i="8"/>
  <c r="A121" i="8"/>
  <c r="E120" i="8"/>
  <c r="B120" i="8"/>
  <c r="A120" i="8"/>
  <c r="E119" i="8"/>
  <c r="B119" i="8"/>
  <c r="A119" i="8"/>
  <c r="E118" i="8"/>
  <c r="B118" i="8"/>
  <c r="A118" i="8"/>
  <c r="E117" i="8"/>
  <c r="B117" i="8"/>
  <c r="A117" i="8"/>
  <c r="E116" i="8"/>
  <c r="B116" i="8"/>
  <c r="A116" i="8"/>
  <c r="E115" i="8"/>
  <c r="B115" i="8"/>
  <c r="A115" i="8"/>
  <c r="E114" i="8"/>
  <c r="B114" i="8"/>
  <c r="A114" i="8"/>
  <c r="E113" i="8"/>
  <c r="B113" i="8"/>
  <c r="A113" i="8"/>
  <c r="H111" i="8"/>
  <c r="E111" i="8"/>
  <c r="B111" i="8"/>
  <c r="A111" i="8"/>
  <c r="H109" i="8"/>
  <c r="E109" i="8"/>
  <c r="B109" i="8"/>
  <c r="A109" i="8"/>
  <c r="J107" i="8"/>
  <c r="H18" i="7" s="1"/>
  <c r="I107" i="8"/>
  <c r="G18" i="7" s="1"/>
  <c r="G107" i="8"/>
  <c r="E18" i="7" s="1"/>
  <c r="F107" i="8"/>
  <c r="D18" i="7" s="1"/>
  <c r="E106" i="8"/>
  <c r="B106" i="8"/>
  <c r="A106" i="8"/>
  <c r="E105" i="8"/>
  <c r="B105" i="8"/>
  <c r="A105" i="8"/>
  <c r="B104" i="8"/>
  <c r="A104" i="8"/>
  <c r="B103" i="8"/>
  <c r="A103" i="8"/>
  <c r="B102" i="8"/>
  <c r="A102" i="8"/>
  <c r="E101" i="8"/>
  <c r="B101" i="8"/>
  <c r="A101" i="8"/>
  <c r="E100" i="8"/>
  <c r="B100" i="8"/>
  <c r="A100" i="8"/>
  <c r="E99" i="8"/>
  <c r="B99" i="8"/>
  <c r="A99" i="8"/>
  <c r="E98" i="8"/>
  <c r="B98" i="8"/>
  <c r="A98" i="8"/>
  <c r="H97" i="8"/>
  <c r="E97" i="8"/>
  <c r="B97" i="8"/>
  <c r="A97" i="8"/>
  <c r="J95" i="8"/>
  <c r="H17" i="7" s="1"/>
  <c r="I95" i="8"/>
  <c r="G95" i="8"/>
  <c r="E17" i="7" s="1"/>
  <c r="F95" i="8"/>
  <c r="D17" i="7" s="1"/>
  <c r="H94" i="8"/>
  <c r="E94" i="8"/>
  <c r="B94" i="8"/>
  <c r="A94" i="8"/>
  <c r="E93" i="8"/>
  <c r="B93" i="8"/>
  <c r="A93" i="8"/>
  <c r="E92" i="8"/>
  <c r="B92" i="8"/>
  <c r="A92" i="8"/>
  <c r="E91" i="8"/>
  <c r="B91" i="8"/>
  <c r="A91" i="8"/>
  <c r="E90" i="8"/>
  <c r="B90" i="8"/>
  <c r="A90" i="8"/>
  <c r="E89" i="8"/>
  <c r="B89" i="8"/>
  <c r="A89" i="8"/>
  <c r="E88" i="8"/>
  <c r="B88" i="8"/>
  <c r="A88" i="8"/>
  <c r="J86" i="8"/>
  <c r="H16" i="7" s="1"/>
  <c r="I86" i="8"/>
  <c r="G16" i="7" s="1"/>
  <c r="G86" i="8"/>
  <c r="E16" i="7" s="1"/>
  <c r="F86" i="8"/>
  <c r="D16" i="7" s="1"/>
  <c r="H85" i="8"/>
  <c r="E85" i="8"/>
  <c r="B85" i="8"/>
  <c r="A85" i="8"/>
  <c r="H84" i="8"/>
  <c r="E84" i="8"/>
  <c r="B84" i="8"/>
  <c r="A84" i="8"/>
  <c r="H83" i="8"/>
  <c r="E83" i="8"/>
  <c r="B83" i="8"/>
  <c r="A83" i="8"/>
  <c r="H82" i="8"/>
  <c r="E82" i="8"/>
  <c r="J80" i="8"/>
  <c r="H15" i="7" s="1"/>
  <c r="I80" i="8"/>
  <c r="G15" i="7" s="1"/>
  <c r="G80" i="8"/>
  <c r="E15" i="7" s="1"/>
  <c r="F80" i="8"/>
  <c r="D15" i="7" s="1"/>
  <c r="E79" i="8"/>
  <c r="B79" i="8"/>
  <c r="A79" i="8"/>
  <c r="E78" i="8"/>
  <c r="B78" i="8"/>
  <c r="A78" i="8"/>
  <c r="E77" i="8"/>
  <c r="B77" i="8"/>
  <c r="A77" i="8"/>
  <c r="E76" i="8"/>
  <c r="B76" i="8"/>
  <c r="A76" i="8"/>
  <c r="E75" i="8"/>
  <c r="B75" i="8"/>
  <c r="A75" i="8"/>
  <c r="E74" i="8"/>
  <c r="B74" i="8"/>
  <c r="A74" i="8"/>
  <c r="E73" i="8"/>
  <c r="B73" i="8"/>
  <c r="A73" i="8"/>
  <c r="E72" i="8"/>
  <c r="B72" i="8"/>
  <c r="A72" i="8"/>
  <c r="E71" i="8"/>
  <c r="B71" i="8"/>
  <c r="A71" i="8"/>
  <c r="E70" i="8"/>
  <c r="B70" i="8"/>
  <c r="A70" i="8"/>
  <c r="E69" i="8"/>
  <c r="B69" i="8"/>
  <c r="A69" i="8"/>
  <c r="E68" i="8"/>
  <c r="B68" i="8"/>
  <c r="A68" i="8"/>
  <c r="E67" i="8"/>
  <c r="B67" i="8"/>
  <c r="A67" i="8"/>
  <c r="E66" i="8"/>
  <c r="B66" i="8"/>
  <c r="A66" i="8"/>
  <c r="E65" i="8"/>
  <c r="B65" i="8"/>
  <c r="A65" i="8"/>
  <c r="E64" i="8"/>
  <c r="B64" i="8"/>
  <c r="A64" i="8"/>
  <c r="E63" i="8"/>
  <c r="B63" i="8"/>
  <c r="A63" i="8"/>
  <c r="G61" i="8"/>
  <c r="F61" i="8"/>
  <c r="E60" i="8"/>
  <c r="A60" i="8"/>
  <c r="E59" i="8"/>
  <c r="A59" i="8"/>
  <c r="E58" i="8"/>
  <c r="A58" i="8"/>
  <c r="J56" i="8"/>
  <c r="I56" i="8"/>
  <c r="G14" i="7" s="1"/>
  <c r="G56" i="8"/>
  <c r="F56" i="8"/>
  <c r="E55" i="8"/>
  <c r="B55" i="8"/>
  <c r="A55" i="8"/>
  <c r="E54" i="8"/>
  <c r="B48" i="8"/>
  <c r="A48" i="8"/>
  <c r="E47" i="8"/>
  <c r="J40" i="8"/>
  <c r="H12" i="7" s="1"/>
  <c r="I40" i="8"/>
  <c r="G12" i="7" s="1"/>
  <c r="G40" i="8"/>
  <c r="F40" i="8"/>
  <c r="D12" i="7" s="1"/>
  <c r="A38" i="8"/>
  <c r="A35" i="8"/>
  <c r="H34" i="8"/>
  <c r="E34" i="8"/>
  <c r="B34" i="8"/>
  <c r="A34" i="8"/>
  <c r="J32" i="8"/>
  <c r="I32" i="8"/>
  <c r="G11" i="7" s="1"/>
  <c r="G32" i="8"/>
  <c r="E11" i="7" s="1"/>
  <c r="F32" i="8"/>
  <c r="D11" i="7" s="1"/>
  <c r="B28" i="8"/>
  <c r="A28" i="8"/>
  <c r="B27" i="8"/>
  <c r="A27" i="8"/>
  <c r="B26" i="8"/>
  <c r="A26" i="8"/>
  <c r="H23" i="8"/>
  <c r="E23" i="8"/>
  <c r="B23" i="8"/>
  <c r="A23" i="8"/>
  <c r="J21" i="8"/>
  <c r="I21" i="8"/>
  <c r="G21" i="8"/>
  <c r="F21" i="8"/>
  <c r="B20" i="8"/>
  <c r="A20" i="8"/>
  <c r="B19" i="8"/>
  <c r="A19" i="8"/>
  <c r="H16" i="8"/>
  <c r="E16" i="8"/>
  <c r="B16" i="8"/>
  <c r="A16" i="8"/>
  <c r="J12" i="8"/>
  <c r="H9" i="7" s="1"/>
  <c r="I12" i="8"/>
  <c r="G12" i="8"/>
  <c r="F12" i="8"/>
  <c r="F14" i="8" s="1"/>
  <c r="E11" i="8"/>
  <c r="B11" i="8"/>
  <c r="A11" i="8"/>
  <c r="E10" i="8"/>
  <c r="B10" i="8"/>
  <c r="A10" i="8"/>
  <c r="B9" i="8"/>
  <c r="A9" i="8"/>
  <c r="H8" i="8"/>
  <c r="B8" i="8"/>
  <c r="A8" i="8"/>
  <c r="M7" i="8"/>
  <c r="L7" i="8"/>
  <c r="H7" i="8"/>
  <c r="E7" i="8"/>
  <c r="B7" i="8"/>
  <c r="A7" i="8"/>
  <c r="M30" i="7"/>
  <c r="H20" i="7"/>
  <c r="G20" i="7"/>
  <c r="E20" i="7"/>
  <c r="D20" i="7"/>
  <c r="G108" i="6"/>
  <c r="E30" i="4" s="1"/>
  <c r="F108" i="6"/>
  <c r="D30" i="4" s="1"/>
  <c r="M107" i="6"/>
  <c r="M108" i="6" s="1"/>
  <c r="L107" i="6"/>
  <c r="L108" i="6" s="1"/>
  <c r="E107" i="6"/>
  <c r="E108" i="6" s="1"/>
  <c r="C30" i="4" s="1"/>
  <c r="F105" i="6"/>
  <c r="D29" i="4" s="1"/>
  <c r="M104" i="6"/>
  <c r="L104" i="6"/>
  <c r="E104" i="6"/>
  <c r="E105" i="6" s="1"/>
  <c r="C29" i="4" s="1"/>
  <c r="J102" i="6"/>
  <c r="J110" i="6" s="1"/>
  <c r="I102" i="6"/>
  <c r="G102" i="6"/>
  <c r="E28" i="4" s="1"/>
  <c r="F102" i="6"/>
  <c r="D28" i="4" s="1"/>
  <c r="M101" i="6"/>
  <c r="M102" i="6" s="1"/>
  <c r="L101" i="6"/>
  <c r="L102" i="6" s="1"/>
  <c r="H101" i="6"/>
  <c r="E101" i="6"/>
  <c r="E102" i="6" s="1"/>
  <c r="J99" i="6"/>
  <c r="G97" i="6"/>
  <c r="E27" i="4" s="1"/>
  <c r="F97" i="6"/>
  <c r="M96" i="6"/>
  <c r="M97" i="6" s="1"/>
  <c r="L96" i="6"/>
  <c r="L97" i="6" s="1"/>
  <c r="E96" i="6"/>
  <c r="E97" i="6" s="1"/>
  <c r="C27" i="4" s="1"/>
  <c r="I94" i="6"/>
  <c r="I99" i="6" s="1"/>
  <c r="G94" i="6"/>
  <c r="F94" i="6"/>
  <c r="D26" i="4" s="1"/>
  <c r="M93" i="6"/>
  <c r="M94" i="6" s="1"/>
  <c r="L93" i="6"/>
  <c r="L94" i="6" s="1"/>
  <c r="H93" i="6"/>
  <c r="E93" i="6"/>
  <c r="E94" i="6" s="1"/>
  <c r="J89" i="6"/>
  <c r="J91" i="6" s="1"/>
  <c r="I89" i="6"/>
  <c r="I91" i="6" s="1"/>
  <c r="G89" i="6"/>
  <c r="G91" i="6" s="1"/>
  <c r="F89" i="6"/>
  <c r="D25" i="4" s="1"/>
  <c r="M88" i="6"/>
  <c r="L88" i="6"/>
  <c r="E88" i="6"/>
  <c r="M87" i="6"/>
  <c r="L87" i="6"/>
  <c r="E87" i="6"/>
  <c r="M86" i="6"/>
  <c r="L86" i="6"/>
  <c r="K86" i="6" s="1"/>
  <c r="E86" i="6"/>
  <c r="M85" i="6"/>
  <c r="L85" i="6"/>
  <c r="E85" i="6"/>
  <c r="M84" i="6"/>
  <c r="L84" i="6"/>
  <c r="H84" i="6"/>
  <c r="H89" i="6" s="1"/>
  <c r="E84" i="6"/>
  <c r="M83" i="6"/>
  <c r="L83" i="6"/>
  <c r="E83" i="6"/>
  <c r="G78" i="6"/>
  <c r="E24" i="4" s="1"/>
  <c r="F78" i="6"/>
  <c r="D24" i="4" s="1"/>
  <c r="M77" i="6"/>
  <c r="L77" i="6"/>
  <c r="E77" i="6"/>
  <c r="M76" i="6"/>
  <c r="L76" i="6"/>
  <c r="K76" i="6" s="1"/>
  <c r="E76" i="6"/>
  <c r="M75" i="6"/>
  <c r="L75" i="6"/>
  <c r="E75" i="6"/>
  <c r="M74" i="6"/>
  <c r="L74" i="6"/>
  <c r="E74" i="6"/>
  <c r="J72" i="6"/>
  <c r="I72" i="6"/>
  <c r="G72" i="6"/>
  <c r="E23" i="4" s="1"/>
  <c r="F72" i="6"/>
  <c r="D23" i="4" s="1"/>
  <c r="M71" i="6"/>
  <c r="L71" i="6"/>
  <c r="E71" i="6"/>
  <c r="M70" i="6"/>
  <c r="L70" i="6"/>
  <c r="H70" i="6"/>
  <c r="E70" i="6"/>
  <c r="M69" i="6"/>
  <c r="L69" i="6"/>
  <c r="E69" i="6"/>
  <c r="M68" i="6"/>
  <c r="L68" i="6"/>
  <c r="E68" i="6"/>
  <c r="M67" i="6"/>
  <c r="L67" i="6"/>
  <c r="K67" i="6" s="1"/>
  <c r="E67" i="6"/>
  <c r="M66" i="6"/>
  <c r="L66" i="6"/>
  <c r="H66" i="6"/>
  <c r="E66" i="6"/>
  <c r="M65" i="6"/>
  <c r="L65" i="6"/>
  <c r="H65" i="6"/>
  <c r="E65" i="6"/>
  <c r="J63" i="6"/>
  <c r="I63" i="6"/>
  <c r="H63" i="6"/>
  <c r="G63" i="6"/>
  <c r="E22" i="4" s="1"/>
  <c r="F63" i="6"/>
  <c r="D22" i="4" s="1"/>
  <c r="M62" i="6"/>
  <c r="L62" i="6"/>
  <c r="E62" i="6"/>
  <c r="M61" i="6"/>
  <c r="L61" i="6"/>
  <c r="E61" i="6"/>
  <c r="G59" i="6"/>
  <c r="E21" i="4" s="1"/>
  <c r="F59" i="6"/>
  <c r="D21" i="4" s="1"/>
  <c r="M58" i="6"/>
  <c r="L58" i="6"/>
  <c r="E58" i="6"/>
  <c r="M57" i="6"/>
  <c r="L57" i="6"/>
  <c r="E57" i="6"/>
  <c r="M56" i="6"/>
  <c r="L56" i="6"/>
  <c r="E56" i="6"/>
  <c r="J54" i="6"/>
  <c r="H54" i="6" s="1"/>
  <c r="G54" i="6"/>
  <c r="E20" i="4" s="1"/>
  <c r="F54" i="6"/>
  <c r="D20" i="4" s="1"/>
  <c r="M53" i="6"/>
  <c r="L53" i="6"/>
  <c r="E53" i="6"/>
  <c r="M52" i="6"/>
  <c r="L52" i="6"/>
  <c r="E52" i="6"/>
  <c r="M51" i="6"/>
  <c r="L51" i="6"/>
  <c r="E51" i="6"/>
  <c r="M50" i="6"/>
  <c r="L50" i="6"/>
  <c r="E50" i="6"/>
  <c r="M49" i="6"/>
  <c r="L49" i="6"/>
  <c r="H49" i="6"/>
  <c r="E49" i="6"/>
  <c r="M48" i="6"/>
  <c r="L48" i="6"/>
  <c r="E48" i="6"/>
  <c r="M47" i="6"/>
  <c r="L47" i="6"/>
  <c r="E47" i="6"/>
  <c r="M46" i="6"/>
  <c r="L46" i="6"/>
  <c r="E46" i="6"/>
  <c r="M45" i="6"/>
  <c r="L45" i="6"/>
  <c r="E45" i="6"/>
  <c r="M44" i="6"/>
  <c r="L44" i="6"/>
  <c r="E44" i="6"/>
  <c r="M43" i="6"/>
  <c r="L43" i="6"/>
  <c r="E43" i="6"/>
  <c r="G41" i="6"/>
  <c r="E19" i="4" s="1"/>
  <c r="F41" i="6"/>
  <c r="D19" i="4" s="1"/>
  <c r="M40" i="6"/>
  <c r="L40" i="6"/>
  <c r="E40" i="6"/>
  <c r="M39" i="6"/>
  <c r="L39" i="6"/>
  <c r="E39" i="6"/>
  <c r="M38" i="6"/>
  <c r="L38" i="6"/>
  <c r="E38" i="6"/>
  <c r="M37" i="6"/>
  <c r="L37" i="6"/>
  <c r="E37" i="6"/>
  <c r="I35" i="6"/>
  <c r="J33" i="6"/>
  <c r="J35" i="6" s="1"/>
  <c r="I33" i="6"/>
  <c r="G33" i="6"/>
  <c r="F33" i="6"/>
  <c r="D18" i="4" s="1"/>
  <c r="M32" i="6"/>
  <c r="M33" i="6" s="1"/>
  <c r="L32" i="6"/>
  <c r="H32" i="6"/>
  <c r="H33" i="6" s="1"/>
  <c r="E32" i="6"/>
  <c r="E33" i="6" s="1"/>
  <c r="C18" i="4" s="1"/>
  <c r="M31" i="6"/>
  <c r="G30" i="6"/>
  <c r="E17" i="4" s="1"/>
  <c r="F30" i="6"/>
  <c r="D17" i="4" s="1"/>
  <c r="M29" i="6"/>
  <c r="M30" i="6" s="1"/>
  <c r="L29" i="6"/>
  <c r="E29" i="6"/>
  <c r="M27" i="6"/>
  <c r="L27" i="6"/>
  <c r="K27" i="6" s="1"/>
  <c r="E27" i="6"/>
  <c r="G25" i="6"/>
  <c r="F25" i="6"/>
  <c r="D16" i="4" s="1"/>
  <c r="M24" i="6"/>
  <c r="L24" i="6"/>
  <c r="E24" i="6"/>
  <c r="M23" i="6"/>
  <c r="L23" i="6"/>
  <c r="E23" i="6"/>
  <c r="M22" i="6"/>
  <c r="L22" i="6"/>
  <c r="E22" i="6"/>
  <c r="M21" i="6"/>
  <c r="L21" i="6"/>
  <c r="E21" i="6"/>
  <c r="M20" i="6"/>
  <c r="L20" i="6"/>
  <c r="E20" i="6"/>
  <c r="G16" i="6"/>
  <c r="F16" i="6"/>
  <c r="F18" i="6" s="1"/>
  <c r="M15" i="6"/>
  <c r="L15" i="6"/>
  <c r="E15" i="6"/>
  <c r="M14" i="6"/>
  <c r="L14" i="6"/>
  <c r="E14" i="6"/>
  <c r="M13" i="6"/>
  <c r="L13" i="6"/>
  <c r="E13" i="6"/>
  <c r="M12" i="6"/>
  <c r="L12" i="6"/>
  <c r="E12" i="6"/>
  <c r="M11" i="6"/>
  <c r="L11" i="6"/>
  <c r="E11" i="6"/>
  <c r="M9" i="6"/>
  <c r="G9" i="6"/>
  <c r="F9" i="6"/>
  <c r="M8" i="6"/>
  <c r="L8" i="6"/>
  <c r="E8" i="6"/>
  <c r="E9" i="6" s="1"/>
  <c r="C14" i="4" s="1"/>
  <c r="E48" i="5"/>
  <c r="F35" i="5"/>
  <c r="E35" i="5" s="1"/>
  <c r="E34" i="5"/>
  <c r="E28" i="5"/>
  <c r="E27" i="5"/>
  <c r="E26" i="5"/>
  <c r="E25" i="5"/>
  <c r="E24" i="5"/>
  <c r="E23" i="5"/>
  <c r="E22" i="5"/>
  <c r="E21" i="5"/>
  <c r="E20" i="5"/>
  <c r="E19" i="5"/>
  <c r="E18" i="5"/>
  <c r="E10" i="5"/>
  <c r="E9" i="5"/>
  <c r="E8" i="5"/>
  <c r="E26" i="4"/>
  <c r="D14" i="4"/>
  <c r="D75" i="1"/>
  <c r="D67" i="1"/>
  <c r="D43" i="1"/>
  <c r="C19" i="2"/>
  <c r="D52" i="2"/>
  <c r="D47" i="2"/>
  <c r="D53" i="2" s="1"/>
  <c r="C47" i="2"/>
  <c r="C35" i="2"/>
  <c r="C31" i="2"/>
  <c r="D20" i="2"/>
  <c r="C18" i="2"/>
  <c r="D14" i="2"/>
  <c r="D15" i="2" s="1"/>
  <c r="C14" i="2"/>
  <c r="F73" i="1"/>
  <c r="F81" i="1" s="1"/>
  <c r="E73" i="1"/>
  <c r="E81" i="1" s="1"/>
  <c r="D72" i="1"/>
  <c r="D71" i="1"/>
  <c r="D70" i="1"/>
  <c r="F64" i="1"/>
  <c r="E64" i="1"/>
  <c r="D62" i="1"/>
  <c r="F61" i="1"/>
  <c r="D59" i="1"/>
  <c r="D58" i="1"/>
  <c r="D54" i="1"/>
  <c r="D53" i="1"/>
  <c r="D52" i="1"/>
  <c r="D51" i="1"/>
  <c r="D50" i="1"/>
  <c r="D49" i="1"/>
  <c r="D48" i="1"/>
  <c r="D47" i="1"/>
  <c r="D46" i="1"/>
  <c r="F40" i="1"/>
  <c r="E40" i="1"/>
  <c r="D36" i="1"/>
  <c r="D34" i="1"/>
  <c r="D33" i="1"/>
  <c r="D32" i="1"/>
  <c r="F30" i="1"/>
  <c r="E30" i="1"/>
  <c r="D29" i="1"/>
  <c r="D28" i="1"/>
  <c r="F27" i="1"/>
  <c r="E27" i="1"/>
  <c r="D26" i="1"/>
  <c r="D25" i="1"/>
  <c r="D24" i="1"/>
  <c r="D23" i="1"/>
  <c r="D22" i="1"/>
  <c r="D21" i="1"/>
  <c r="F20" i="1"/>
  <c r="D19" i="1"/>
  <c r="D17" i="1"/>
  <c r="D16" i="1"/>
  <c r="D15" i="1"/>
  <c r="D14" i="1"/>
  <c r="D13" i="1"/>
  <c r="E12" i="1"/>
  <c r="E20" i="1" s="1"/>
  <c r="D11" i="1"/>
  <c r="D10" i="1"/>
  <c r="D9" i="1"/>
  <c r="D8" i="1"/>
  <c r="D7" i="1"/>
  <c r="D6" i="1"/>
  <c r="K74" i="6" l="1"/>
  <c r="K65" i="6"/>
  <c r="K20" i="6"/>
  <c r="K24" i="6"/>
  <c r="E30" i="6"/>
  <c r="C17" i="4" s="1"/>
  <c r="K40" i="6"/>
  <c r="K44" i="6"/>
  <c r="H102" i="6"/>
  <c r="K186" i="8"/>
  <c r="I45" i="8"/>
  <c r="D30" i="1"/>
  <c r="L63" i="6"/>
  <c r="K62" i="6"/>
  <c r="E99" i="6"/>
  <c r="M110" i="6"/>
  <c r="D15" i="4"/>
  <c r="D31" i="4" s="1"/>
  <c r="D6" i="4" s="1"/>
  <c r="K47" i="6"/>
  <c r="M63" i="6"/>
  <c r="M78" i="6"/>
  <c r="K21" i="6"/>
  <c r="K37" i="6"/>
  <c r="K45" i="6"/>
  <c r="K77" i="6"/>
  <c r="K84" i="6"/>
  <c r="K88" i="6"/>
  <c r="L99" i="6"/>
  <c r="H99" i="6"/>
  <c r="G110" i="6"/>
  <c r="I80" i="6"/>
  <c r="K83" i="6"/>
  <c r="G23" i="4"/>
  <c r="K101" i="6"/>
  <c r="K102" i="6" s="1"/>
  <c r="I110" i="6"/>
  <c r="H110" i="6" s="1"/>
  <c r="C26" i="4"/>
  <c r="K43" i="6"/>
  <c r="K48" i="6"/>
  <c r="K53" i="6"/>
  <c r="K58" i="6"/>
  <c r="K70" i="6"/>
  <c r="K85" i="6"/>
  <c r="K107" i="6"/>
  <c r="K108" i="6" s="1"/>
  <c r="D12" i="1"/>
  <c r="D20" i="1" s="1"/>
  <c r="D73" i="1"/>
  <c r="D81" i="1" s="1"/>
  <c r="H10" i="7"/>
  <c r="J45" i="8"/>
  <c r="D10" i="7"/>
  <c r="F45" i="8"/>
  <c r="K181" i="8"/>
  <c r="G45" i="8"/>
  <c r="E12" i="7"/>
  <c r="M178" i="8"/>
  <c r="K26" i="7" s="1"/>
  <c r="K185" i="8"/>
  <c r="F20" i="7"/>
  <c r="D22" i="7"/>
  <c r="F155" i="8"/>
  <c r="E22" i="7"/>
  <c r="G155" i="8"/>
  <c r="H22" i="7"/>
  <c r="G22" i="7"/>
  <c r="I155" i="8"/>
  <c r="K158" i="8"/>
  <c r="K160" i="8"/>
  <c r="K177" i="8"/>
  <c r="K161" i="8"/>
  <c r="K170" i="8"/>
  <c r="M188" i="8"/>
  <c r="K28" i="7" s="1"/>
  <c r="H182" i="8"/>
  <c r="H193" i="8" s="1"/>
  <c r="E188" i="8"/>
  <c r="C28" i="7" s="1"/>
  <c r="E12" i="8"/>
  <c r="C9" i="7" s="1"/>
  <c r="K180" i="8"/>
  <c r="H14" i="7"/>
  <c r="J132" i="8"/>
  <c r="K96" i="6"/>
  <c r="K97" i="6" s="1"/>
  <c r="K93" i="6"/>
  <c r="K94" i="6" s="1"/>
  <c r="K87" i="6"/>
  <c r="E25" i="4"/>
  <c r="M89" i="6"/>
  <c r="M91" i="6" s="1"/>
  <c r="H91" i="6"/>
  <c r="L41" i="6"/>
  <c r="K52" i="6"/>
  <c r="K51" i="6"/>
  <c r="L59" i="6"/>
  <c r="K57" i="6"/>
  <c r="L78" i="6"/>
  <c r="E89" i="6"/>
  <c r="C25" i="4" s="1"/>
  <c r="K23" i="6"/>
  <c r="K46" i="6"/>
  <c r="K50" i="6"/>
  <c r="E63" i="6"/>
  <c r="C22" i="4" s="1"/>
  <c r="K69" i="6"/>
  <c r="K71" i="6"/>
  <c r="L89" i="6"/>
  <c r="L91" i="6" s="1"/>
  <c r="E78" i="6"/>
  <c r="C24" i="4" s="1"/>
  <c r="K75" i="6"/>
  <c r="K66" i="6"/>
  <c r="M54" i="6"/>
  <c r="K38" i="6"/>
  <c r="K13" i="6"/>
  <c r="F65" i="1"/>
  <c r="F79" i="1" s="1"/>
  <c r="D40" i="1"/>
  <c r="F31" i="1"/>
  <c r="F41" i="1" s="1"/>
  <c r="F78" i="1" s="1"/>
  <c r="C20" i="7"/>
  <c r="G19" i="7"/>
  <c r="I132" i="8"/>
  <c r="D9" i="7"/>
  <c r="L182" i="8"/>
  <c r="J27" i="7" s="1"/>
  <c r="I173" i="8"/>
  <c r="E107" i="8"/>
  <c r="C18" i="7" s="1"/>
  <c r="K175" i="8"/>
  <c r="M56" i="8"/>
  <c r="M61" i="8"/>
  <c r="D14" i="7"/>
  <c r="H86" i="8"/>
  <c r="F16" i="7" s="1"/>
  <c r="K130" i="8"/>
  <c r="I21" i="7" s="1"/>
  <c r="L21" i="7" s="1"/>
  <c r="K157" i="8"/>
  <c r="K159" i="8"/>
  <c r="K168" i="8"/>
  <c r="K190" i="8"/>
  <c r="K191" i="8" s="1"/>
  <c r="I29" i="7" s="1"/>
  <c r="L29" i="7" s="1"/>
  <c r="F132" i="8"/>
  <c r="M153" i="8"/>
  <c r="H166" i="8"/>
  <c r="F24" i="7" s="1"/>
  <c r="K7" i="8"/>
  <c r="G10" i="7"/>
  <c r="E110" i="6"/>
  <c r="C28" i="4"/>
  <c r="F91" i="6"/>
  <c r="K61" i="6"/>
  <c r="K63" i="6" s="1"/>
  <c r="E59" i="6"/>
  <c r="C21" i="4" s="1"/>
  <c r="K49" i="6"/>
  <c r="L54" i="6"/>
  <c r="F80" i="6"/>
  <c r="L30" i="6"/>
  <c r="K29" i="6"/>
  <c r="K30" i="6" s="1"/>
  <c r="K15" i="6"/>
  <c r="E54" i="6"/>
  <c r="C20" i="4" s="1"/>
  <c r="K14" i="6"/>
  <c r="E25" i="6"/>
  <c r="C16" i="4" s="1"/>
  <c r="E41" i="6"/>
  <c r="C19" i="4" s="1"/>
  <c r="F35" i="6"/>
  <c r="E16" i="6"/>
  <c r="E18" i="6" s="1"/>
  <c r="G26" i="4"/>
  <c r="H94" i="6"/>
  <c r="F26" i="4" s="1"/>
  <c r="H72" i="6"/>
  <c r="F23" i="4" s="1"/>
  <c r="H35" i="6"/>
  <c r="C20" i="2"/>
  <c r="D27" i="1"/>
  <c r="E31" i="1"/>
  <c r="E41" i="1" s="1"/>
  <c r="E78" i="1" s="1"/>
  <c r="I14" i="8"/>
  <c r="G9" i="7"/>
  <c r="M127" i="8"/>
  <c r="K20" i="7"/>
  <c r="L166" i="8"/>
  <c r="J24" i="7" s="1"/>
  <c r="G17" i="7"/>
  <c r="H12" i="8"/>
  <c r="F9" i="7" s="1"/>
  <c r="E80" i="8"/>
  <c r="C15" i="7" s="1"/>
  <c r="H95" i="8"/>
  <c r="F17" i="7" s="1"/>
  <c r="G173" i="8"/>
  <c r="E24" i="7"/>
  <c r="I193" i="8"/>
  <c r="G14" i="8"/>
  <c r="E9" i="7"/>
  <c r="K169" i="8"/>
  <c r="L188" i="8"/>
  <c r="J28" i="7" s="1"/>
  <c r="K187" i="8"/>
  <c r="E21" i="8"/>
  <c r="L21" i="8"/>
  <c r="E32" i="8"/>
  <c r="C11" i="7" s="1"/>
  <c r="H40" i="8"/>
  <c r="F12" i="7" s="1"/>
  <c r="E14" i="7"/>
  <c r="E61" i="8"/>
  <c r="E95" i="8"/>
  <c r="C17" i="7" s="1"/>
  <c r="H124" i="8"/>
  <c r="E162" i="8"/>
  <c r="C23" i="7" s="1"/>
  <c r="H21" i="8"/>
  <c r="H32" i="8"/>
  <c r="F11" i="7" s="1"/>
  <c r="H162" i="8"/>
  <c r="F23" i="7" s="1"/>
  <c r="M162" i="8"/>
  <c r="K23" i="7" s="1"/>
  <c r="E166" i="8"/>
  <c r="C24" i="7" s="1"/>
  <c r="M171" i="8"/>
  <c r="K25" i="7" s="1"/>
  <c r="H171" i="8"/>
  <c r="F25" i="7" s="1"/>
  <c r="L178" i="8"/>
  <c r="J26" i="7" s="1"/>
  <c r="E182" i="8"/>
  <c r="C27" i="7" s="1"/>
  <c r="M182" i="8"/>
  <c r="K27" i="7" s="1"/>
  <c r="E49" i="5"/>
  <c r="E47" i="5"/>
  <c r="E12" i="5"/>
  <c r="E51" i="5"/>
  <c r="E11" i="5"/>
  <c r="G13" i="5"/>
  <c r="G37" i="5" s="1"/>
  <c r="E5" i="4" s="1"/>
  <c r="E32" i="5"/>
  <c r="E30" i="5"/>
  <c r="K8" i="6"/>
  <c r="K9" i="6" s="1"/>
  <c r="L9" i="6"/>
  <c r="M99" i="6"/>
  <c r="L105" i="6"/>
  <c r="L110" i="6" s="1"/>
  <c r="K104" i="6"/>
  <c r="K105" i="6" s="1"/>
  <c r="M32" i="8"/>
  <c r="K11" i="7" s="1"/>
  <c r="L95" i="8"/>
  <c r="J17" i="7" s="1"/>
  <c r="L124" i="8"/>
  <c r="E19" i="7"/>
  <c r="G132" i="8"/>
  <c r="E15" i="5"/>
  <c r="F16" i="5"/>
  <c r="E16" i="5" s="1"/>
  <c r="G18" i="6"/>
  <c r="E15" i="4"/>
  <c r="L33" i="6"/>
  <c r="K32" i="6"/>
  <c r="K33" i="6" s="1"/>
  <c r="M80" i="8"/>
  <c r="K15" i="7" s="1"/>
  <c r="E7" i="5"/>
  <c r="F13" i="5"/>
  <c r="K11" i="6"/>
  <c r="L16" i="6"/>
  <c r="G35" i="6"/>
  <c r="E16" i="4"/>
  <c r="M59" i="6"/>
  <c r="K56" i="6"/>
  <c r="E56" i="8"/>
  <c r="M107" i="8"/>
  <c r="K18" i="7" s="1"/>
  <c r="F193" i="8"/>
  <c r="D26" i="7"/>
  <c r="G55" i="5"/>
  <c r="G57" i="5" s="1"/>
  <c r="E8" i="4" s="1"/>
  <c r="E14" i="4"/>
  <c r="F99" i="6"/>
  <c r="H11" i="7"/>
  <c r="L12" i="8"/>
  <c r="M21" i="8"/>
  <c r="E10" i="7"/>
  <c r="M40" i="8"/>
  <c r="M95" i="8"/>
  <c r="K17" i="7" s="1"/>
  <c r="L162" i="8"/>
  <c r="M16" i="6"/>
  <c r="G99" i="6"/>
  <c r="L32" i="8"/>
  <c r="J11" i="7" s="1"/>
  <c r="E40" i="8"/>
  <c r="C12" i="7" s="1"/>
  <c r="L86" i="8"/>
  <c r="J16" i="7" s="1"/>
  <c r="H107" i="8"/>
  <c r="F18" i="7" s="1"/>
  <c r="L171" i="8"/>
  <c r="J25" i="7" s="1"/>
  <c r="H23" i="4"/>
  <c r="H31" i="4" s="1"/>
  <c r="F55" i="5"/>
  <c r="F57" i="5" s="1"/>
  <c r="D8" i="4" s="1"/>
  <c r="M25" i="6"/>
  <c r="L25" i="6"/>
  <c r="M41" i="6"/>
  <c r="J80" i="6"/>
  <c r="J112" i="6" s="1"/>
  <c r="E7" i="4" s="1"/>
  <c r="E72" i="6"/>
  <c r="C23" i="4" s="1"/>
  <c r="M72" i="6"/>
  <c r="G80" i="6"/>
  <c r="H56" i="8"/>
  <c r="F14" i="7" s="1"/>
  <c r="M86" i="8"/>
  <c r="K16" i="7" s="1"/>
  <c r="J20" i="7"/>
  <c r="L153" i="8"/>
  <c r="K134" i="8"/>
  <c r="E153" i="8"/>
  <c r="J173" i="8"/>
  <c r="E178" i="8"/>
  <c r="K12" i="6"/>
  <c r="K22" i="6"/>
  <c r="K39" i="6"/>
  <c r="K68" i="6"/>
  <c r="L72" i="6"/>
  <c r="F110" i="6"/>
  <c r="H24" i="7"/>
  <c r="M12" i="8"/>
  <c r="L40" i="8"/>
  <c r="H80" i="8"/>
  <c r="F15" i="7" s="1"/>
  <c r="H19" i="7"/>
  <c r="F173" i="8"/>
  <c r="D23" i="7"/>
  <c r="M166" i="8"/>
  <c r="K24" i="7" s="1"/>
  <c r="K164" i="8"/>
  <c r="E171" i="8"/>
  <c r="C25" i="7" s="1"/>
  <c r="K184" i="8"/>
  <c r="G193" i="8"/>
  <c r="L56" i="8"/>
  <c r="L61" i="8"/>
  <c r="L80" i="8"/>
  <c r="J15" i="7" s="1"/>
  <c r="E86" i="8"/>
  <c r="C16" i="7" s="1"/>
  <c r="L107" i="8"/>
  <c r="J18" i="7" s="1"/>
  <c r="E124" i="8"/>
  <c r="M124" i="8"/>
  <c r="H153" i="8"/>
  <c r="J193" i="8"/>
  <c r="D21" i="2"/>
  <c r="C36" i="2"/>
  <c r="C52" i="2"/>
  <c r="C53" i="2" s="1"/>
  <c r="C13" i="2"/>
  <c r="C15" i="2" s="1"/>
  <c r="E61" i="1"/>
  <c r="E65" i="1" s="1"/>
  <c r="E79" i="1" s="1"/>
  <c r="D60" i="1"/>
  <c r="D63" i="1"/>
  <c r="D64" i="1" s="1"/>
  <c r="K78" i="6" l="1"/>
  <c r="G31" i="4"/>
  <c r="D7" i="4" s="1"/>
  <c r="K41" i="6"/>
  <c r="H80" i="6"/>
  <c r="H112" i="6" s="1"/>
  <c r="C7" i="4" s="1"/>
  <c r="N7" i="4" s="1"/>
  <c r="K25" i="6"/>
  <c r="K35" i="6" s="1"/>
  <c r="E35" i="6"/>
  <c r="K99" i="6"/>
  <c r="I112" i="6"/>
  <c r="K59" i="6"/>
  <c r="K72" i="6"/>
  <c r="F31" i="4"/>
  <c r="F80" i="1"/>
  <c r="D31" i="1"/>
  <c r="D41" i="1" s="1"/>
  <c r="D78" i="1" s="1"/>
  <c r="E14" i="8"/>
  <c r="K182" i="8"/>
  <c r="I27" i="7" s="1"/>
  <c r="L27" i="7" s="1"/>
  <c r="K10" i="7"/>
  <c r="M45" i="8"/>
  <c r="J10" i="7"/>
  <c r="L45" i="8"/>
  <c r="C10" i="7"/>
  <c r="E45" i="8"/>
  <c r="F10" i="7"/>
  <c r="H45" i="8"/>
  <c r="K166" i="8"/>
  <c r="I24" i="7" s="1"/>
  <c r="L24" i="7" s="1"/>
  <c r="F22" i="7"/>
  <c r="H155" i="8"/>
  <c r="C22" i="7"/>
  <c r="E155" i="8"/>
  <c r="F27" i="7"/>
  <c r="J22" i="7"/>
  <c r="L155" i="8"/>
  <c r="K22" i="7"/>
  <c r="M155" i="8"/>
  <c r="K178" i="8"/>
  <c r="I26" i="7" s="1"/>
  <c r="L26" i="7" s="1"/>
  <c r="K162" i="8"/>
  <c r="I23" i="7" s="1"/>
  <c r="L23" i="7" s="1"/>
  <c r="K171" i="8"/>
  <c r="I25" i="7" s="1"/>
  <c r="L25" i="7" s="1"/>
  <c r="K89" i="6"/>
  <c r="K91" i="6" s="1"/>
  <c r="E91" i="6"/>
  <c r="K54" i="6"/>
  <c r="G112" i="6"/>
  <c r="E6" i="4" s="1"/>
  <c r="E9" i="4" s="1"/>
  <c r="D61" i="1"/>
  <c r="D65" i="1" s="1"/>
  <c r="D79" i="1" s="1"/>
  <c r="D80" i="1" s="1"/>
  <c r="K61" i="8"/>
  <c r="F19" i="7"/>
  <c r="H132" i="8"/>
  <c r="K32" i="8"/>
  <c r="I11" i="7" s="1"/>
  <c r="L11" i="7" s="1"/>
  <c r="K14" i="7"/>
  <c r="K86" i="8"/>
  <c r="I16" i="7" s="1"/>
  <c r="L16" i="7" s="1"/>
  <c r="K80" i="8"/>
  <c r="I15" i="7" s="1"/>
  <c r="L15" i="7" s="1"/>
  <c r="H173" i="8"/>
  <c r="J14" i="7"/>
  <c r="I195" i="8"/>
  <c r="L193" i="8"/>
  <c r="K12" i="8"/>
  <c r="K14" i="8" s="1"/>
  <c r="K188" i="8"/>
  <c r="I28" i="7" s="1"/>
  <c r="L28" i="7" s="1"/>
  <c r="M193" i="8"/>
  <c r="K40" i="8"/>
  <c r="K21" i="8"/>
  <c r="G30" i="7"/>
  <c r="C15" i="4"/>
  <c r="C31" i="4" s="1"/>
  <c r="C21" i="2"/>
  <c r="E80" i="1"/>
  <c r="H14" i="8"/>
  <c r="K56" i="8"/>
  <c r="K95" i="8"/>
  <c r="I17" i="7" s="1"/>
  <c r="L17" i="7" s="1"/>
  <c r="C14" i="7"/>
  <c r="E30" i="7"/>
  <c r="D30" i="7"/>
  <c r="E55" i="5"/>
  <c r="E57" i="5" s="1"/>
  <c r="C8" i="4" s="1"/>
  <c r="N8" i="4" s="1"/>
  <c r="E31" i="4"/>
  <c r="K19" i="7"/>
  <c r="M132" i="8"/>
  <c r="L35" i="6"/>
  <c r="K12" i="7"/>
  <c r="M80" i="6"/>
  <c r="L132" i="8"/>
  <c r="J19" i="7"/>
  <c r="E132" i="8"/>
  <c r="C19" i="7"/>
  <c r="M14" i="8"/>
  <c r="K9" i="7"/>
  <c r="E193" i="8"/>
  <c r="C26" i="7"/>
  <c r="K153" i="8"/>
  <c r="K155" i="8" s="1"/>
  <c r="K127" i="8"/>
  <c r="I20" i="7"/>
  <c r="L20" i="7" s="1"/>
  <c r="M35" i="6"/>
  <c r="M18" i="6"/>
  <c r="J9" i="7"/>
  <c r="L14" i="8"/>
  <c r="L18" i="6"/>
  <c r="E80" i="6"/>
  <c r="H30" i="7"/>
  <c r="F195" i="8"/>
  <c r="K16" i="6"/>
  <c r="L80" i="6"/>
  <c r="J195" i="8"/>
  <c r="K124" i="8"/>
  <c r="G195" i="8"/>
  <c r="J12" i="7"/>
  <c r="F112" i="6"/>
  <c r="L173" i="8"/>
  <c r="J23" i="7"/>
  <c r="K107" i="8"/>
  <c r="I18" i="7" s="1"/>
  <c r="L18" i="7" s="1"/>
  <c r="F37" i="5"/>
  <c r="D5" i="4" s="1"/>
  <c r="E13" i="5"/>
  <c r="E37" i="5" s="1"/>
  <c r="C5" i="4" s="1"/>
  <c r="N5" i="4" s="1"/>
  <c r="M173" i="8"/>
  <c r="E173" i="8"/>
  <c r="K110" i="6"/>
  <c r="D9" i="4" l="1"/>
  <c r="E112" i="6"/>
  <c r="C6" i="4" s="1"/>
  <c r="N6" i="4" s="1"/>
  <c r="N9" i="4" s="1"/>
  <c r="K80" i="6"/>
  <c r="I10" i="7"/>
  <c r="L10" i="7" s="1"/>
  <c r="K45" i="8"/>
  <c r="F30" i="7"/>
  <c r="K173" i="8"/>
  <c r="I14" i="7"/>
  <c r="L14" i="7" s="1"/>
  <c r="I9" i="7"/>
  <c r="L9" i="7" s="1"/>
  <c r="K193" i="8"/>
  <c r="I12" i="7"/>
  <c r="L12" i="7" s="1"/>
  <c r="H195" i="8"/>
  <c r="L195" i="8"/>
  <c r="C30" i="7"/>
  <c r="M112" i="6"/>
  <c r="L112" i="6"/>
  <c r="M195" i="8"/>
  <c r="K30" i="7"/>
  <c r="K132" i="8"/>
  <c r="I19" i="7"/>
  <c r="L19" i="7" s="1"/>
  <c r="K18" i="6"/>
  <c r="I22" i="7"/>
  <c r="L22" i="7" s="1"/>
  <c r="J30" i="7"/>
  <c r="E195" i="8"/>
  <c r="C9" i="4" l="1"/>
  <c r="K112" i="6"/>
  <c r="K195" i="8"/>
  <c r="I30" i="7"/>
  <c r="L30" i="7"/>
  <c r="O34" i="10"/>
  <c r="N4" i="10"/>
  <c r="N16" i="10" s="1"/>
  <c r="N31" i="10"/>
  <c r="N34" i="10" s="1"/>
  <c r="Q34" i="10" s="1"/>
  <c r="P34" i="10"/>
</calcChain>
</file>

<file path=xl/sharedStrings.xml><?xml version="1.0" encoding="utf-8"?>
<sst xmlns="http://schemas.openxmlformats.org/spreadsheetml/2006/main" count="743" uniqueCount="463">
  <si>
    <t>BILANCE ZDROJŮ A VÝDAJŮ STATUTÁRNÍHO MĚSTA BRNA (TIS. KČ)</t>
  </si>
  <si>
    <t>položka</t>
  </si>
  <si>
    <t>č.ř.</t>
  </si>
  <si>
    <t>podseskupení</t>
  </si>
  <si>
    <t>PŘÍJMY</t>
  </si>
  <si>
    <t>třída</t>
  </si>
  <si>
    <t>město</t>
  </si>
  <si>
    <t>městské části</t>
  </si>
  <si>
    <t xml:space="preserve">Daň z příjmů fyz. osob ze závislé činnosti a funkčních požitků </t>
  </si>
  <si>
    <t xml:space="preserve">Daň z příjmů fyz. osob ze samostatné výdělečné činnosti  </t>
  </si>
  <si>
    <t>Daň z příjmů fyz. osob z kapitálových výnosů</t>
  </si>
  <si>
    <t xml:space="preserve">Daň z příjmů právnických osob </t>
  </si>
  <si>
    <t>Daň z přidané hodnoty</t>
  </si>
  <si>
    <t>Daň z nemovitých věcí</t>
  </si>
  <si>
    <t>Daňové výnosy (ř.1 až ř.6)</t>
  </si>
  <si>
    <t xml:space="preserve">Daň z příjmů právnických osob za obce - VHČ </t>
  </si>
  <si>
    <t>Daň z příjmů právnických osob za obce - rozpočtová činnost</t>
  </si>
  <si>
    <t>133x</t>
  </si>
  <si>
    <t>Poplatky a odvody v oblasti životního prostředí</t>
  </si>
  <si>
    <t>134x</t>
  </si>
  <si>
    <t>Místní poplatky z vybraných činností a služeb</t>
  </si>
  <si>
    <t>135x</t>
  </si>
  <si>
    <t>Ostatní odvody z vybraných činností a služeb</t>
  </si>
  <si>
    <t>Správní poplatky</t>
  </si>
  <si>
    <t>tř. 1</t>
  </si>
  <si>
    <t>211x</t>
  </si>
  <si>
    <t xml:space="preserve">Příjmy z vlastní činnosti </t>
  </si>
  <si>
    <t>212x</t>
  </si>
  <si>
    <t>Odvody přebytků organizací s přímým vztahem</t>
  </si>
  <si>
    <t>213x</t>
  </si>
  <si>
    <t xml:space="preserve">Příjmy z pronájmu majetku </t>
  </si>
  <si>
    <t>214x</t>
  </si>
  <si>
    <t>Výnosy z finančního majetku</t>
  </si>
  <si>
    <t>221x</t>
  </si>
  <si>
    <t xml:space="preserve">Přijaté sankční platby </t>
  </si>
  <si>
    <t>tř. 2 mimo výše uved.</t>
  </si>
  <si>
    <t>Jiné nedaňové příjmy</t>
  </si>
  <si>
    <t xml:space="preserve">tř. 2 </t>
  </si>
  <si>
    <t>311x</t>
  </si>
  <si>
    <t xml:space="preserve">Příjmy z prodeje dlouhodobého majetku </t>
  </si>
  <si>
    <t>312x</t>
  </si>
  <si>
    <t>Ostatní kapitálové příjmy</t>
  </si>
  <si>
    <t>tř. 3</t>
  </si>
  <si>
    <t xml:space="preserve">Neinvestiční přijaté transfery v rámci souhrnného dotačního vztahu </t>
  </si>
  <si>
    <t>Ostatní neinvestiční přijaté transfery ze státního rozpočtu</t>
  </si>
  <si>
    <t>Neinvestiční přijaté transfery od obcí z jiného okresu či kraje</t>
  </si>
  <si>
    <t>Převody z vlastních fondů hospodářské (podnikatelské) činnosti</t>
  </si>
  <si>
    <t>Převody mezi městem a městskými částmi - transfery</t>
  </si>
  <si>
    <t xml:space="preserve"> *)</t>
  </si>
  <si>
    <t>Převody mezi městskými částmi - transfery</t>
  </si>
  <si>
    <t>Převody mezi městem a městskými částmi - zápůjčky</t>
  </si>
  <si>
    <t>tř. 4</t>
  </si>
  <si>
    <t>tř. 1 až tř. 4</t>
  </si>
  <si>
    <t>VÝDAJE</t>
  </si>
  <si>
    <t>501x</t>
  </si>
  <si>
    <t>Platy</t>
  </si>
  <si>
    <t>502x</t>
  </si>
  <si>
    <t>Ostatní platby za provedenou práci</t>
  </si>
  <si>
    <t>514x</t>
  </si>
  <si>
    <t>Úroky a ostatní finanční výdaje</t>
  </si>
  <si>
    <t>516x</t>
  </si>
  <si>
    <t>Nákup služeb</t>
  </si>
  <si>
    <t>Opravy a udržování</t>
  </si>
  <si>
    <t>Neinvestiční transfer - DPmB a.s.</t>
  </si>
  <si>
    <t>522x</t>
  </si>
  <si>
    <t>Neinvestiční transfery neziskovým a podobným organizacím</t>
  </si>
  <si>
    <t>Neinvestiční příspěvky zřízeným příspěvkovým organizacím</t>
  </si>
  <si>
    <t>533x mimo 5331</t>
  </si>
  <si>
    <t>Neinvestiční transfery ost. příspěvkovým a podobným organizacím</t>
  </si>
  <si>
    <t>tř. 5 mimo výše uved.</t>
  </si>
  <si>
    <t>Ostatní běžné výdaje</t>
  </si>
  <si>
    <t>tř. 5</t>
  </si>
  <si>
    <t>Investiční transfery zřízeným příspěvkovým organizacím</t>
  </si>
  <si>
    <t>tř. 6 mimo výše uved.</t>
  </si>
  <si>
    <t xml:space="preserve">Ostatní kapitálové výdaje </t>
  </si>
  <si>
    <t>tř. 6</t>
  </si>
  <si>
    <t>tř. 5 + tř. 6</t>
  </si>
  <si>
    <t>FINANCOVÁNÍ</t>
  </si>
  <si>
    <t>Změna stavu krátkodobých prostředků na bankovních účtech</t>
  </si>
  <si>
    <t>Uhrazené splátky dlouhodobých přijatých půjček a úvěrů</t>
  </si>
  <si>
    <t>Uhrazené splátky dlouhodobých přijatých úvěrů - EIB</t>
  </si>
  <si>
    <t>tř. 8</t>
  </si>
  <si>
    <t xml:space="preserve">Financování statutárního města Brna celkem (ř.1 až ř.3) </t>
  </si>
  <si>
    <t>PŘEHLED HOSPODAŘENÍ</t>
  </si>
  <si>
    <t>tř.1 až tř. 4</t>
  </si>
  <si>
    <t>Příjmy celkem</t>
  </si>
  <si>
    <t>tř.5 + tř. 6</t>
  </si>
  <si>
    <t>Výdaje celkem</t>
  </si>
  <si>
    <t>Saldo příjmů a výdajů (ř.1 mínus ř.2)</t>
  </si>
  <si>
    <t>Financování</t>
  </si>
  <si>
    <t>Jedná se o převody finančních prostředků, které se konsolidují na úrovni statutárního města Brna</t>
  </si>
  <si>
    <t>v tis. Kč</t>
  </si>
  <si>
    <t>transfery</t>
  </si>
  <si>
    <t>STATUTÁRNÍ MĚSTO  BRNO</t>
  </si>
  <si>
    <t>mezi</t>
  </si>
  <si>
    <t>městem a MČ *)</t>
  </si>
  <si>
    <t>MČ *)</t>
  </si>
  <si>
    <t>Přijaté splátky zápůjček</t>
  </si>
  <si>
    <t xml:space="preserve">Přijaté transfery </t>
  </si>
  <si>
    <t xml:space="preserve">Poskytnuté transfery </t>
  </si>
  <si>
    <t>Splátky zápůjček</t>
  </si>
  <si>
    <t>Saldo příjmů a výdajů (výsledek konsolidace celkem)</t>
  </si>
  <si>
    <t xml:space="preserve">*) konsolidace na úrovni statutárního města Brna </t>
  </si>
  <si>
    <t xml:space="preserve"> transfery</t>
  </si>
  <si>
    <t>MĚSTO</t>
  </si>
  <si>
    <t>městem a MČ</t>
  </si>
  <si>
    <t>Přijaté splátky zápůjček, poskytnutých městským částem</t>
  </si>
  <si>
    <t>Saldo příjmů a výdajů</t>
  </si>
  <si>
    <t>MĚSTSKÉ  ČÁSTI</t>
  </si>
  <si>
    <t>MČ</t>
  </si>
  <si>
    <t>Přijaté transfery od města a jiných městských částí</t>
  </si>
  <si>
    <t>Poskytnuté transfery jiným městským částem</t>
  </si>
  <si>
    <t>Splátky zápůjček městu</t>
  </si>
  <si>
    <t>PŘEHLED TRANSFERŮ</t>
  </si>
  <si>
    <t>statutární město Brno</t>
  </si>
  <si>
    <t>TŘÍDA</t>
  </si>
  <si>
    <t xml:space="preserve">NÁZEV TŘÍDY </t>
  </si>
  <si>
    <t>DAŇOVÉ PŘÍJMY</t>
  </si>
  <si>
    <t xml:space="preserve">NEDAŇOVÉ PŘÍJMY             </t>
  </si>
  <si>
    <t xml:space="preserve">KAPITÁLOVÉ PŘÍJMY </t>
  </si>
  <si>
    <t>PŘIJATÉ TRANSFERY                                                 *)</t>
  </si>
  <si>
    <t xml:space="preserve">C E L K E M </t>
  </si>
  <si>
    <t>ODDÍL</t>
  </si>
  <si>
    <t>NÁZEV ODDÍLU</t>
  </si>
  <si>
    <t>Nedaňové příjmy</t>
  </si>
  <si>
    <t>Kapitálové příjmy</t>
  </si>
  <si>
    <t xml:space="preserve"> Přijaté splátky zápůjček      </t>
  </si>
  <si>
    <t>10</t>
  </si>
  <si>
    <t xml:space="preserve"> Zemědělství a lesní hospodářství</t>
  </si>
  <si>
    <t>21</t>
  </si>
  <si>
    <t xml:space="preserve"> Průmysl, stavebnictví, obchod a služby</t>
  </si>
  <si>
    <t>22</t>
  </si>
  <si>
    <t xml:space="preserve"> Doprava</t>
  </si>
  <si>
    <t>23</t>
  </si>
  <si>
    <t xml:space="preserve"> Vodní hospodářství</t>
  </si>
  <si>
    <t>31 a 32</t>
  </si>
  <si>
    <t xml:space="preserve"> Vzdělávání a školské služby</t>
  </si>
  <si>
    <t>33</t>
  </si>
  <si>
    <t xml:space="preserve"> Kultura, církve a sdělovací prostředky</t>
  </si>
  <si>
    <t>34</t>
  </si>
  <si>
    <t xml:space="preserve"> Tělovýchova a zájmová činnost</t>
  </si>
  <si>
    <t>35</t>
  </si>
  <si>
    <t xml:space="preserve"> Zdravotnictví</t>
  </si>
  <si>
    <t>36</t>
  </si>
  <si>
    <t xml:space="preserve"> Bydlení, komunální služby a územní rozvoj</t>
  </si>
  <si>
    <t>37</t>
  </si>
  <si>
    <t xml:space="preserve"> Ochrana životního prostředí</t>
  </si>
  <si>
    <t>43</t>
  </si>
  <si>
    <t xml:space="preserve"> Soc. péče a pomoc v soc. zabez. a politice zaměstnanosti</t>
  </si>
  <si>
    <t>53</t>
  </si>
  <si>
    <t xml:space="preserve"> Bezpečnost a veřejný pořádek</t>
  </si>
  <si>
    <t xml:space="preserve"> Požární ochrana a integrovaný záchranný systém</t>
  </si>
  <si>
    <t>61</t>
  </si>
  <si>
    <t xml:space="preserve"> Státní správa a územní samospráva</t>
  </si>
  <si>
    <t>62</t>
  </si>
  <si>
    <t xml:space="preserve"> Jiné veřejné služby a činnosti</t>
  </si>
  <si>
    <t>63</t>
  </si>
  <si>
    <t xml:space="preserve"> Finanční operace</t>
  </si>
  <si>
    <t xml:space="preserve"> *) konsolidace na úrovni statutárního města Brna</t>
  </si>
  <si>
    <t>Třída</t>
  </si>
  <si>
    <t>Položka</t>
  </si>
  <si>
    <t>Název položky</t>
  </si>
  <si>
    <t>Daň z příjmů fyzických osob ze závislé činnosti a funkčních požitků</t>
  </si>
  <si>
    <t>Daň z příjmů fyzických osob ze samostatné výdělečné činnosti</t>
  </si>
  <si>
    <t>Daň z příjmů fyzických osob z kapitálových výnosů</t>
  </si>
  <si>
    <t>Daň z příjmů právnických osob</t>
  </si>
  <si>
    <t>Daň z příjmů právnických osob za obce - VHČ</t>
  </si>
  <si>
    <t>11 Daně z příjmů, zisku a kapitálových výnosů</t>
  </si>
  <si>
    <t>12 Daně ze zboží a služeb v tuzemsku</t>
  </si>
  <si>
    <t>Odvody za odnětí půdy ze zemědělského půdního fondu</t>
  </si>
  <si>
    <t>Poplatky za odnětí pozemků plnění funkcí lesa</t>
  </si>
  <si>
    <t>Ostatní poplatky a odvody v oblasti životního prostředí</t>
  </si>
  <si>
    <t>Poplatek za provoz systému - komunální odpad</t>
  </si>
  <si>
    <t>Poplatek ze psů</t>
  </si>
  <si>
    <t>Poplatek za lázeňský nebo rekreační pobyt</t>
  </si>
  <si>
    <t>Poplatek za užívání veřejného prostranství</t>
  </si>
  <si>
    <t>Poplatek ze vstupného</t>
  </si>
  <si>
    <t>Poplatek z ubytovací kapacity</t>
  </si>
  <si>
    <t>Poplatek za povolení k vjezdu do vybraných míst</t>
  </si>
  <si>
    <t>Příjmy za zkoušky z odb. způsobilosti od žadatelů o řidičské oprávnění</t>
  </si>
  <si>
    <t>13 Daně a poplatky z vybraných činností a služeb</t>
  </si>
  <si>
    <t>15 Majetkové daně</t>
  </si>
  <si>
    <t>Neinvestiční transfery ze SR v rámci souhrnného dotačního vztahu</t>
  </si>
  <si>
    <t xml:space="preserve">Neinvestiční přijaté transfery od obcí z jiného okresu či kraje                 </t>
  </si>
  <si>
    <t>Převody z vlastních fondů hospodářské činnosti</t>
  </si>
  <si>
    <t>*)</t>
  </si>
  <si>
    <t>41 Neinvestiční přijaté transfery</t>
  </si>
  <si>
    <t>Členěno dle skupin, oddílů a paragrafů rozpočtové skladby</t>
  </si>
  <si>
    <t>Oddíl</t>
  </si>
  <si>
    <t>§</t>
  </si>
  <si>
    <t>Nazev paragrafu</t>
  </si>
  <si>
    <t>nedaňové příjmy</t>
  </si>
  <si>
    <t>kapitálové příjmy</t>
  </si>
  <si>
    <t>nedaňové a kapitálové příjmy</t>
  </si>
  <si>
    <t xml:space="preserve"> město</t>
  </si>
  <si>
    <t>Přijaté splátky půjčených prostředků</t>
  </si>
  <si>
    <t xml:space="preserve">   Přijaté splátky půjčených prostředků</t>
  </si>
  <si>
    <t>Podnikání a restrukturalizace v zemědělství</t>
  </si>
  <si>
    <t>Ozdravování hosp. zvířat, plodin a zvlášní vet. péče</t>
  </si>
  <si>
    <t>Ostatní zemědělská a potravinářská činnost a rozvoj</t>
  </si>
  <si>
    <t>Pěstební činnost</t>
  </si>
  <si>
    <t>Podpora ostatních produkčních činností</t>
  </si>
  <si>
    <t>10 Zemědělství a lesní hospodářství</t>
  </si>
  <si>
    <t>1 Zemědělství a lesní hospodářství</t>
  </si>
  <si>
    <t>Ostatní záležitosti těžebního průmyslu a energetiky</t>
  </si>
  <si>
    <t>Sběr a zpracování druhotných surovin</t>
  </si>
  <si>
    <t>Vnitřní obchod</t>
  </si>
  <si>
    <t>Cestovní ruch</t>
  </si>
  <si>
    <t>Ostatní služby</t>
  </si>
  <si>
    <t>Ostatní správa v průmyslu, stavebnictví, obchodu a službách</t>
  </si>
  <si>
    <t>21 Průmysl, stavebnictví, obchod a služby</t>
  </si>
  <si>
    <t>Silnice</t>
  </si>
  <si>
    <t>Ostatní záležitosti pozemních komunikací</t>
  </si>
  <si>
    <t>22 Doprava</t>
  </si>
  <si>
    <t>Ostatní záležitosti vodního hospodářství</t>
  </si>
  <si>
    <t>23 Vodní hospodářství</t>
  </si>
  <si>
    <t>2 Průmyslová a ostatní odvětví hospodářství</t>
  </si>
  <si>
    <t>Mateřské školy</t>
  </si>
  <si>
    <t>Základní školy</t>
  </si>
  <si>
    <t>Záležitosti předškolní výchovy a základního vzdělávání</t>
  </si>
  <si>
    <t>Zařízení vých. poradenství a preventivně výchovné péče</t>
  </si>
  <si>
    <t>31 a 32 Vzdělávání a školské služby</t>
  </si>
  <si>
    <t>Divadelní činnost</t>
  </si>
  <si>
    <t>Hudební činnost</t>
  </si>
  <si>
    <t>Filmová tvorba, distribuce, kina</t>
  </si>
  <si>
    <t>Činnosti knihovnické</t>
  </si>
  <si>
    <t>Činnosti muzeí a galerií</t>
  </si>
  <si>
    <t>Výstavní činnosti v kultuře</t>
  </si>
  <si>
    <t>Ostatní záležitosti kultury</t>
  </si>
  <si>
    <t>Zachování a obnova kulturních památek</t>
  </si>
  <si>
    <t>Ostatní záležitosti sdělovacích prostředků</t>
  </si>
  <si>
    <t>Zájmová činnost v kultuře</t>
  </si>
  <si>
    <t>Ostatní záležitosti kultury, církví a sdělovacích prostředků</t>
  </si>
  <si>
    <t>33 Kultura, církve a sdělovací prostředky</t>
  </si>
  <si>
    <t>Sportovní zařízení v majetku obce</t>
  </si>
  <si>
    <t>Ostatní tělovýchovná činnost</t>
  </si>
  <si>
    <t>Využití volného času dětí a mládeže</t>
  </si>
  <si>
    <t>Ostatní zájmová činnost a rekreace</t>
  </si>
  <si>
    <t>34 Tělovýchova a zájmová činnost</t>
  </si>
  <si>
    <t>Všeobecná ambulantní péče</t>
  </si>
  <si>
    <t>Ostatní ústavní péče</t>
  </si>
  <si>
    <t>35 Zdravotnictví</t>
  </si>
  <si>
    <t xml:space="preserve">Bytové hospodářství </t>
  </si>
  <si>
    <t>Nebytové hospodářství</t>
  </si>
  <si>
    <t>Ostatní rozvoj bydlení a bytové hospodářství</t>
  </si>
  <si>
    <t>Pohřebnictví</t>
  </si>
  <si>
    <t>Výstavba a údržba místních inženýrských sítí</t>
  </si>
  <si>
    <t>Komunální služby a územní rozvoj j.n.</t>
  </si>
  <si>
    <t>Ostatní záležitosti bydlení a komunálních služeb</t>
  </si>
  <si>
    <t>36 Bydlení, komunální služby a územní rozvoj</t>
  </si>
  <si>
    <t>Sběr a svoz komunálních odpadů</t>
  </si>
  <si>
    <t>Využívání a zneškodňování komunálních odpadů</t>
  </si>
  <si>
    <t>Péče o vzhled obcí a veřejnou zeleň</t>
  </si>
  <si>
    <t>Ostatní správa v ochraně životního prostředí</t>
  </si>
  <si>
    <t>37 Ochrana životního prostředí</t>
  </si>
  <si>
    <t>3 Služby pro obyvatelstvo</t>
  </si>
  <si>
    <t>Soc. pomoc osobám v nouzi a soc. nepřizpůsobivým</t>
  </si>
  <si>
    <t>Domovy pro seniory</t>
  </si>
  <si>
    <t>Osobní asistence, pečovatelská služba</t>
  </si>
  <si>
    <t>Denní stacionáře a centra denních služeb</t>
  </si>
  <si>
    <t>Domovy pro osoby se zdr. postižením a domovy se zvl. režimem</t>
  </si>
  <si>
    <t>Ostatní služby a činnosti v oblasti soc. péče</t>
  </si>
  <si>
    <t>Ost. služby a činnosti v oblasti sociální prevence</t>
  </si>
  <si>
    <t>43 Sociální péče a pomoc v soc. zabezpečení a politice zaměstnanosti</t>
  </si>
  <si>
    <t xml:space="preserve">          </t>
  </si>
  <si>
    <t>4 Sociální věci a politika zaměstnanosti</t>
  </si>
  <si>
    <t>Bezpečnost a veřejný pořádek</t>
  </si>
  <si>
    <t>53 Bezpečnost a veřejný pořádek</t>
  </si>
  <si>
    <t>Požární ochrana - dobrovolná část</t>
  </si>
  <si>
    <t>55 Požární ochrana a IZS</t>
  </si>
  <si>
    <t>5 Bezpečnost státu a právní ochrana</t>
  </si>
  <si>
    <t>Činnost místní správy</t>
  </si>
  <si>
    <t>61 Státní správa a územní samospráva</t>
  </si>
  <si>
    <t>Archivní činnost</t>
  </si>
  <si>
    <t>62 Jiné veřejné služby a činnosti</t>
  </si>
  <si>
    <t>Obecné příjmy a výdaje z finančních operací</t>
  </si>
  <si>
    <t>63 Finanční operace</t>
  </si>
  <si>
    <t>6 Všeobecná veřejná správa a služby</t>
  </si>
  <si>
    <t>běžné výdaje</t>
  </si>
  <si>
    <t>kapitálové výdaje</t>
  </si>
  <si>
    <t>výdaje celkem</t>
  </si>
  <si>
    <t>V na obyv.</t>
  </si>
  <si>
    <t>v Kč</t>
  </si>
  <si>
    <t xml:space="preserve"> Bydlení, komunální služby a územní rozvoj                   </t>
  </si>
  <si>
    <t>38</t>
  </si>
  <si>
    <t xml:space="preserve"> Ostatní výzkum a vývoj</t>
  </si>
  <si>
    <t xml:space="preserve"> Ostatní činnosti související se službami pro obyvatelstvo</t>
  </si>
  <si>
    <t>52</t>
  </si>
  <si>
    <t xml:space="preserve"> Civilní připravnost na krizové stavy</t>
  </si>
  <si>
    <t>55</t>
  </si>
  <si>
    <t xml:space="preserve"> Finanční operace *)</t>
  </si>
  <si>
    <t>64</t>
  </si>
  <si>
    <t xml:space="preserve"> Ostatní činnosti   </t>
  </si>
  <si>
    <t>Název paragrafu</t>
  </si>
  <si>
    <t xml:space="preserve">Ozdravování hospodářských zvířat a plodin </t>
  </si>
  <si>
    <t>Ostatní zemědělská a potravinářská činnost</t>
  </si>
  <si>
    <t xml:space="preserve">Celospolečenské funkce lesů </t>
  </si>
  <si>
    <t>Rybářství (myslivost)</t>
  </si>
  <si>
    <t>Úspora energie a obnovitelné zdroje</t>
  </si>
  <si>
    <t xml:space="preserve">Silnice </t>
  </si>
  <si>
    <t>Provoz veřejné silniční dopravy</t>
  </si>
  <si>
    <t>Bezpečnost silničního provozu</t>
  </si>
  <si>
    <t>Ostatní záležitosti v silniční dopravě</t>
  </si>
  <si>
    <t>Ostatní dráhy</t>
  </si>
  <si>
    <t>Ostatní záležitosti v dopravě</t>
  </si>
  <si>
    <t xml:space="preserve">Pitná voda </t>
  </si>
  <si>
    <t>Odvádění a čištění odpadních vod a nakládání s kaly</t>
  </si>
  <si>
    <t>Odvádění a čištění odpadních vod j.n.</t>
  </si>
  <si>
    <t xml:space="preserve">Úpravy vodohosp.významných a vodárenských toků    </t>
  </si>
  <si>
    <t>Úpravy drobných vodních toků</t>
  </si>
  <si>
    <t>Záležitosti vodních toků a vodohospodářských děl</t>
  </si>
  <si>
    <t xml:space="preserve">Základní školy </t>
  </si>
  <si>
    <t>Speciální základní školy</t>
  </si>
  <si>
    <t>První stupeň základních škol</t>
  </si>
  <si>
    <t>Dětské domovy</t>
  </si>
  <si>
    <t xml:space="preserve">Školní stravování </t>
  </si>
  <si>
    <t xml:space="preserve">Ostatní zařízení související s výchovou a vzděláváním mládeže </t>
  </si>
  <si>
    <t>31 Vzdělávání a školské služby</t>
  </si>
  <si>
    <t>Základní umělecké školy</t>
  </si>
  <si>
    <t>Střediska volného času</t>
  </si>
  <si>
    <t>Záležitosti zájmového studia j.n.</t>
  </si>
  <si>
    <t>32 Vzdělávání a školské služby</t>
  </si>
  <si>
    <t xml:space="preserve">Divadelní činnost </t>
  </si>
  <si>
    <t>Filmová tvorba, distribuce, kina a audiovizuální archiválie</t>
  </si>
  <si>
    <t xml:space="preserve">Činnosti knihovnické </t>
  </si>
  <si>
    <t xml:space="preserve">Činnosti muzeí a galerií </t>
  </si>
  <si>
    <t>Vydavatelská činnost</t>
  </si>
  <si>
    <t xml:space="preserve">Výstavní činnosti v kultuře </t>
  </si>
  <si>
    <t xml:space="preserve">Zachování a obnova kulturních památek </t>
  </si>
  <si>
    <t xml:space="preserve">Pořízení, zachování a obnova kulturních hodnot </t>
  </si>
  <si>
    <t>Ostatní záležitosti ochrany památek a péče o kulturní dědictví</t>
  </si>
  <si>
    <t>Činnosti registrovaných církví a náb. společností</t>
  </si>
  <si>
    <t>Rozhlas a televize</t>
  </si>
  <si>
    <t xml:space="preserve">Ostatní záležitosti sdělovacích prostředků </t>
  </si>
  <si>
    <t xml:space="preserve">Ostatní správa v oblasti kultury, církví a sdělovacích prostředků </t>
  </si>
  <si>
    <t>Záležitosti církví, kultury a sděl. prostředků</t>
  </si>
  <si>
    <t xml:space="preserve">Všeobecná ambulantní péče </t>
  </si>
  <si>
    <t>Ostatní nemocnice</t>
  </si>
  <si>
    <t xml:space="preserve">Odborné léčebné ústavy </t>
  </si>
  <si>
    <t>Prevence před drogami, alkoholem, nikotinem a jinými závislostmi</t>
  </si>
  <si>
    <t>Pomoc zdravotně postiženým</t>
  </si>
  <si>
    <t>Ostatní činnost ve zdravotnictví</t>
  </si>
  <si>
    <t>Bytové hospodářství</t>
  </si>
  <si>
    <t>Veřejné osvětlení</t>
  </si>
  <si>
    <t xml:space="preserve">Pohřebnictví </t>
  </si>
  <si>
    <t xml:space="preserve">Územní plánování </t>
  </si>
  <si>
    <t>Územní rozvoj</t>
  </si>
  <si>
    <t xml:space="preserve">Komunální služby a územní rozvoj  j.n. </t>
  </si>
  <si>
    <t xml:space="preserve">Monitoring ochrany ovzduší </t>
  </si>
  <si>
    <t xml:space="preserve">Sběr a svoz komunálních odpadů </t>
  </si>
  <si>
    <t xml:space="preserve">Využívání a zneškodňování komun. odpadů </t>
  </si>
  <si>
    <t>Ostatní nakládání s odpady</t>
  </si>
  <si>
    <t xml:space="preserve">Monitoring půdy a podzemní vody </t>
  </si>
  <si>
    <t xml:space="preserve">Ostatní ochrana půdy a spodní vody </t>
  </si>
  <si>
    <t xml:space="preserve">Ochrana druhů a stanovišť </t>
  </si>
  <si>
    <t xml:space="preserve">Chráněné části přírody </t>
  </si>
  <si>
    <t xml:space="preserve">Protierozní a protipožární ochrana </t>
  </si>
  <si>
    <t xml:space="preserve">Péče o vzhled obcí a veřejnou zeleň </t>
  </si>
  <si>
    <t>Ostatní činnosti k ochraně přírody a krajiny</t>
  </si>
  <si>
    <t>Monitoring ke zjišťování úrovně hluku a vibrací</t>
  </si>
  <si>
    <t xml:space="preserve">Ekologická výchova a osvěta </t>
  </si>
  <si>
    <t>Ostatní výzkum a vývoj</t>
  </si>
  <si>
    <t>38 Ostatní výzkum a vývoj</t>
  </si>
  <si>
    <t>Ostatní činnosti související se službami pro obyvatelstvo</t>
  </si>
  <si>
    <t>39 Ostatní činnosti související se službami pro obyvatelstvo</t>
  </si>
  <si>
    <t>Odborné sociální poradenství</t>
  </si>
  <si>
    <t>Zařízení pro děti vyžadující okamžitou pomoc</t>
  </si>
  <si>
    <t>Ostatní sociální pomoc dětem a mládeži</t>
  </si>
  <si>
    <t>Ostatní sociální péče a pomoc rodině a manželství</t>
  </si>
  <si>
    <t>Soc.pomoc osobám v hmotné nouzi a soc.nepřizpůsobivým</t>
  </si>
  <si>
    <t xml:space="preserve">Soc.péče a pomoc přistěh. a vybr. etnikům </t>
  </si>
  <si>
    <t>Chráněné bydlení</t>
  </si>
  <si>
    <t>Denní stacionáře a centra sociálních služeb</t>
  </si>
  <si>
    <t>Ostatní služby a činnosti v oblasti sociální péče</t>
  </si>
  <si>
    <t>Azylové domy, nízkoprahová denní centra a noclehárny</t>
  </si>
  <si>
    <t>Nízkoprahová zařízení pro děti a mládež</t>
  </si>
  <si>
    <t>Ostatní záležitosti sociálních věcí a politiky zaměstnanosti</t>
  </si>
  <si>
    <t>Ochrana obyvatelstva</t>
  </si>
  <si>
    <t>Ost.správa v oblasti hospodářských opatření pro krizové stavy</t>
  </si>
  <si>
    <t>Činnost orgánů krizového řízení na územní úrovni</t>
  </si>
  <si>
    <t>Ostatní správa v oblasti krizového řízení</t>
  </si>
  <si>
    <t>Záležitosti krizového řízení jinde nezařazené</t>
  </si>
  <si>
    <t>52 Civilní připravenost na krizové stavy</t>
  </si>
  <si>
    <t xml:space="preserve">Bezpečnost a veřejný pořádek </t>
  </si>
  <si>
    <t>Ostatní záležitosti bezpečnosti a veřejného pořádku</t>
  </si>
  <si>
    <t xml:space="preserve">Požární ochrana - profesionální část </t>
  </si>
  <si>
    <t xml:space="preserve">Požární ochrana - dobrovolná část </t>
  </si>
  <si>
    <t>Ostatní záležitosti požární ochrany</t>
  </si>
  <si>
    <t>55 Požární ochrana a integrovaný záchranný systém</t>
  </si>
  <si>
    <t>Zastupitelstva obcí</t>
  </si>
  <si>
    <t xml:space="preserve">Archivní činnost </t>
  </si>
  <si>
    <t>Mezinárodní spolupráce j.n.</t>
  </si>
  <si>
    <t>Pojištění funkčně nespecifikované</t>
  </si>
  <si>
    <t>Ostatní finanční operace</t>
  </si>
  <si>
    <t xml:space="preserve">Ostatní činnosti j.n.  </t>
  </si>
  <si>
    <t>64 Ostatní činnosti</t>
  </si>
  <si>
    <r>
      <t>Daň z příjmů právnických osob za město - rozpočtová činnost</t>
    </r>
    <r>
      <rPr>
        <vertAlign val="superscript"/>
        <sz val="10"/>
        <rFont val="Calibri"/>
        <family val="2"/>
        <charset val="238"/>
        <scheme val="minor"/>
      </rPr>
      <t xml:space="preserve"> 1)</t>
    </r>
  </si>
  <si>
    <r>
      <t xml:space="preserve">1) </t>
    </r>
    <r>
      <rPr>
        <sz val="10"/>
        <rFont val="Calibri"/>
        <family val="2"/>
        <charset val="238"/>
        <scheme val="minor"/>
      </rPr>
      <t>Daň z příjmů právnických osob za město z rozpočtové činnosti je v příjmech i ve výdajích ve stejné výši a neovlivňuje saldo příjmů a výdajů</t>
    </r>
  </si>
  <si>
    <t>Seskupení</t>
  </si>
  <si>
    <t>1 DAŇOVÉ PŘÍJMY</t>
  </si>
  <si>
    <t>4 PŘIJATÉ TRANSFERY</t>
  </si>
  <si>
    <t>(tis. Kč)</t>
  </si>
  <si>
    <r>
      <t>Členěno dle položek rozpočtové skladby</t>
    </r>
    <r>
      <rPr>
        <i/>
        <vertAlign val="superscript"/>
        <sz val="10"/>
        <rFont val="Calibri"/>
        <family val="2"/>
        <charset val="238"/>
        <scheme val="minor"/>
      </rPr>
      <t xml:space="preserve"> </t>
    </r>
  </si>
  <si>
    <t>Skupina</t>
  </si>
  <si>
    <t>NEDAŇOVÉ A KAPITÁLOVÉ PŘÍJMY CELKEM</t>
  </si>
  <si>
    <t xml:space="preserve"> (tis. Kč)</t>
  </si>
  <si>
    <r>
      <t xml:space="preserve">Převody vlastním fondům v rozpočtech územní úrovně </t>
    </r>
    <r>
      <rPr>
        <vertAlign val="superscript"/>
        <sz val="10"/>
        <rFont val="Calibri"/>
        <family val="2"/>
        <charset val="238"/>
        <scheme val="minor"/>
      </rPr>
      <t>*)</t>
    </r>
  </si>
  <si>
    <t>VÝDAJE CELKEM</t>
  </si>
  <si>
    <t>PŘIJATÉ TRANSFERY</t>
  </si>
  <si>
    <t>DATA PRO GRAFY</t>
  </si>
  <si>
    <t>SMB</t>
  </si>
  <si>
    <t xml:space="preserve"> Soc. služby a činnosti v soc. zabezpečení</t>
  </si>
  <si>
    <t xml:space="preserve"> Bydlení, komunál. služby a územní rozvoj</t>
  </si>
  <si>
    <t xml:space="preserve"> SMB</t>
  </si>
  <si>
    <t xml:space="preserve"> MĚSTO</t>
  </si>
  <si>
    <t xml:space="preserve"> MČ</t>
  </si>
  <si>
    <t>Počet obyvatel Brna:</t>
  </si>
  <si>
    <t>SMB/OBYVATELE</t>
  </si>
  <si>
    <t>DPMB</t>
  </si>
  <si>
    <t>OSTATNÍ</t>
  </si>
  <si>
    <t>Daň z hazardních her</t>
  </si>
  <si>
    <t>138x</t>
  </si>
  <si>
    <t>Daňové příjmy celkem (ř.7 až ř.14)</t>
  </si>
  <si>
    <t>Nedaňové příjmy celkem (ř.16 až ř.21)</t>
  </si>
  <si>
    <t>Vlastní příjmy (ř.15 + ř.22 + ř.25)</t>
  </si>
  <si>
    <t>Kapitálové příjmy celkem (ř.23 + ř.24)</t>
  </si>
  <si>
    <t>Daně, poplatky a jiná obdobná peněžitá plnění v oblasti hazardních her</t>
  </si>
  <si>
    <t>Převody mezi městem a městskými částmi - splátky zápůjček</t>
  </si>
  <si>
    <t>Ostatní činnosti k ochraně ovzduší</t>
  </si>
  <si>
    <t>Rezervy rozpočtu</t>
  </si>
  <si>
    <t>24 Spoje</t>
  </si>
  <si>
    <t>Ostatní záležitosti spojů</t>
  </si>
  <si>
    <t>Sběr a svoz ostatních odpadů</t>
  </si>
  <si>
    <t xml:space="preserve"> Spoje</t>
  </si>
  <si>
    <t xml:space="preserve">Běžné výdaje celkem  (ř.1 až ř.15) </t>
  </si>
  <si>
    <t xml:space="preserve">Kapitálové výdaje celkem (ř.17 + ř.18) </t>
  </si>
  <si>
    <t>Výdaje statutárního města Brna celkem  (ř.16 + ř.19)</t>
  </si>
  <si>
    <t>Poskytnuté transfery městským částem</t>
  </si>
  <si>
    <t>SCHVÁLENÝ ROZPOČET 2018</t>
  </si>
  <si>
    <t>SCHVÁLENÝ ROZPOČET NA ROK 2018</t>
  </si>
  <si>
    <t>PŘÍJMY STATUTÁRNÍHO MĚSTA BRNA - SCHVÁLENÝ ROZPOČET NA ROK 2018 - rekapitulace dle druhů příjmů a dle oddílů (tis. Kč)</t>
  </si>
  <si>
    <t>DAŇOVÉ PŘÍJMY STATUTÁRNÍHO MĚSTA BRNA - SCHVÁLENÝ ROZPOČET NA ROK 2018</t>
  </si>
  <si>
    <t>TRANSFERY, PŘIJATÉ STATUTÁRNÍM MĚSTEM BRNEM - SCHVÁLENÝ ROZPOČET NA ROK 2018</t>
  </si>
  <si>
    <t xml:space="preserve">Neinvestiční přijaté transfery od krajů           </t>
  </si>
  <si>
    <t>NEDAŇOVÉ A KAPITÁLOVÉ PŘÍJMY STATUTÁRNÍHO MĚSTA BRNA - SCHVÁLENÝ ROZPOČET NA ROK 2018</t>
  </si>
  <si>
    <t>VÝDAJE STATUTÁRNÍHO MĚSTA BRNA - SCHVÁLENÝ ROZPOČET NA ROK 2018 - rekapitulace dle druhů výdajů a dle oddílů (tis. Kč)</t>
  </si>
  <si>
    <t>BĚŽNÉ A KAPITÁLOVÉ VÝDAJE STATUTÁRNÍHO MĚSTA BRNA - SCHVÁLENÝ ROZPOČET NA ROK 2018</t>
  </si>
  <si>
    <t>Neinvestiční přijaté transfery od krajů</t>
  </si>
  <si>
    <t>Přijaté transfery celkem (ř.27 až ř.34)</t>
  </si>
  <si>
    <t>Příjmy statutárního města Brna celkem (ř.26 + ř.35)</t>
  </si>
  <si>
    <t>Příjmy úhrad za dobývání nerostů a poplatků za geologické práce</t>
  </si>
  <si>
    <t>Podpora podnikání a inovací</t>
  </si>
  <si>
    <t>Ost. sociální péče a pomoc ost. skupinám obyvatelstva</t>
  </si>
  <si>
    <t>Mezinárodní spolupráce v dopravě</t>
  </si>
  <si>
    <t>Dopravní obslužnost</t>
  </si>
  <si>
    <t>Ostatní záležitosti předškolního vzdělávání</t>
  </si>
  <si>
    <t>Volba prezidenta republiky</t>
  </si>
  <si>
    <t>Krizová pomoc</t>
  </si>
  <si>
    <t>Ostatní výdaje související se sociálním poradenstvím</t>
  </si>
  <si>
    <t xml:space="preserve"> Soc. služby a pomoc a společné činnosti v soc. zabezpečení</t>
  </si>
  <si>
    <t>43 Sociální služby a pomoc a společné činnosti v sociálním zabezpečení</t>
  </si>
  <si>
    <t xml:space="preserve"> Sociální služby a pomoc</t>
  </si>
  <si>
    <t xml:space="preserve"> Ost. činnosti souv. se službami pro obyv.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</si>
</sst>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);\(#,##0\)"/>
    <numFmt numFmtId="165" formatCode="#,##0.0_);\(#,##0.0\)"/>
    <numFmt numFmtId="166" formatCode="#,##0.0"/>
    <numFmt numFmtId="167" formatCode="#,##0.000"/>
  </numFmts>
  <fonts count="20" x14ac:knownFonts="1"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charset val="238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4"/>
      <name val="Calibri Light"/>
      <family val="2"/>
      <charset val="238"/>
      <scheme val="major"/>
    </font>
    <font>
      <u/>
      <sz val="16"/>
      <name val="Calibri Light"/>
      <family val="2"/>
      <charset val="238"/>
      <scheme val="major"/>
    </font>
    <font>
      <sz val="10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5" fillId="0" borderId="0"/>
    <xf numFmtId="0" fontId="10" fillId="0" borderId="0"/>
    <xf numFmtId="0" fontId="5" fillId="0" borderId="0"/>
    <xf numFmtId="0" fontId="19" fillId="0" borderId="0"/>
  </cellStyleXfs>
  <cellXfs count="503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1" fillId="0" borderId="1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1" fontId="1" fillId="0" borderId="9" xfId="0" applyNumberFormat="1" applyFont="1" applyFill="1" applyBorder="1" applyAlignment="1">
      <alignment horizontal="center"/>
    </xf>
    <xf numFmtId="0" fontId="1" fillId="0" borderId="10" xfId="0" applyFont="1" applyFill="1" applyBorder="1"/>
    <xf numFmtId="1" fontId="1" fillId="0" borderId="11" xfId="0" applyNumberFormat="1" applyFont="1" applyFill="1" applyBorder="1" applyProtection="1"/>
    <xf numFmtId="164" fontId="1" fillId="0" borderId="11" xfId="0" applyNumberFormat="1" applyFont="1" applyFill="1" applyBorder="1" applyAlignment="1" applyProtection="1">
      <alignment horizontal="left"/>
    </xf>
    <xf numFmtId="3" fontId="1" fillId="0" borderId="11" xfId="0" applyNumberFormat="1" applyFont="1" applyFill="1" applyBorder="1" applyAlignment="1" applyProtection="1">
      <alignment horizontal="right"/>
    </xf>
    <xf numFmtId="0" fontId="1" fillId="0" borderId="12" xfId="0" applyFont="1" applyFill="1" applyBorder="1"/>
    <xf numFmtId="1" fontId="1" fillId="0" borderId="13" xfId="0" applyNumberFormat="1" applyFont="1" applyFill="1" applyBorder="1" applyProtection="1"/>
    <xf numFmtId="164" fontId="1" fillId="0" borderId="13" xfId="0" applyNumberFormat="1" applyFont="1" applyFill="1" applyBorder="1" applyAlignment="1" applyProtection="1">
      <alignment horizontal="left"/>
    </xf>
    <xf numFmtId="3" fontId="1" fillId="0" borderId="14" xfId="0" applyNumberFormat="1" applyFont="1" applyFill="1" applyBorder="1" applyAlignment="1" applyProtection="1">
      <alignment horizontal="right"/>
    </xf>
    <xf numFmtId="3" fontId="1" fillId="0" borderId="13" xfId="0" applyNumberFormat="1" applyFont="1" applyFill="1" applyBorder="1" applyAlignment="1" applyProtection="1">
      <alignment horizontal="right"/>
    </xf>
    <xf numFmtId="165" fontId="1" fillId="0" borderId="13" xfId="0" applyNumberFormat="1" applyFont="1" applyFill="1" applyBorder="1" applyAlignment="1" applyProtection="1">
      <alignment horizontal="left"/>
    </xf>
    <xf numFmtId="1" fontId="1" fillId="0" borderId="15" xfId="0" applyNumberFormat="1" applyFont="1" applyFill="1" applyBorder="1" applyProtection="1"/>
    <xf numFmtId="165" fontId="1" fillId="0" borderId="15" xfId="0" applyNumberFormat="1" applyFont="1" applyFill="1" applyBorder="1" applyAlignment="1" applyProtection="1">
      <alignment horizontal="left"/>
    </xf>
    <xf numFmtId="3" fontId="1" fillId="0" borderId="16" xfId="0" applyNumberFormat="1" applyFont="1" applyFill="1" applyBorder="1" applyAlignment="1" applyProtection="1">
      <alignment horizontal="right"/>
    </xf>
    <xf numFmtId="3" fontId="1" fillId="0" borderId="15" xfId="0" applyNumberFormat="1" applyFont="1" applyFill="1" applyBorder="1" applyAlignment="1" applyProtection="1">
      <alignment horizontal="right"/>
    </xf>
    <xf numFmtId="3" fontId="1" fillId="0" borderId="17" xfId="0" applyNumberFormat="1" applyFont="1" applyFill="1" applyBorder="1" applyAlignment="1" applyProtection="1">
      <alignment horizontal="right"/>
    </xf>
    <xf numFmtId="1" fontId="1" fillId="0" borderId="13" xfId="0" applyNumberFormat="1" applyFont="1" applyFill="1" applyBorder="1" applyAlignment="1">
      <alignment horizontal="right"/>
    </xf>
    <xf numFmtId="0" fontId="1" fillId="0" borderId="13" xfId="0" applyFont="1" applyFill="1" applyBorder="1" applyAlignment="1">
      <alignment horizontal="left"/>
    </xf>
    <xf numFmtId="3" fontId="1" fillId="0" borderId="13" xfId="0" applyNumberFormat="1" applyFont="1" applyFill="1" applyBorder="1" applyAlignment="1">
      <alignment horizontal="right"/>
    </xf>
    <xf numFmtId="3" fontId="1" fillId="0" borderId="17" xfId="0" applyNumberFormat="1" applyFont="1" applyFill="1" applyBorder="1" applyAlignment="1">
      <alignment horizontal="right"/>
    </xf>
    <xf numFmtId="1" fontId="1" fillId="0" borderId="13" xfId="0" applyNumberFormat="1" applyFont="1" applyFill="1" applyBorder="1" applyAlignment="1" applyProtection="1">
      <alignment horizontal="right"/>
    </xf>
    <xf numFmtId="3" fontId="1" fillId="0" borderId="18" xfId="0" applyNumberFormat="1" applyFont="1" applyFill="1" applyBorder="1" applyAlignment="1" applyProtection="1">
      <alignment horizontal="right"/>
    </xf>
    <xf numFmtId="3" fontId="1" fillId="0" borderId="19" xfId="0" applyNumberFormat="1" applyFont="1" applyFill="1" applyBorder="1" applyAlignment="1" applyProtection="1">
      <alignment horizontal="right"/>
    </xf>
    <xf numFmtId="1" fontId="2" fillId="0" borderId="15" xfId="0" applyNumberFormat="1" applyFont="1" applyFill="1" applyBorder="1" applyAlignment="1" applyProtection="1">
      <alignment horizontal="right"/>
    </xf>
    <xf numFmtId="165" fontId="2" fillId="0" borderId="15" xfId="0" applyNumberFormat="1" applyFont="1" applyFill="1" applyBorder="1" applyAlignment="1" applyProtection="1">
      <alignment horizontal="left"/>
    </xf>
    <xf numFmtId="3" fontId="2" fillId="0" borderId="16" xfId="0" applyNumberFormat="1" applyFont="1" applyFill="1" applyBorder="1" applyAlignment="1" applyProtection="1">
      <alignment horizontal="right"/>
    </xf>
    <xf numFmtId="3" fontId="2" fillId="0" borderId="15" xfId="0" applyNumberFormat="1" applyFont="1" applyFill="1" applyBorder="1" applyAlignment="1" applyProtection="1">
      <alignment horizontal="right"/>
    </xf>
    <xf numFmtId="1" fontId="1" fillId="0" borderId="11" xfId="0" applyNumberFormat="1" applyFont="1" applyFill="1" applyBorder="1" applyAlignment="1" applyProtection="1">
      <alignment horizontal="right"/>
    </xf>
    <xf numFmtId="165" fontId="1" fillId="0" borderId="11" xfId="0" applyNumberFormat="1" applyFont="1" applyFill="1" applyBorder="1" applyAlignment="1" applyProtection="1">
      <alignment horizontal="left"/>
    </xf>
    <xf numFmtId="3" fontId="1" fillId="0" borderId="20" xfId="0" applyNumberFormat="1" applyFont="1" applyFill="1" applyBorder="1" applyAlignment="1" applyProtection="1">
      <alignment horizontal="right"/>
    </xf>
    <xf numFmtId="1" fontId="1" fillId="0" borderId="13" xfId="0" applyNumberFormat="1" applyFont="1" applyFill="1" applyBorder="1" applyAlignment="1" applyProtection="1">
      <alignment horizontal="center"/>
    </xf>
    <xf numFmtId="1" fontId="1" fillId="0" borderId="11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left"/>
    </xf>
    <xf numFmtId="3" fontId="1" fillId="0" borderId="11" xfId="0" applyNumberFormat="1" applyFont="1" applyFill="1" applyBorder="1" applyAlignment="1">
      <alignment horizontal="right"/>
    </xf>
    <xf numFmtId="3" fontId="1" fillId="0" borderId="20" xfId="0" applyNumberFormat="1" applyFont="1" applyFill="1" applyBorder="1" applyAlignment="1">
      <alignment horizontal="right"/>
    </xf>
    <xf numFmtId="1" fontId="1" fillId="0" borderId="7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left"/>
    </xf>
    <xf numFmtId="3" fontId="1" fillId="0" borderId="7" xfId="0" applyNumberFormat="1" applyFont="1" applyFill="1" applyBorder="1" applyAlignment="1">
      <alignment horizontal="right"/>
    </xf>
    <xf numFmtId="3" fontId="1" fillId="0" borderId="21" xfId="0" applyNumberFormat="1" applyFont="1" applyFill="1" applyBorder="1" applyAlignment="1">
      <alignment horizontal="right"/>
    </xf>
    <xf numFmtId="1" fontId="2" fillId="0" borderId="15" xfId="0" applyNumberFormat="1" applyFont="1" applyFill="1" applyBorder="1" applyAlignment="1">
      <alignment horizontal="right"/>
    </xf>
    <xf numFmtId="1" fontId="1" fillId="0" borderId="9" xfId="0" applyNumberFormat="1" applyFont="1" applyFill="1" applyBorder="1" applyProtection="1"/>
    <xf numFmtId="165" fontId="2" fillId="0" borderId="9" xfId="0" applyNumberFormat="1" applyFont="1" applyFill="1" applyBorder="1" applyAlignment="1" applyProtection="1">
      <alignment horizontal="left"/>
    </xf>
    <xf numFmtId="3" fontId="2" fillId="0" borderId="22" xfId="0" applyNumberFormat="1" applyFont="1" applyFill="1" applyBorder="1" applyAlignment="1" applyProtection="1">
      <alignment horizontal="right"/>
    </xf>
    <xf numFmtId="3" fontId="2" fillId="0" borderId="9" xfId="0" applyNumberFormat="1" applyFont="1" applyFill="1" applyBorder="1" applyAlignment="1" applyProtection="1">
      <alignment horizontal="right"/>
    </xf>
    <xf numFmtId="164" fontId="1" fillId="0" borderId="18" xfId="0" applyNumberFormat="1" applyFont="1" applyFill="1" applyBorder="1" applyAlignment="1" applyProtection="1">
      <alignment horizontal="left"/>
    </xf>
    <xf numFmtId="3" fontId="1" fillId="0" borderId="23" xfId="0" applyNumberFormat="1" applyFont="1" applyFill="1" applyBorder="1" applyAlignment="1">
      <alignment horizontal="center"/>
    </xf>
    <xf numFmtId="0" fontId="1" fillId="0" borderId="24" xfId="0" applyFont="1" applyFill="1" applyBorder="1"/>
    <xf numFmtId="1" fontId="2" fillId="2" borderId="15" xfId="0" applyNumberFormat="1" applyFont="1" applyFill="1" applyBorder="1" applyAlignment="1" applyProtection="1">
      <alignment horizontal="right"/>
    </xf>
    <xf numFmtId="165" fontId="2" fillId="2" borderId="15" xfId="0" applyNumberFormat="1" applyFont="1" applyFill="1" applyBorder="1" applyAlignment="1" applyProtection="1">
      <alignment horizontal="left"/>
    </xf>
    <xf numFmtId="3" fontId="2" fillId="2" borderId="15" xfId="0" applyNumberFormat="1" applyFont="1" applyFill="1" applyBorder="1" applyAlignment="1" applyProtection="1">
      <alignment horizontal="right"/>
    </xf>
    <xf numFmtId="0" fontId="1" fillId="0" borderId="0" xfId="0" applyFont="1" applyFill="1" applyBorder="1"/>
    <xf numFmtId="1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25" xfId="0" applyFont="1" applyFill="1" applyBorder="1"/>
    <xf numFmtId="1" fontId="1" fillId="0" borderId="26" xfId="0" applyNumberFormat="1" applyFont="1" applyFill="1" applyBorder="1" applyAlignment="1">
      <alignment horizontal="right"/>
    </xf>
    <xf numFmtId="0" fontId="1" fillId="0" borderId="26" xfId="0" applyFont="1" applyFill="1" applyBorder="1" applyAlignment="1">
      <alignment horizontal="left"/>
    </xf>
    <xf numFmtId="3" fontId="1" fillId="0" borderId="23" xfId="0" applyNumberFormat="1" applyFont="1" applyFill="1" applyBorder="1" applyAlignment="1" applyProtection="1">
      <alignment horizontal="right"/>
    </xf>
    <xf numFmtId="3" fontId="1" fillId="0" borderId="2" xfId="0" applyNumberFormat="1" applyFont="1" applyFill="1" applyBorder="1" applyAlignment="1" applyProtection="1">
      <alignment horizontal="right"/>
    </xf>
    <xf numFmtId="3" fontId="1" fillId="0" borderId="21" xfId="0" applyNumberFormat="1" applyFont="1" applyFill="1" applyBorder="1" applyAlignment="1" applyProtection="1">
      <alignment horizontal="right"/>
    </xf>
    <xf numFmtId="0" fontId="1" fillId="0" borderId="27" xfId="0" applyFont="1" applyFill="1" applyBorder="1"/>
    <xf numFmtId="1" fontId="1" fillId="0" borderId="18" xfId="0" applyNumberFormat="1" applyFont="1" applyFill="1" applyBorder="1" applyAlignment="1" applyProtection="1">
      <alignment horizontal="right"/>
    </xf>
    <xf numFmtId="3" fontId="1" fillId="0" borderId="7" xfId="0" applyNumberFormat="1" applyFont="1" applyFill="1" applyBorder="1" applyAlignment="1" applyProtection="1">
      <alignment horizontal="right"/>
    </xf>
    <xf numFmtId="3" fontId="1" fillId="0" borderId="18" xfId="0" applyNumberFormat="1" applyFont="1" applyFill="1" applyBorder="1" applyProtection="1"/>
    <xf numFmtId="3" fontId="1" fillId="0" borderId="19" xfId="0" applyNumberFormat="1" applyFont="1" applyFill="1" applyBorder="1" applyProtection="1"/>
    <xf numFmtId="1" fontId="1" fillId="0" borderId="18" xfId="0" applyNumberFormat="1" applyFont="1" applyFill="1" applyBorder="1" applyProtection="1"/>
    <xf numFmtId="165" fontId="1" fillId="0" borderId="18" xfId="0" applyNumberFormat="1" applyFont="1" applyFill="1" applyBorder="1" applyAlignment="1" applyProtection="1">
      <alignment horizontal="left"/>
    </xf>
    <xf numFmtId="1" fontId="1" fillId="0" borderId="18" xfId="0" applyNumberFormat="1" applyFont="1" applyFill="1" applyBorder="1" applyAlignment="1" applyProtection="1">
      <alignment horizontal="center"/>
    </xf>
    <xf numFmtId="165" fontId="2" fillId="0" borderId="28" xfId="0" applyNumberFormat="1" applyFont="1" applyFill="1" applyBorder="1" applyAlignment="1" applyProtection="1">
      <alignment horizontal="left"/>
    </xf>
    <xf numFmtId="1" fontId="1" fillId="0" borderId="23" xfId="0" applyNumberFormat="1" applyFont="1" applyFill="1" applyBorder="1" applyProtection="1"/>
    <xf numFmtId="165" fontId="1" fillId="0" borderId="23" xfId="0" applyNumberFormat="1" applyFont="1" applyFill="1" applyBorder="1" applyAlignment="1" applyProtection="1">
      <alignment horizontal="left"/>
    </xf>
    <xf numFmtId="1" fontId="1" fillId="0" borderId="23" xfId="0" applyNumberFormat="1" applyFont="1" applyFill="1" applyBorder="1" applyAlignment="1" applyProtection="1">
      <alignment horizontal="center"/>
    </xf>
    <xf numFmtId="164" fontId="1" fillId="0" borderId="23" xfId="0" applyNumberFormat="1" applyFont="1" applyFill="1" applyBorder="1" applyAlignment="1" applyProtection="1">
      <alignment horizontal="left"/>
    </xf>
    <xf numFmtId="1" fontId="2" fillId="0" borderId="22" xfId="0" applyNumberFormat="1" applyFont="1" applyFill="1" applyBorder="1" applyAlignment="1" applyProtection="1">
      <alignment horizontal="right"/>
    </xf>
    <xf numFmtId="165" fontId="2" fillId="0" borderId="22" xfId="0" applyNumberFormat="1" applyFont="1" applyFill="1" applyBorder="1" applyAlignment="1" applyProtection="1">
      <alignment horizontal="left"/>
    </xf>
    <xf numFmtId="1" fontId="1" fillId="0" borderId="0" xfId="0" applyNumberFormat="1" applyFont="1" applyFill="1" applyBorder="1" applyProtection="1"/>
    <xf numFmtId="165" fontId="2" fillId="0" borderId="0" xfId="0" applyNumberFormat="1" applyFont="1" applyFill="1" applyBorder="1" applyAlignment="1" applyProtection="1">
      <alignment horizontal="left"/>
    </xf>
    <xf numFmtId="3" fontId="1" fillId="0" borderId="13" xfId="0" applyNumberFormat="1" applyFont="1" applyFill="1" applyBorder="1" applyProtection="1"/>
    <xf numFmtId="1" fontId="2" fillId="2" borderId="29" xfId="0" applyNumberFormat="1" applyFont="1" applyFill="1" applyBorder="1" applyAlignment="1" applyProtection="1">
      <alignment horizontal="right"/>
    </xf>
    <xf numFmtId="164" fontId="2" fillId="2" borderId="29" xfId="0" applyNumberFormat="1" applyFont="1" applyFill="1" applyBorder="1" applyAlignment="1" applyProtection="1">
      <alignment horizontal="left"/>
    </xf>
    <xf numFmtId="3" fontId="2" fillId="2" borderId="29" xfId="0" applyNumberFormat="1" applyFont="1" applyFill="1" applyBorder="1" applyAlignment="1" applyProtection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30" xfId="0" applyFont="1" applyFill="1" applyBorder="1" applyAlignment="1">
      <alignment horizontal="center"/>
    </xf>
    <xf numFmtId="0" fontId="1" fillId="0" borderId="31" xfId="0" applyFont="1" applyFill="1" applyBorder="1"/>
    <xf numFmtId="0" fontId="1" fillId="0" borderId="26" xfId="0" applyFont="1" applyFill="1" applyBorder="1" applyAlignment="1">
      <alignment horizontal="right"/>
    </xf>
    <xf numFmtId="1" fontId="1" fillId="0" borderId="32" xfId="0" applyNumberFormat="1" applyFont="1" applyFill="1" applyBorder="1" applyProtection="1"/>
    <xf numFmtId="3" fontId="1" fillId="0" borderId="26" xfId="0" applyNumberFormat="1" applyFont="1" applyFill="1" applyBorder="1" applyProtection="1"/>
    <xf numFmtId="0" fontId="1" fillId="0" borderId="11" xfId="0" applyFont="1" applyFill="1" applyBorder="1" applyAlignment="1">
      <alignment horizontal="right"/>
    </xf>
    <xf numFmtId="1" fontId="1" fillId="0" borderId="33" xfId="0" applyNumberFormat="1" applyFont="1" applyFill="1" applyBorder="1" applyProtection="1"/>
    <xf numFmtId="3" fontId="1" fillId="0" borderId="11" xfId="0" applyNumberFormat="1" applyFont="1" applyFill="1" applyBorder="1" applyProtection="1"/>
    <xf numFmtId="0" fontId="2" fillId="0" borderId="15" xfId="0" applyFont="1" applyFill="1" applyBorder="1" applyAlignment="1">
      <alignment horizontal="right"/>
    </xf>
    <xf numFmtId="1" fontId="1" fillId="0" borderId="34" xfId="0" applyNumberFormat="1" applyFont="1" applyFill="1" applyBorder="1" applyProtection="1"/>
    <xf numFmtId="3" fontId="1" fillId="0" borderId="15" xfId="0" applyNumberFormat="1" applyFont="1" applyFill="1" applyBorder="1" applyProtection="1"/>
    <xf numFmtId="0" fontId="1" fillId="0" borderId="35" xfId="0" applyFont="1" applyFill="1" applyBorder="1"/>
    <xf numFmtId="0" fontId="1" fillId="0" borderId="29" xfId="0" applyFont="1" applyFill="1" applyBorder="1" applyAlignment="1">
      <alignment horizontal="right"/>
    </xf>
    <xf numFmtId="1" fontId="1" fillId="0" borderId="36" xfId="0" applyNumberFormat="1" applyFont="1" applyFill="1" applyBorder="1" applyProtection="1"/>
    <xf numFmtId="3" fontId="1" fillId="0" borderId="29" xfId="0" applyNumberFormat="1" applyFont="1" applyFill="1" applyBorder="1" applyProtection="1"/>
    <xf numFmtId="0" fontId="1" fillId="0" borderId="0" xfId="0" applyFont="1" applyFill="1" applyAlignment="1">
      <alignment horizontal="right"/>
    </xf>
    <xf numFmtId="0" fontId="1" fillId="0" borderId="0" xfId="1" applyFont="1"/>
    <xf numFmtId="0" fontId="1" fillId="0" borderId="0" xfId="1" applyFont="1" applyAlignment="1">
      <alignment horizontal="centerContinuous"/>
    </xf>
    <xf numFmtId="164" fontId="6" fillId="0" borderId="0" xfId="1" applyNumberFormat="1" applyFont="1" applyAlignment="1" applyProtection="1">
      <alignment horizontal="right"/>
    </xf>
    <xf numFmtId="3" fontId="1" fillId="0" borderId="0" xfId="1" applyNumberFormat="1" applyFont="1"/>
    <xf numFmtId="0" fontId="1" fillId="0" borderId="38" xfId="1" applyFont="1" applyBorder="1"/>
    <xf numFmtId="164" fontId="2" fillId="0" borderId="39" xfId="1" applyNumberFormat="1" applyFont="1" applyBorder="1" applyAlignment="1" applyProtection="1">
      <alignment horizontal="center"/>
    </xf>
    <xf numFmtId="0" fontId="1" fillId="0" borderId="39" xfId="1" applyFont="1" applyBorder="1"/>
    <xf numFmtId="0" fontId="2" fillId="0" borderId="39" xfId="1" applyFont="1" applyBorder="1"/>
    <xf numFmtId="0" fontId="1" fillId="0" borderId="39" xfId="1" applyFont="1" applyBorder="1" applyAlignment="1">
      <alignment horizontal="right"/>
    </xf>
    <xf numFmtId="0" fontId="2" fillId="0" borderId="39" xfId="1" applyFont="1" applyBorder="1" applyAlignment="1">
      <alignment horizontal="right"/>
    </xf>
    <xf numFmtId="0" fontId="1" fillId="0" borderId="41" xfId="1" applyFont="1" applyBorder="1"/>
    <xf numFmtId="164" fontId="2" fillId="0" borderId="42" xfId="1" applyNumberFormat="1" applyFont="1" applyBorder="1" applyAlignment="1" applyProtection="1">
      <alignment horizontal="center"/>
    </xf>
    <xf numFmtId="0" fontId="1" fillId="0" borderId="40" xfId="1" applyFont="1" applyBorder="1"/>
    <xf numFmtId="0" fontId="1" fillId="0" borderId="43" xfId="1" applyFont="1" applyBorder="1"/>
    <xf numFmtId="0" fontId="2" fillId="0" borderId="38" xfId="1" applyFont="1" applyBorder="1" applyAlignment="1">
      <alignment horizontal="center"/>
    </xf>
    <xf numFmtId="164" fontId="2" fillId="0" borderId="40" xfId="1" applyNumberFormat="1" applyFont="1" applyBorder="1" applyAlignment="1" applyProtection="1">
      <alignment horizontal="center"/>
    </xf>
    <xf numFmtId="0" fontId="1" fillId="0" borderId="0" xfId="1" applyFont="1" applyBorder="1"/>
    <xf numFmtId="0" fontId="2" fillId="0" borderId="0" xfId="1" applyFont="1" applyBorder="1"/>
    <xf numFmtId="3" fontId="1" fillId="0" borderId="38" xfId="1" applyNumberFormat="1" applyFont="1" applyBorder="1" applyProtection="1"/>
    <xf numFmtId="3" fontId="1" fillId="0" borderId="39" xfId="1" applyNumberFormat="1" applyFont="1" applyBorder="1" applyProtection="1"/>
    <xf numFmtId="3" fontId="1" fillId="0" borderId="40" xfId="1" applyNumberFormat="1" applyFont="1" applyBorder="1" applyProtection="1"/>
    <xf numFmtId="0" fontId="7" fillId="0" borderId="37" xfId="1" applyFont="1" applyBorder="1" applyAlignment="1">
      <alignment horizontal="right"/>
    </xf>
    <xf numFmtId="3" fontId="2" fillId="0" borderId="45" xfId="1" applyNumberFormat="1" applyFont="1" applyBorder="1" applyProtection="1"/>
    <xf numFmtId="0" fontId="7" fillId="0" borderId="46" xfId="1" applyFont="1" applyBorder="1"/>
    <xf numFmtId="0" fontId="1" fillId="0" borderId="0" xfId="1" applyFont="1" applyBorder="1" applyAlignment="1">
      <alignment horizontal="left"/>
    </xf>
    <xf numFmtId="3" fontId="2" fillId="0" borderId="37" xfId="1" applyNumberFormat="1" applyFont="1" applyBorder="1" applyProtection="1"/>
    <xf numFmtId="0" fontId="2" fillId="0" borderId="0" xfId="1" applyFont="1" applyBorder="1" applyAlignment="1">
      <alignment horizontal="center"/>
    </xf>
    <xf numFmtId="0" fontId="7" fillId="0" borderId="40" xfId="1" applyFont="1" applyBorder="1"/>
    <xf numFmtId="164" fontId="2" fillId="0" borderId="38" xfId="1" applyNumberFormat="1" applyFont="1" applyBorder="1" applyAlignment="1" applyProtection="1">
      <alignment horizontal="center"/>
    </xf>
    <xf numFmtId="3" fontId="2" fillId="0" borderId="40" xfId="1" applyNumberFormat="1" applyFont="1" applyBorder="1" applyProtection="1"/>
    <xf numFmtId="0" fontId="1" fillId="0" borderId="47" xfId="1" applyFont="1" applyBorder="1"/>
    <xf numFmtId="0" fontId="1" fillId="0" borderId="48" xfId="1" applyFont="1" applyBorder="1"/>
    <xf numFmtId="0" fontId="7" fillId="0" borderId="48" xfId="1" applyFont="1" applyBorder="1"/>
    <xf numFmtId="0" fontId="11" fillId="0" borderId="0" xfId="1" applyFont="1" applyAlignment="1">
      <alignment horizontal="centerContinuous"/>
    </xf>
    <xf numFmtId="0" fontId="2" fillId="0" borderId="50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wrapText="1"/>
    </xf>
    <xf numFmtId="0" fontId="2" fillId="0" borderId="51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1" fillId="0" borderId="52" xfId="1" applyFont="1" applyBorder="1"/>
    <xf numFmtId="3" fontId="1" fillId="0" borderId="32" xfId="1" applyNumberFormat="1" applyFont="1" applyBorder="1"/>
    <xf numFmtId="3" fontId="1" fillId="0" borderId="53" xfId="1" applyNumberFormat="1" applyFont="1" applyBorder="1"/>
    <xf numFmtId="3" fontId="1" fillId="0" borderId="25" xfId="1" applyNumberFormat="1" applyFont="1" applyBorder="1"/>
    <xf numFmtId="4" fontId="1" fillId="0" borderId="0" xfId="1" applyNumberFormat="1" applyFont="1" applyBorder="1"/>
    <xf numFmtId="0" fontId="1" fillId="0" borderId="44" xfId="1" applyFont="1" applyBorder="1"/>
    <xf numFmtId="3" fontId="1" fillId="0" borderId="37" xfId="1" applyNumberFormat="1" applyFont="1" applyBorder="1"/>
    <xf numFmtId="3" fontId="1" fillId="0" borderId="12" xfId="1" applyNumberFormat="1" applyFont="1" applyBorder="1"/>
    <xf numFmtId="0" fontId="1" fillId="0" borderId="54" xfId="1" applyFont="1" applyBorder="1"/>
    <xf numFmtId="4" fontId="2" fillId="0" borderId="0" xfId="1" applyNumberFormat="1" applyFont="1" applyBorder="1"/>
    <xf numFmtId="0" fontId="2" fillId="0" borderId="57" xfId="1" applyFont="1" applyBorder="1" applyAlignment="1">
      <alignment horizontal="centerContinuous"/>
    </xf>
    <xf numFmtId="0" fontId="2" fillId="0" borderId="58" xfId="1" applyFont="1" applyBorder="1" applyAlignment="1">
      <alignment horizontal="centerContinuous"/>
    </xf>
    <xf numFmtId="0" fontId="2" fillId="0" borderId="59" xfId="1" applyFont="1" applyBorder="1" applyAlignment="1">
      <alignment horizontal="centerContinuous"/>
    </xf>
    <xf numFmtId="0" fontId="2" fillId="0" borderId="60" xfId="1" applyFont="1" applyBorder="1" applyAlignment="1">
      <alignment horizontal="centerContinuous"/>
    </xf>
    <xf numFmtId="0" fontId="2" fillId="0" borderId="34" xfId="1" applyFont="1" applyBorder="1" applyAlignment="1">
      <alignment horizontal="center" vertical="center" wrapText="1"/>
    </xf>
    <xf numFmtId="0" fontId="2" fillId="0" borderId="55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1" fillId="0" borderId="33" xfId="1" applyFont="1" applyBorder="1"/>
    <xf numFmtId="3" fontId="1" fillId="0" borderId="54" xfId="1" applyNumberFormat="1" applyFont="1" applyBorder="1"/>
    <xf numFmtId="0" fontId="1" fillId="0" borderId="54" xfId="1" applyFont="1" applyBorder="1" applyAlignment="1">
      <alignment horizontal="left"/>
    </xf>
    <xf numFmtId="0" fontId="2" fillId="0" borderId="36" xfId="1" applyFont="1" applyBorder="1" applyAlignment="1">
      <alignment horizontal="center" vertical="center"/>
    </xf>
    <xf numFmtId="0" fontId="1" fillId="0" borderId="49" xfId="1" applyFont="1" applyBorder="1"/>
    <xf numFmtId="3" fontId="1" fillId="0" borderId="38" xfId="1" applyNumberFormat="1" applyFont="1" applyBorder="1"/>
    <xf numFmtId="3" fontId="1" fillId="0" borderId="27" xfId="1" applyNumberFormat="1" applyFont="1" applyBorder="1"/>
    <xf numFmtId="0" fontId="2" fillId="0" borderId="50" xfId="1" applyFont="1" applyBorder="1"/>
    <xf numFmtId="3" fontId="2" fillId="0" borderId="36" xfId="1" applyNumberFormat="1" applyFont="1" applyBorder="1"/>
    <xf numFmtId="3" fontId="2" fillId="0" borderId="51" xfId="1" applyNumberFormat="1" applyFont="1" applyBorder="1"/>
    <xf numFmtId="3" fontId="2" fillId="0" borderId="35" xfId="1" applyNumberFormat="1" applyFont="1" applyBorder="1"/>
    <xf numFmtId="0" fontId="1" fillId="0" borderId="63" xfId="1" applyFont="1" applyBorder="1"/>
    <xf numFmtId="3" fontId="1" fillId="0" borderId="63" xfId="1" applyNumberFormat="1" applyFont="1" applyBorder="1"/>
    <xf numFmtId="0" fontId="2" fillId="0" borderId="36" xfId="1" applyFont="1" applyBorder="1"/>
    <xf numFmtId="0" fontId="3" fillId="0" borderId="33" xfId="1" applyFont="1" applyBorder="1" applyAlignment="1">
      <alignment horizontal="center"/>
    </xf>
    <xf numFmtId="0" fontId="3" fillId="0" borderId="52" xfId="1" applyFont="1" applyBorder="1"/>
    <xf numFmtId="3" fontId="3" fillId="0" borderId="32" xfId="1" applyNumberFormat="1" applyFont="1" applyBorder="1"/>
    <xf numFmtId="3" fontId="3" fillId="0" borderId="53" xfId="1" applyNumberFormat="1" applyFont="1" applyBorder="1"/>
    <xf numFmtId="3" fontId="3" fillId="0" borderId="25" xfId="1" applyNumberFormat="1" applyFont="1" applyBorder="1"/>
    <xf numFmtId="0" fontId="3" fillId="0" borderId="54" xfId="1" applyFont="1" applyBorder="1" applyAlignment="1">
      <alignment horizontal="center"/>
    </xf>
    <xf numFmtId="0" fontId="3" fillId="0" borderId="44" xfId="1" applyFont="1" applyBorder="1"/>
    <xf numFmtId="3" fontId="3" fillId="0" borderId="54" xfId="1" applyNumberFormat="1" applyFont="1" applyFill="1" applyBorder="1"/>
    <xf numFmtId="3" fontId="3" fillId="0" borderId="37" xfId="1" applyNumberFormat="1" applyFont="1" applyBorder="1"/>
    <xf numFmtId="3" fontId="3" fillId="0" borderId="12" xfId="1" applyNumberFormat="1" applyFont="1" applyBorder="1"/>
    <xf numFmtId="0" fontId="3" fillId="0" borderId="63" xfId="1" applyFont="1" applyBorder="1" applyAlignment="1">
      <alignment horizontal="center"/>
    </xf>
    <xf numFmtId="0" fontId="3" fillId="0" borderId="49" xfId="1" applyFont="1" applyBorder="1"/>
    <xf numFmtId="3" fontId="3" fillId="0" borderId="63" xfId="1" applyNumberFormat="1" applyFont="1" applyFill="1" applyBorder="1"/>
    <xf numFmtId="3" fontId="3" fillId="0" borderId="38" xfId="1" applyNumberFormat="1" applyFont="1" applyBorder="1"/>
    <xf numFmtId="3" fontId="3" fillId="0" borderId="27" xfId="1" applyNumberFormat="1" applyFont="1" applyBorder="1"/>
    <xf numFmtId="0" fontId="3" fillId="0" borderId="36" xfId="1" applyFont="1" applyBorder="1"/>
    <xf numFmtId="0" fontId="12" fillId="0" borderId="50" xfId="1" applyFont="1" applyBorder="1"/>
    <xf numFmtId="3" fontId="12" fillId="0" borderId="36" xfId="1" applyNumberFormat="1" applyFont="1" applyBorder="1"/>
    <xf numFmtId="3" fontId="12" fillId="0" borderId="51" xfId="1" applyNumberFormat="1" applyFont="1" applyBorder="1"/>
    <xf numFmtId="3" fontId="12" fillId="0" borderId="35" xfId="1" applyNumberFormat="1" applyFont="1" applyBorder="1"/>
    <xf numFmtId="0" fontId="2" fillId="0" borderId="40" xfId="1" applyFont="1" applyBorder="1" applyAlignment="1">
      <alignment horizontal="center" vertical="center"/>
    </xf>
    <xf numFmtId="0" fontId="1" fillId="0" borderId="37" xfId="1" applyFont="1" applyBorder="1"/>
    <xf numFmtId="3" fontId="1" fillId="0" borderId="62" xfId="1" applyNumberFormat="1" applyFont="1" applyBorder="1" applyAlignment="1" applyProtection="1">
      <alignment horizontal="right"/>
    </xf>
    <xf numFmtId="0" fontId="1" fillId="3" borderId="37" xfId="1" applyFont="1" applyFill="1" applyBorder="1"/>
    <xf numFmtId="3" fontId="2" fillId="3" borderId="62" xfId="1" applyNumberFormat="1" applyFont="1" applyFill="1" applyBorder="1" applyAlignment="1" applyProtection="1">
      <alignment horizontal="right"/>
    </xf>
    <xf numFmtId="3" fontId="2" fillId="0" borderId="62" xfId="1" applyNumberFormat="1" applyFont="1" applyFill="1" applyBorder="1" applyAlignment="1" applyProtection="1">
      <alignment horizontal="right"/>
    </xf>
    <xf numFmtId="3" fontId="2" fillId="3" borderId="64" xfId="1" applyNumberFormat="1" applyFont="1" applyFill="1" applyBorder="1" applyAlignment="1" applyProtection="1">
      <alignment horizontal="right"/>
    </xf>
    <xf numFmtId="0" fontId="1" fillId="0" borderId="65" xfId="1" applyFont="1" applyBorder="1"/>
    <xf numFmtId="0" fontId="1" fillId="0" borderId="66" xfId="1" applyFont="1" applyBorder="1" applyProtection="1"/>
    <xf numFmtId="3" fontId="2" fillId="0" borderId="67" xfId="1" applyNumberFormat="1" applyFont="1" applyBorder="1" applyAlignment="1" applyProtection="1">
      <alignment horizontal="right"/>
    </xf>
    <xf numFmtId="0" fontId="1" fillId="0" borderId="0" xfId="1" applyFont="1" applyBorder="1" applyProtection="1"/>
    <xf numFmtId="3" fontId="1" fillId="0" borderId="0" xfId="1" applyNumberFormat="1" applyFont="1" applyBorder="1" applyAlignment="1" applyProtection="1">
      <alignment horizontal="right"/>
    </xf>
    <xf numFmtId="3" fontId="1" fillId="0" borderId="0" xfId="1" applyNumberFormat="1" applyFont="1" applyAlignment="1">
      <alignment horizontal="centerContinuous"/>
    </xf>
    <xf numFmtId="3" fontId="2" fillId="0" borderId="0" xfId="1" applyNumberFormat="1" applyFont="1" applyBorder="1" applyAlignment="1" applyProtection="1">
      <alignment horizontal="right"/>
    </xf>
    <xf numFmtId="3" fontId="1" fillId="0" borderId="0" xfId="1" applyNumberFormat="1" applyFont="1" applyFill="1" applyBorder="1" applyAlignment="1" applyProtection="1">
      <alignment horizontal="right"/>
    </xf>
    <xf numFmtId="0" fontId="13" fillId="0" borderId="0" xfId="1" applyFont="1" applyBorder="1"/>
    <xf numFmtId="3" fontId="1" fillId="0" borderId="0" xfId="1" applyNumberFormat="1" applyFont="1" applyBorder="1"/>
    <xf numFmtId="3" fontId="1" fillId="0" borderId="0" xfId="1" applyNumberFormat="1" applyFont="1" applyFill="1" applyBorder="1"/>
    <xf numFmtId="3" fontId="1" fillId="0" borderId="0" xfId="1" applyNumberFormat="1" applyFont="1" applyFill="1"/>
    <xf numFmtId="0" fontId="2" fillId="0" borderId="37" xfId="1" applyFont="1" applyBorder="1" applyAlignment="1">
      <alignment horizontal="center" vertical="center"/>
    </xf>
    <xf numFmtId="0" fontId="2" fillId="0" borderId="37" xfId="1" applyFont="1" applyBorder="1" applyAlignment="1" applyProtection="1">
      <alignment horizontal="center"/>
    </xf>
    <xf numFmtId="0" fontId="1" fillId="0" borderId="37" xfId="1" applyFont="1" applyBorder="1" applyProtection="1"/>
    <xf numFmtId="3" fontId="1" fillId="0" borderId="37" xfId="1" applyNumberFormat="1" applyFont="1" applyBorder="1" applyAlignment="1" applyProtection="1">
      <alignment horizontal="right"/>
    </xf>
    <xf numFmtId="3" fontId="1" fillId="0" borderId="37" xfId="1" applyNumberFormat="1" applyFont="1" applyFill="1" applyBorder="1" applyAlignment="1" applyProtection="1">
      <alignment horizontal="right"/>
    </xf>
    <xf numFmtId="0" fontId="2" fillId="3" borderId="37" xfId="1" applyNumberFormat="1" applyFont="1" applyFill="1" applyBorder="1"/>
    <xf numFmtId="0" fontId="1" fillId="3" borderId="37" xfId="1" applyFont="1" applyFill="1" applyBorder="1" applyProtection="1"/>
    <xf numFmtId="3" fontId="2" fillId="3" borderId="37" xfId="1" applyNumberFormat="1" applyFont="1" applyFill="1" applyBorder="1" applyAlignment="1" applyProtection="1">
      <alignment horizontal="right"/>
    </xf>
    <xf numFmtId="0" fontId="2" fillId="0" borderId="37" xfId="1" applyNumberFormat="1" applyFont="1" applyFill="1" applyBorder="1"/>
    <xf numFmtId="0" fontId="1" fillId="0" borderId="37" xfId="1" applyFont="1" applyFill="1" applyBorder="1"/>
    <xf numFmtId="0" fontId="1" fillId="0" borderId="37" xfId="1" applyFont="1" applyFill="1" applyBorder="1" applyProtection="1"/>
    <xf numFmtId="3" fontId="2" fillId="0" borderId="37" xfId="1" applyNumberFormat="1" applyFont="1" applyFill="1" applyBorder="1" applyAlignment="1" applyProtection="1">
      <alignment horizontal="right"/>
    </xf>
    <xf numFmtId="0" fontId="1" fillId="0" borderId="37" xfId="1" applyFont="1" applyBorder="1" applyAlignment="1" applyProtection="1">
      <alignment shrinkToFit="1"/>
    </xf>
    <xf numFmtId="0" fontId="1" fillId="0" borderId="37" xfId="1" applyNumberFormat="1" applyFont="1" applyBorder="1"/>
    <xf numFmtId="0" fontId="1" fillId="0" borderId="37" xfId="1" applyFont="1" applyBorder="1" applyAlignment="1">
      <alignment horizontal="right"/>
    </xf>
    <xf numFmtId="0" fontId="2" fillId="3" borderId="37" xfId="1" applyFont="1" applyFill="1" applyBorder="1"/>
    <xf numFmtId="0" fontId="1" fillId="3" borderId="37" xfId="1" applyFont="1" applyFill="1" applyBorder="1" applyAlignment="1" applyProtection="1">
      <alignment horizontal="left"/>
    </xf>
    <xf numFmtId="0" fontId="2" fillId="0" borderId="37" xfId="1" applyFont="1" applyBorder="1"/>
    <xf numFmtId="0" fontId="1" fillId="0" borderId="38" xfId="1" applyFont="1" applyBorder="1" applyProtection="1"/>
    <xf numFmtId="3" fontId="1" fillId="0" borderId="38" xfId="1" applyNumberFormat="1" applyFont="1" applyBorder="1" applyAlignment="1" applyProtection="1">
      <alignment horizontal="right"/>
    </xf>
    <xf numFmtId="0" fontId="2" fillId="0" borderId="65" xfId="1" applyFont="1" applyBorder="1"/>
    <xf numFmtId="0" fontId="2" fillId="0" borderId="38" xfId="1" applyFont="1" applyBorder="1"/>
    <xf numFmtId="0" fontId="1" fillId="0" borderId="0" xfId="1" applyFont="1" applyAlignment="1">
      <alignment horizontal="right"/>
    </xf>
    <xf numFmtId="3" fontId="2" fillId="0" borderId="62" xfId="1" applyNumberFormat="1" applyFont="1" applyBorder="1" applyAlignment="1" applyProtection="1">
      <alignment horizontal="center"/>
    </xf>
    <xf numFmtId="3" fontId="1" fillId="0" borderId="62" xfId="1" applyNumberFormat="1" applyFont="1" applyFill="1" applyBorder="1" applyAlignment="1" applyProtection="1">
      <alignment horizontal="right"/>
    </xf>
    <xf numFmtId="3" fontId="1" fillId="0" borderId="68" xfId="1" applyNumberFormat="1" applyFont="1" applyBorder="1" applyAlignment="1" applyProtection="1">
      <alignment horizontal="right"/>
    </xf>
    <xf numFmtId="3" fontId="2" fillId="0" borderId="62" xfId="1" applyNumberFormat="1" applyFont="1" applyBorder="1" applyAlignment="1" applyProtection="1">
      <alignment horizontal="right"/>
    </xf>
    <xf numFmtId="0" fontId="1" fillId="0" borderId="39" xfId="1" applyFont="1" applyFill="1" applyBorder="1"/>
    <xf numFmtId="3" fontId="2" fillId="0" borderId="68" xfId="1" applyNumberFormat="1" applyFont="1" applyFill="1" applyBorder="1" applyAlignment="1" applyProtection="1">
      <alignment horizontal="right"/>
    </xf>
    <xf numFmtId="0" fontId="1" fillId="0" borderId="0" xfId="1" applyFont="1" applyProtection="1"/>
    <xf numFmtId="3" fontId="1" fillId="0" borderId="0" xfId="1" applyNumberFormat="1" applyFont="1" applyProtection="1"/>
    <xf numFmtId="3" fontId="1" fillId="0" borderId="0" xfId="1" applyNumberFormat="1" applyFont="1" applyAlignment="1">
      <alignment horizontal="right"/>
    </xf>
    <xf numFmtId="3" fontId="2" fillId="0" borderId="37" xfId="1" applyNumberFormat="1" applyFont="1" applyBorder="1" applyAlignment="1">
      <alignment horizontal="centerContinuous"/>
    </xf>
    <xf numFmtId="3" fontId="2" fillId="0" borderId="37" xfId="1" applyNumberFormat="1" applyFont="1" applyBorder="1" applyAlignment="1">
      <alignment horizontal="center" vertical="center" wrapText="1"/>
    </xf>
    <xf numFmtId="3" fontId="2" fillId="0" borderId="37" xfId="1" applyNumberFormat="1" applyFont="1" applyBorder="1" applyAlignment="1">
      <alignment horizontal="center" vertical="center"/>
    </xf>
    <xf numFmtId="0" fontId="2" fillId="0" borderId="74" xfId="1" applyFont="1" applyBorder="1" applyAlignment="1" applyProtection="1">
      <alignment horizontal="center"/>
    </xf>
    <xf numFmtId="0" fontId="1" fillId="0" borderId="75" xfId="1" applyFont="1" applyBorder="1" applyProtection="1"/>
    <xf numFmtId="164" fontId="2" fillId="0" borderId="76" xfId="1" applyNumberFormat="1" applyFont="1" applyBorder="1" applyAlignment="1" applyProtection="1">
      <alignment horizontal="right"/>
    </xf>
    <xf numFmtId="0" fontId="1" fillId="0" borderId="75" xfId="1" applyFont="1" applyFill="1" applyBorder="1" applyProtection="1"/>
    <xf numFmtId="0" fontId="1" fillId="3" borderId="75" xfId="1" applyFont="1" applyFill="1" applyBorder="1" applyProtection="1"/>
    <xf numFmtId="0" fontId="2" fillId="0" borderId="38" xfId="1" applyNumberFormat="1" applyFont="1" applyBorder="1"/>
    <xf numFmtId="0" fontId="1" fillId="0" borderId="77" xfId="1" applyFont="1" applyBorder="1" applyProtection="1"/>
    <xf numFmtId="0" fontId="2" fillId="0" borderId="65" xfId="1" applyNumberFormat="1" applyFont="1" applyBorder="1"/>
    <xf numFmtId="0" fontId="1" fillId="0" borderId="78" xfId="1" applyFont="1" applyBorder="1" applyProtection="1"/>
    <xf numFmtId="0" fontId="2" fillId="0" borderId="40" xfId="1" applyNumberFormat="1" applyFont="1" applyBorder="1"/>
    <xf numFmtId="0" fontId="1" fillId="0" borderId="74" xfId="1" applyFont="1" applyBorder="1" applyProtection="1"/>
    <xf numFmtId="0" fontId="1" fillId="0" borderId="40" xfId="1" applyNumberFormat="1" applyFont="1" applyBorder="1"/>
    <xf numFmtId="0" fontId="1" fillId="0" borderId="74" xfId="1" applyFont="1" applyFill="1" applyBorder="1" applyAlignment="1" applyProtection="1">
      <alignment shrinkToFit="1"/>
    </xf>
    <xf numFmtId="0" fontId="1" fillId="3" borderId="75" xfId="1" applyFont="1" applyFill="1" applyBorder="1" applyAlignment="1" applyProtection="1">
      <alignment horizontal="left"/>
    </xf>
    <xf numFmtId="0" fontId="1" fillId="0" borderId="75" xfId="1" applyFont="1" applyBorder="1" applyAlignment="1" applyProtection="1">
      <alignment horizontal="left"/>
    </xf>
    <xf numFmtId="0" fontId="2" fillId="0" borderId="39" xfId="1" applyFont="1" applyFill="1" applyBorder="1"/>
    <xf numFmtId="0" fontId="1" fillId="0" borderId="42" xfId="1" applyFont="1" applyFill="1" applyBorder="1" applyProtection="1"/>
    <xf numFmtId="0" fontId="2" fillId="0" borderId="40" xfId="1" applyFont="1" applyBorder="1"/>
    <xf numFmtId="49" fontId="1" fillId="0" borderId="37" xfId="2" applyNumberFormat="1" applyFont="1" applyBorder="1" applyAlignment="1">
      <alignment horizontal="left"/>
    </xf>
    <xf numFmtId="0" fontId="2" fillId="0" borderId="37" xfId="1" applyFont="1" applyFill="1" applyBorder="1"/>
    <xf numFmtId="3" fontId="2" fillId="0" borderId="79" xfId="1" applyNumberFormat="1" applyFont="1" applyBorder="1" applyAlignment="1" applyProtection="1">
      <alignment horizontal="center"/>
    </xf>
    <xf numFmtId="3" fontId="2" fillId="0" borderId="80" xfId="1" applyNumberFormat="1" applyFont="1" applyBorder="1" applyAlignment="1" applyProtection="1">
      <alignment horizontal="center"/>
    </xf>
    <xf numFmtId="3" fontId="1" fillId="0" borderId="79" xfId="1" applyNumberFormat="1" applyFont="1" applyBorder="1" applyAlignment="1" applyProtection="1">
      <alignment horizontal="right"/>
    </xf>
    <xf numFmtId="3" fontId="1" fillId="0" borderId="80" xfId="1" applyNumberFormat="1" applyFont="1" applyFill="1" applyBorder="1" applyAlignment="1" applyProtection="1">
      <alignment horizontal="right"/>
    </xf>
    <xf numFmtId="3" fontId="2" fillId="0" borderId="81" xfId="1" applyNumberFormat="1" applyFont="1" applyBorder="1" applyAlignment="1" applyProtection="1">
      <alignment horizontal="right"/>
    </xf>
    <xf numFmtId="3" fontId="2" fillId="0" borderId="76" xfId="1" applyNumberFormat="1" applyFont="1" applyBorder="1" applyAlignment="1" applyProtection="1">
      <alignment horizontal="right"/>
    </xf>
    <xf numFmtId="3" fontId="2" fillId="0" borderId="79" xfId="1" applyNumberFormat="1" applyFont="1" applyFill="1" applyBorder="1" applyAlignment="1" applyProtection="1">
      <alignment horizontal="right"/>
    </xf>
    <xf numFmtId="3" fontId="2" fillId="0" borderId="80" xfId="1" applyNumberFormat="1" applyFont="1" applyFill="1" applyBorder="1" applyAlignment="1" applyProtection="1">
      <alignment horizontal="right"/>
    </xf>
    <xf numFmtId="3" fontId="1" fillId="0" borderId="80" xfId="1" applyNumberFormat="1" applyFont="1" applyBorder="1" applyAlignment="1" applyProtection="1">
      <alignment horizontal="right"/>
    </xf>
    <xf numFmtId="3" fontId="2" fillId="3" borderId="79" xfId="1" applyNumberFormat="1" applyFont="1" applyFill="1" applyBorder="1" applyAlignment="1" applyProtection="1">
      <alignment horizontal="right"/>
    </xf>
    <xf numFmtId="3" fontId="2" fillId="3" borderId="80" xfId="1" applyNumberFormat="1" applyFont="1" applyFill="1" applyBorder="1" applyAlignment="1" applyProtection="1">
      <alignment horizontal="right"/>
    </xf>
    <xf numFmtId="3" fontId="1" fillId="0" borderId="82" xfId="1" applyNumberFormat="1" applyFont="1" applyBorder="1" applyAlignment="1" applyProtection="1">
      <alignment horizontal="right"/>
    </xf>
    <xf numFmtId="3" fontId="1" fillId="0" borderId="83" xfId="1" applyNumberFormat="1" applyFont="1" applyBorder="1" applyAlignment="1" applyProtection="1">
      <alignment horizontal="right"/>
    </xf>
    <xf numFmtId="3" fontId="1" fillId="0" borderId="84" xfId="1" applyNumberFormat="1" applyFont="1" applyBorder="1" applyAlignment="1" applyProtection="1">
      <alignment horizontal="right"/>
    </xf>
    <xf numFmtId="3" fontId="2" fillId="3" borderId="84" xfId="1" applyNumberFormat="1" applyFont="1" applyFill="1" applyBorder="1" applyAlignment="1" applyProtection="1">
      <alignment horizontal="right"/>
    </xf>
    <xf numFmtId="3" fontId="2" fillId="3" borderId="85" xfId="1" applyNumberFormat="1" applyFont="1" applyFill="1" applyBorder="1" applyAlignment="1" applyProtection="1">
      <alignment horizontal="right"/>
    </xf>
    <xf numFmtId="3" fontId="2" fillId="0" borderId="80" xfId="1" applyNumberFormat="1" applyFont="1" applyBorder="1" applyAlignment="1" applyProtection="1">
      <alignment horizontal="right"/>
    </xf>
    <xf numFmtId="3" fontId="2" fillId="0" borderId="82" xfId="1" applyNumberFormat="1" applyFont="1" applyFill="1" applyBorder="1" applyAlignment="1" applyProtection="1">
      <alignment horizontal="right"/>
    </xf>
    <xf numFmtId="3" fontId="2" fillId="0" borderId="83" xfId="1" applyNumberFormat="1" applyFont="1" applyFill="1" applyBorder="1" applyAlignment="1" applyProtection="1">
      <alignment horizontal="right"/>
    </xf>
    <xf numFmtId="3" fontId="1" fillId="0" borderId="86" xfId="1" applyNumberFormat="1" applyFont="1" applyBorder="1" applyAlignment="1" applyProtection="1">
      <alignment horizontal="right"/>
    </xf>
    <xf numFmtId="3" fontId="2" fillId="0" borderId="84" xfId="1" applyNumberFormat="1" applyFont="1" applyFill="1" applyBorder="1" applyAlignment="1" applyProtection="1">
      <alignment horizontal="right"/>
    </xf>
    <xf numFmtId="3" fontId="1" fillId="0" borderId="87" xfId="1" applyNumberFormat="1" applyFont="1" applyBorder="1" applyAlignment="1" applyProtection="1">
      <alignment horizontal="right"/>
    </xf>
    <xf numFmtId="3" fontId="1" fillId="0" borderId="88" xfId="1" applyNumberFormat="1" applyFont="1" applyBorder="1" applyAlignment="1" applyProtection="1">
      <alignment horizontal="right"/>
    </xf>
    <xf numFmtId="3" fontId="1" fillId="0" borderId="89" xfId="1" applyNumberFormat="1" applyFont="1" applyBorder="1" applyAlignment="1" applyProtection="1">
      <alignment horizontal="right"/>
    </xf>
    <xf numFmtId="3" fontId="2" fillId="3" borderId="87" xfId="1" applyNumberFormat="1" applyFont="1" applyFill="1" applyBorder="1" applyAlignment="1" applyProtection="1">
      <alignment horizontal="right"/>
    </xf>
    <xf numFmtId="3" fontId="2" fillId="3" borderId="88" xfId="1" applyNumberFormat="1" applyFont="1" applyFill="1" applyBorder="1" applyAlignment="1" applyProtection="1">
      <alignment horizontal="right"/>
    </xf>
    <xf numFmtId="3" fontId="2" fillId="3" borderId="89" xfId="1" applyNumberFormat="1" applyFont="1" applyFill="1" applyBorder="1" applyAlignment="1" applyProtection="1">
      <alignment horizontal="right"/>
    </xf>
    <xf numFmtId="3" fontId="2" fillId="0" borderId="84" xfId="1" applyNumberFormat="1" applyFont="1" applyBorder="1" applyAlignment="1" applyProtection="1">
      <alignment horizontal="right"/>
    </xf>
    <xf numFmtId="0" fontId="1" fillId="0" borderId="42" xfId="1" applyFont="1" applyBorder="1" applyProtection="1"/>
    <xf numFmtId="0" fontId="3" fillId="4" borderId="66" xfId="1" applyFont="1" applyFill="1" applyBorder="1"/>
    <xf numFmtId="0" fontId="3" fillId="4" borderId="78" xfId="1" applyFont="1" applyFill="1" applyBorder="1" applyProtection="1"/>
    <xf numFmtId="3" fontId="12" fillId="4" borderId="81" xfId="1" applyNumberFormat="1" applyFont="1" applyFill="1" applyBorder="1" applyAlignment="1" applyProtection="1">
      <alignment horizontal="right"/>
    </xf>
    <xf numFmtId="3" fontId="12" fillId="4" borderId="67" xfId="1" applyNumberFormat="1" applyFont="1" applyFill="1" applyBorder="1" applyAlignment="1" applyProtection="1">
      <alignment horizontal="right"/>
    </xf>
    <xf numFmtId="3" fontId="12" fillId="4" borderId="76" xfId="1" applyNumberFormat="1" applyFont="1" applyFill="1" applyBorder="1" applyAlignment="1" applyProtection="1">
      <alignment horizontal="right"/>
    </xf>
    <xf numFmtId="3" fontId="2" fillId="4" borderId="37" xfId="1" applyNumberFormat="1" applyFont="1" applyFill="1" applyBorder="1" applyAlignment="1">
      <alignment horizontal="center" vertical="center" wrapText="1"/>
    </xf>
    <xf numFmtId="0" fontId="12" fillId="4" borderId="73" xfId="1" applyFont="1" applyFill="1" applyBorder="1" applyAlignment="1"/>
    <xf numFmtId="0" fontId="1" fillId="0" borderId="0" xfId="3" applyFont="1"/>
    <xf numFmtId="0" fontId="1" fillId="0" borderId="0" xfId="3" applyFont="1" applyBorder="1"/>
    <xf numFmtId="0" fontId="1" fillId="0" borderId="0" xfId="3" applyFont="1" applyAlignment="1"/>
    <xf numFmtId="0" fontId="1" fillId="0" borderId="0" xfId="3" applyFont="1" applyAlignment="1">
      <alignment horizontal="centerContinuous"/>
    </xf>
    <xf numFmtId="0" fontId="1" fillId="0" borderId="0" xfId="3" applyFont="1" applyBorder="1" applyAlignment="1">
      <alignment horizontal="centerContinuous"/>
    </xf>
    <xf numFmtId="0" fontId="11" fillId="0" borderId="0" xfId="3" applyFont="1" applyAlignment="1">
      <alignment horizontal="centerContinuous"/>
    </xf>
    <xf numFmtId="0" fontId="2" fillId="0" borderId="34" xfId="3" applyFont="1" applyBorder="1" applyAlignment="1">
      <alignment horizontal="center" vertical="center" wrapText="1"/>
    </xf>
    <xf numFmtId="0" fontId="2" fillId="0" borderId="55" xfId="3" applyFont="1" applyBorder="1" applyAlignment="1">
      <alignment horizontal="center" vertical="center"/>
    </xf>
    <xf numFmtId="0" fontId="1" fillId="0" borderId="33" xfId="3" applyFont="1" applyBorder="1"/>
    <xf numFmtId="0" fontId="1" fillId="0" borderId="52" xfId="3" applyFont="1" applyBorder="1"/>
    <xf numFmtId="3" fontId="1" fillId="0" borderId="32" xfId="3" applyNumberFormat="1" applyFont="1" applyBorder="1"/>
    <xf numFmtId="3" fontId="1" fillId="0" borderId="53" xfId="3" applyNumberFormat="1" applyFont="1" applyBorder="1"/>
    <xf numFmtId="3" fontId="1" fillId="0" borderId="25" xfId="3" applyNumberFormat="1" applyFont="1" applyBorder="1"/>
    <xf numFmtId="166" fontId="1" fillId="0" borderId="0" xfId="3" applyNumberFormat="1" applyFont="1" applyBorder="1"/>
    <xf numFmtId="0" fontId="1" fillId="0" borderId="54" xfId="3" applyFont="1" applyBorder="1"/>
    <xf numFmtId="0" fontId="1" fillId="0" borderId="44" xfId="3" applyFont="1" applyBorder="1"/>
    <xf numFmtId="3" fontId="1" fillId="0" borderId="54" xfId="3" applyNumberFormat="1" applyFont="1" applyBorder="1"/>
    <xf numFmtId="3" fontId="1" fillId="0" borderId="37" xfId="3" applyNumberFormat="1" applyFont="1" applyBorder="1"/>
    <xf numFmtId="3" fontId="1" fillId="0" borderId="12" xfId="3" applyNumberFormat="1" applyFont="1" applyBorder="1"/>
    <xf numFmtId="4" fontId="1" fillId="0" borderId="0" xfId="3" applyNumberFormat="1" applyFont="1" applyBorder="1"/>
    <xf numFmtId="3" fontId="1" fillId="0" borderId="0" xfId="3" applyNumberFormat="1" applyFont="1" applyBorder="1"/>
    <xf numFmtId="3" fontId="1" fillId="0" borderId="37" xfId="3" applyNumberFormat="1" applyFont="1" applyFill="1" applyBorder="1"/>
    <xf numFmtId="0" fontId="1" fillId="0" borderId="54" xfId="3" applyFont="1" applyBorder="1" applyAlignment="1">
      <alignment horizontal="left"/>
    </xf>
    <xf numFmtId="4" fontId="2" fillId="0" borderId="0" xfId="3" applyNumberFormat="1" applyFont="1" applyBorder="1"/>
    <xf numFmtId="3" fontId="2" fillId="0" borderId="0" xfId="3" applyNumberFormat="1" applyFont="1" applyBorder="1"/>
    <xf numFmtId="3" fontId="1" fillId="0" borderId="0" xfId="3" applyNumberFormat="1" applyFont="1"/>
    <xf numFmtId="3" fontId="1" fillId="0" borderId="0" xfId="3" applyNumberFormat="1" applyFont="1" applyFill="1" applyBorder="1"/>
    <xf numFmtId="4" fontId="1" fillId="0" borderId="0" xfId="3" applyNumberFormat="1" applyFont="1"/>
    <xf numFmtId="0" fontId="2" fillId="0" borderId="55" xfId="3" applyFont="1" applyBorder="1" applyAlignment="1">
      <alignment horizontal="center" vertical="center" wrapText="1"/>
    </xf>
    <xf numFmtId="0" fontId="2" fillId="0" borderId="24" xfId="3" applyFont="1" applyBorder="1" applyAlignment="1">
      <alignment horizontal="center" vertical="center" wrapText="1"/>
    </xf>
    <xf numFmtId="0" fontId="1" fillId="0" borderId="63" xfId="3" applyFont="1" applyBorder="1"/>
    <xf numFmtId="0" fontId="1" fillId="0" borderId="49" xfId="3" applyFont="1" applyBorder="1"/>
    <xf numFmtId="3" fontId="1" fillId="0" borderId="63" xfId="3" applyNumberFormat="1" applyFont="1" applyBorder="1"/>
    <xf numFmtId="3" fontId="1" fillId="0" borderId="38" xfId="3" applyNumberFormat="1" applyFont="1" applyBorder="1"/>
    <xf numFmtId="3" fontId="1" fillId="0" borderId="38" xfId="3" applyNumberFormat="1" applyFont="1" applyFill="1" applyBorder="1"/>
    <xf numFmtId="3" fontId="1" fillId="0" borderId="27" xfId="3" applyNumberFormat="1" applyFont="1" applyBorder="1"/>
    <xf numFmtId="0" fontId="2" fillId="0" borderId="36" xfId="3" applyFont="1" applyBorder="1"/>
    <xf numFmtId="0" fontId="2" fillId="0" borderId="50" xfId="3" applyFont="1" applyBorder="1"/>
    <xf numFmtId="3" fontId="2" fillId="0" borderId="36" xfId="3" applyNumberFormat="1" applyFont="1" applyBorder="1"/>
    <xf numFmtId="3" fontId="2" fillId="0" borderId="51" xfId="3" applyNumberFormat="1" applyFont="1" applyBorder="1"/>
    <xf numFmtId="3" fontId="2" fillId="0" borderId="35" xfId="3" applyNumberFormat="1" applyFont="1" applyBorder="1"/>
    <xf numFmtId="0" fontId="1" fillId="0" borderId="0" xfId="2" applyFont="1"/>
    <xf numFmtId="1" fontId="1" fillId="0" borderId="0" xfId="2" applyNumberFormat="1" applyFont="1" applyAlignment="1">
      <alignment horizontal="left"/>
    </xf>
    <xf numFmtId="49" fontId="1" fillId="0" borderId="0" xfId="2" applyNumberFormat="1" applyFont="1" applyAlignment="1">
      <alignment horizontal="left"/>
    </xf>
    <xf numFmtId="3" fontId="1" fillId="0" borderId="0" xfId="2" applyNumberFormat="1" applyFont="1"/>
    <xf numFmtId="0" fontId="1" fillId="0" borderId="0" xfId="2" applyFont="1" applyAlignment="1">
      <alignment horizontal="right"/>
    </xf>
    <xf numFmtId="1" fontId="1" fillId="0" borderId="40" xfId="2" applyNumberFormat="1" applyFont="1" applyBorder="1" applyAlignment="1">
      <alignment horizontal="center"/>
    </xf>
    <xf numFmtId="3" fontId="1" fillId="0" borderId="40" xfId="2" applyNumberFormat="1" applyFont="1" applyBorder="1"/>
    <xf numFmtId="1" fontId="1" fillId="0" borderId="37" xfId="2" applyNumberFormat="1" applyFont="1" applyBorder="1" applyAlignment="1">
      <alignment horizontal="center"/>
    </xf>
    <xf numFmtId="3" fontId="1" fillId="0" borderId="37" xfId="2" applyNumberFormat="1" applyFont="1" applyBorder="1"/>
    <xf numFmtId="3" fontId="1" fillId="0" borderId="37" xfId="2" applyNumberFormat="1" applyFont="1" applyFill="1" applyBorder="1"/>
    <xf numFmtId="1" fontId="2" fillId="3" borderId="37" xfId="2" applyNumberFormat="1" applyFont="1" applyFill="1" applyBorder="1" applyAlignment="1">
      <alignment horizontal="left"/>
    </xf>
    <xf numFmtId="1" fontId="1" fillId="3" borderId="37" xfId="2" applyNumberFormat="1" applyFont="1" applyFill="1" applyBorder="1" applyAlignment="1">
      <alignment horizontal="center"/>
    </xf>
    <xf numFmtId="3" fontId="2" fillId="3" borderId="37" xfId="2" applyNumberFormat="1" applyFont="1" applyFill="1" applyBorder="1"/>
    <xf numFmtId="3" fontId="2" fillId="3" borderId="45" xfId="2" applyNumberFormat="1" applyFont="1" applyFill="1" applyBorder="1"/>
    <xf numFmtId="1" fontId="2" fillId="0" borderId="69" xfId="2" applyNumberFormat="1" applyFont="1" applyBorder="1" applyAlignment="1">
      <alignment horizontal="left"/>
    </xf>
    <xf numFmtId="1" fontId="1" fillId="0" borderId="69" xfId="2" applyNumberFormat="1" applyFont="1" applyBorder="1" applyAlignment="1">
      <alignment horizontal="center"/>
    </xf>
    <xf numFmtId="3" fontId="2" fillId="0" borderId="69" xfId="2" applyNumberFormat="1" applyFont="1" applyBorder="1"/>
    <xf numFmtId="3" fontId="2" fillId="0" borderId="69" xfId="2" applyNumberFormat="1" applyFont="1" applyFill="1" applyBorder="1"/>
    <xf numFmtId="1" fontId="1" fillId="0" borderId="71" xfId="2" applyNumberFormat="1" applyFont="1" applyBorder="1" applyAlignment="1">
      <alignment horizontal="center"/>
    </xf>
    <xf numFmtId="3" fontId="2" fillId="0" borderId="71" xfId="2" applyNumberFormat="1" applyFont="1" applyBorder="1"/>
    <xf numFmtId="3" fontId="2" fillId="0" borderId="71" xfId="2" applyNumberFormat="1" applyFont="1" applyFill="1" applyBorder="1"/>
    <xf numFmtId="3" fontId="2" fillId="0" borderId="40" xfId="2" applyNumberFormat="1" applyFont="1" applyBorder="1"/>
    <xf numFmtId="3" fontId="2" fillId="0" borderId="40" xfId="2" applyNumberFormat="1" applyFont="1" applyFill="1" applyBorder="1"/>
    <xf numFmtId="1" fontId="2" fillId="0" borderId="37" xfId="2" applyNumberFormat="1" applyFont="1" applyBorder="1" applyAlignment="1">
      <alignment horizontal="left"/>
    </xf>
    <xf numFmtId="3" fontId="2" fillId="0" borderId="37" xfId="2" applyNumberFormat="1" applyFont="1" applyBorder="1"/>
    <xf numFmtId="3" fontId="2" fillId="0" borderId="37" xfId="2" applyNumberFormat="1" applyFont="1" applyFill="1" applyBorder="1"/>
    <xf numFmtId="1" fontId="1" fillId="0" borderId="65" xfId="2" applyNumberFormat="1" applyFont="1" applyBorder="1" applyAlignment="1">
      <alignment horizontal="center"/>
    </xf>
    <xf numFmtId="3" fontId="2" fillId="0" borderId="65" xfId="2" applyNumberFormat="1" applyFont="1" applyBorder="1"/>
    <xf numFmtId="3" fontId="2" fillId="0" borderId="65" xfId="2" applyNumberFormat="1" applyFont="1" applyFill="1" applyBorder="1"/>
    <xf numFmtId="3" fontId="1" fillId="0" borderId="40" xfId="2" applyNumberFormat="1" applyFont="1" applyFill="1" applyBorder="1"/>
    <xf numFmtId="1" fontId="2" fillId="0" borderId="37" xfId="2" applyNumberFormat="1" applyFont="1" applyFill="1" applyBorder="1" applyAlignment="1">
      <alignment horizontal="left"/>
    </xf>
    <xf numFmtId="1" fontId="1" fillId="0" borderId="37" xfId="2" applyNumberFormat="1" applyFont="1" applyFill="1" applyBorder="1" applyAlignment="1">
      <alignment horizontal="center"/>
    </xf>
    <xf numFmtId="1" fontId="2" fillId="0" borderId="38" xfId="2" applyNumberFormat="1" applyFont="1" applyBorder="1" applyAlignment="1">
      <alignment horizontal="left"/>
    </xf>
    <xf numFmtId="1" fontId="1" fillId="0" borderId="38" xfId="2" applyNumberFormat="1" applyFont="1" applyBorder="1" applyAlignment="1">
      <alignment horizontal="center"/>
    </xf>
    <xf numFmtId="3" fontId="2" fillId="0" borderId="38" xfId="2" applyNumberFormat="1" applyFont="1" applyBorder="1"/>
    <xf numFmtId="3" fontId="2" fillId="0" borderId="38" xfId="2" applyNumberFormat="1" applyFont="1" applyFill="1" applyBorder="1"/>
    <xf numFmtId="1" fontId="2" fillId="0" borderId="39" xfId="2" applyNumberFormat="1" applyFont="1" applyBorder="1" applyAlignment="1">
      <alignment horizontal="left"/>
    </xf>
    <xf numFmtId="1" fontId="1" fillId="0" borderId="39" xfId="2" applyNumberFormat="1" applyFont="1" applyBorder="1" applyAlignment="1">
      <alignment horizontal="center"/>
    </xf>
    <xf numFmtId="3" fontId="2" fillId="0" borderId="39" xfId="2" applyNumberFormat="1" applyFont="1" applyBorder="1"/>
    <xf numFmtId="3" fontId="2" fillId="0" borderId="39" xfId="2" applyNumberFormat="1" applyFont="1" applyFill="1" applyBorder="1"/>
    <xf numFmtId="1" fontId="2" fillId="0" borderId="71" xfId="2" applyNumberFormat="1" applyFont="1" applyBorder="1" applyAlignment="1">
      <alignment horizontal="left"/>
    </xf>
    <xf numFmtId="1" fontId="3" fillId="4" borderId="65" xfId="2" applyNumberFormat="1" applyFont="1" applyFill="1" applyBorder="1" applyAlignment="1">
      <alignment horizontal="center"/>
    </xf>
    <xf numFmtId="3" fontId="12" fillId="4" borderId="65" xfId="2" applyNumberFormat="1" applyFont="1" applyFill="1" applyBorder="1"/>
    <xf numFmtId="3" fontId="2" fillId="0" borderId="40" xfId="2" applyNumberFormat="1" applyFont="1" applyBorder="1" applyAlignment="1">
      <alignment horizontal="center" vertical="center" wrapText="1"/>
    </xf>
    <xf numFmtId="3" fontId="2" fillId="4" borderId="37" xfId="2" applyNumberFormat="1" applyFont="1" applyFill="1" applyBorder="1" applyAlignment="1">
      <alignment horizontal="center" vertical="center" wrapText="1"/>
    </xf>
    <xf numFmtId="3" fontId="1" fillId="0" borderId="43" xfId="2" applyNumberFormat="1" applyFont="1" applyBorder="1"/>
    <xf numFmtId="3" fontId="2" fillId="0" borderId="45" xfId="2" applyNumberFormat="1" applyFont="1" applyFill="1" applyBorder="1"/>
    <xf numFmtId="3" fontId="1" fillId="0" borderId="45" xfId="2" applyNumberFormat="1" applyFont="1" applyBorder="1"/>
    <xf numFmtId="0" fontId="2" fillId="0" borderId="37" xfId="2" applyFont="1" applyBorder="1" applyAlignment="1">
      <alignment horizontal="center"/>
    </xf>
    <xf numFmtId="0" fontId="2" fillId="0" borderId="37" xfId="2" applyFont="1" applyBorder="1" applyAlignment="1">
      <alignment horizontal="left"/>
    </xf>
    <xf numFmtId="49" fontId="1" fillId="0" borderId="40" xfId="2" applyNumberFormat="1" applyFont="1" applyBorder="1" applyAlignment="1">
      <alignment horizontal="left"/>
    </xf>
    <xf numFmtId="49" fontId="1" fillId="0" borderId="37" xfId="2" applyNumberFormat="1" applyFont="1" applyFill="1" applyBorder="1" applyAlignment="1">
      <alignment horizontal="left"/>
    </xf>
    <xf numFmtId="49" fontId="1" fillId="3" borderId="37" xfId="2" applyNumberFormat="1" applyFont="1" applyFill="1" applyBorder="1" applyAlignment="1">
      <alignment horizontal="left"/>
    </xf>
    <xf numFmtId="49" fontId="1" fillId="0" borderId="69" xfId="2" applyNumberFormat="1" applyFont="1" applyBorder="1" applyAlignment="1">
      <alignment horizontal="left"/>
    </xf>
    <xf numFmtId="49" fontId="1" fillId="0" borderId="71" xfId="2" applyNumberFormat="1" applyFont="1" applyBorder="1" applyAlignment="1">
      <alignment horizontal="left"/>
    </xf>
    <xf numFmtId="1" fontId="2" fillId="0" borderId="40" xfId="2" applyNumberFormat="1" applyFont="1" applyBorder="1" applyAlignment="1">
      <alignment horizontal="left"/>
    </xf>
    <xf numFmtId="49" fontId="1" fillId="0" borderId="37" xfId="2" applyNumberFormat="1" applyFont="1" applyBorder="1" applyAlignment="1">
      <alignment horizontal="left" shrinkToFit="1"/>
    </xf>
    <xf numFmtId="1" fontId="2" fillId="0" borderId="65" xfId="2" applyNumberFormat="1" applyFont="1" applyBorder="1" applyAlignment="1">
      <alignment horizontal="left"/>
    </xf>
    <xf numFmtId="49" fontId="1" fillId="0" borderId="65" xfId="2" applyNumberFormat="1" applyFont="1" applyBorder="1" applyAlignment="1">
      <alignment horizontal="left"/>
    </xf>
    <xf numFmtId="49" fontId="1" fillId="0" borderId="38" xfId="2" applyNumberFormat="1" applyFont="1" applyBorder="1" applyAlignment="1">
      <alignment horizontal="left"/>
    </xf>
    <xf numFmtId="49" fontId="1" fillId="0" borderId="39" xfId="2" applyNumberFormat="1" applyFont="1" applyBorder="1" applyAlignment="1">
      <alignment horizontal="left"/>
    </xf>
    <xf numFmtId="3" fontId="2" fillId="3" borderId="44" xfId="2" applyNumberFormat="1" applyFont="1" applyFill="1" applyBorder="1"/>
    <xf numFmtId="3" fontId="1" fillId="0" borderId="52" xfId="2" applyNumberFormat="1" applyFont="1" applyBorder="1"/>
    <xf numFmtId="3" fontId="2" fillId="0" borderId="70" xfId="2" applyNumberFormat="1" applyFont="1" applyBorder="1"/>
    <xf numFmtId="3" fontId="2" fillId="0" borderId="90" xfId="2" applyNumberFormat="1" applyFont="1" applyFill="1" applyBorder="1"/>
    <xf numFmtId="3" fontId="2" fillId="0" borderId="72" xfId="2" applyNumberFormat="1" applyFont="1" applyBorder="1"/>
    <xf numFmtId="3" fontId="2" fillId="0" borderId="91" xfId="2" applyNumberFormat="1" applyFont="1" applyFill="1" applyBorder="1"/>
    <xf numFmtId="3" fontId="2" fillId="0" borderId="52" xfId="2" applyNumberFormat="1" applyFont="1" applyBorder="1"/>
    <xf numFmtId="3" fontId="2" fillId="0" borderId="43" xfId="2" applyNumberFormat="1" applyFont="1" applyFill="1" applyBorder="1"/>
    <xf numFmtId="3" fontId="2" fillId="0" borderId="44" xfId="2" applyNumberFormat="1" applyFont="1" applyBorder="1"/>
    <xf numFmtId="3" fontId="2" fillId="0" borderId="73" xfId="2" applyNumberFormat="1" applyFont="1" applyBorder="1"/>
    <xf numFmtId="3" fontId="2" fillId="0" borderId="78" xfId="2" applyNumberFormat="1" applyFont="1" applyFill="1" applyBorder="1"/>
    <xf numFmtId="3" fontId="2" fillId="0" borderId="44" xfId="2" applyNumberFormat="1" applyFont="1" applyFill="1" applyBorder="1"/>
    <xf numFmtId="3" fontId="1" fillId="0" borderId="44" xfId="2" applyNumberFormat="1" applyFont="1" applyBorder="1"/>
    <xf numFmtId="3" fontId="1" fillId="0" borderId="45" xfId="2" applyNumberFormat="1" applyFont="1" applyFill="1" applyBorder="1"/>
    <xf numFmtId="3" fontId="2" fillId="0" borderId="49" xfId="2" applyNumberFormat="1" applyFont="1" applyBorder="1"/>
    <xf numFmtId="3" fontId="2" fillId="0" borderId="41" xfId="2" applyNumberFormat="1" applyFont="1" applyFill="1" applyBorder="1"/>
    <xf numFmtId="3" fontId="2" fillId="0" borderId="30" xfId="2" applyNumberFormat="1" applyFont="1" applyBorder="1"/>
    <xf numFmtId="3" fontId="2" fillId="0" borderId="42" xfId="2" applyNumberFormat="1" applyFont="1" applyFill="1" applyBorder="1"/>
    <xf numFmtId="3" fontId="1" fillId="0" borderId="52" xfId="2" applyNumberFormat="1" applyFont="1" applyFill="1" applyBorder="1"/>
    <xf numFmtId="1" fontId="12" fillId="4" borderId="65" xfId="2" applyNumberFormat="1" applyFont="1" applyFill="1" applyBorder="1" applyAlignment="1">
      <alignment horizontal="left"/>
    </xf>
    <xf numFmtId="49" fontId="3" fillId="4" borderId="65" xfId="2" applyNumberFormat="1" applyFont="1" applyFill="1" applyBorder="1" applyAlignment="1">
      <alignment horizontal="left"/>
    </xf>
    <xf numFmtId="0" fontId="2" fillId="4" borderId="65" xfId="1" applyFont="1" applyFill="1" applyBorder="1"/>
    <xf numFmtId="0" fontId="1" fillId="4" borderId="65" xfId="1" applyFont="1" applyFill="1" applyBorder="1"/>
    <xf numFmtId="0" fontId="1" fillId="4" borderId="65" xfId="1" applyFont="1" applyFill="1" applyBorder="1" applyProtection="1"/>
    <xf numFmtId="3" fontId="2" fillId="4" borderId="65" xfId="1" applyNumberFormat="1" applyFont="1" applyFill="1" applyBorder="1" applyAlignment="1" applyProtection="1">
      <alignment horizontal="right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3" fontId="16" fillId="0" borderId="0" xfId="1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166" fontId="0" fillId="0" borderId="0" xfId="0" applyNumberFormat="1"/>
    <xf numFmtId="167" fontId="17" fillId="0" borderId="0" xfId="0" applyNumberFormat="1" applyFont="1"/>
    <xf numFmtId="0" fontId="0" fillId="5" borderId="0" xfId="0" applyFill="1"/>
    <xf numFmtId="166" fontId="0" fillId="5" borderId="0" xfId="0" applyNumberFormat="1" applyFill="1"/>
    <xf numFmtId="0" fontId="0" fillId="5" borderId="0" xfId="0" applyFont="1" applyFill="1"/>
    <xf numFmtId="166" fontId="0" fillId="5" borderId="0" xfId="0" applyNumberFormat="1" applyFont="1" applyFill="1"/>
    <xf numFmtId="167" fontId="0" fillId="5" borderId="0" xfId="0" applyNumberFormat="1" applyFont="1" applyFill="1"/>
    <xf numFmtId="0" fontId="0" fillId="0" borderId="0" xfId="0" applyFill="1"/>
    <xf numFmtId="166" fontId="0" fillId="0" borderId="0" xfId="0" applyNumberFormat="1" applyFill="1"/>
    <xf numFmtId="0" fontId="17" fillId="5" borderId="0" xfId="0" applyFont="1" applyFill="1" applyAlignment="1">
      <alignment horizontal="center"/>
    </xf>
    <xf numFmtId="166" fontId="17" fillId="5" borderId="0" xfId="0" applyNumberFormat="1" applyFont="1" applyFill="1"/>
    <xf numFmtId="0" fontId="2" fillId="0" borderId="0" xfId="3" applyFont="1" applyFill="1" applyBorder="1" applyAlignment="1">
      <alignment horizontal="center"/>
    </xf>
    <xf numFmtId="0" fontId="1" fillId="0" borderId="37" xfId="1" applyFont="1" applyFill="1" applyBorder="1" applyAlignment="1">
      <alignment horizontal="right"/>
    </xf>
    <xf numFmtId="0" fontId="18" fillId="5" borderId="0" xfId="0" applyFont="1" applyFill="1"/>
    <xf numFmtId="1" fontId="2" fillId="0" borderId="38" xfId="2" applyNumberFormat="1" applyFont="1" applyFill="1" applyBorder="1" applyAlignment="1">
      <alignment horizontal="left"/>
    </xf>
    <xf numFmtId="1" fontId="1" fillId="0" borderId="38" xfId="2" applyNumberFormat="1" applyFont="1" applyFill="1" applyBorder="1" applyAlignment="1">
      <alignment horizontal="center"/>
    </xf>
    <xf numFmtId="49" fontId="1" fillId="0" borderId="38" xfId="2" applyNumberFormat="1" applyFont="1" applyFill="1" applyBorder="1" applyAlignment="1">
      <alignment horizontal="left"/>
    </xf>
    <xf numFmtId="3" fontId="2" fillId="0" borderId="49" xfId="2" applyNumberFormat="1" applyFont="1" applyFill="1" applyBorder="1"/>
    <xf numFmtId="3" fontId="1" fillId="0" borderId="0" xfId="2" applyNumberFormat="1" applyFont="1" applyFill="1"/>
    <xf numFmtId="0" fontId="1" fillId="0" borderId="0" xfId="2" applyFont="1" applyFill="1"/>
    <xf numFmtId="3" fontId="0" fillId="0" borderId="0" xfId="0" applyNumberFormat="1"/>
    <xf numFmtId="0" fontId="0" fillId="0" borderId="0" xfId="0" applyFont="1" applyFill="1"/>
    <xf numFmtId="0" fontId="9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4" fontId="2" fillId="0" borderId="49" xfId="1" applyNumberFormat="1" applyFont="1" applyBorder="1" applyAlignment="1" applyProtection="1">
      <alignment horizontal="center"/>
    </xf>
    <xf numFmtId="164" fontId="2" fillId="0" borderId="41" xfId="1" applyNumberFormat="1" applyFont="1" applyBorder="1" applyAlignment="1" applyProtection="1">
      <alignment horizontal="center"/>
    </xf>
    <xf numFmtId="0" fontId="8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164" fontId="2" fillId="0" borderId="44" xfId="1" applyNumberFormat="1" applyFont="1" applyBorder="1" applyAlignment="1" applyProtection="1">
      <alignment horizontal="center"/>
    </xf>
    <xf numFmtId="164" fontId="2" fillId="0" borderId="45" xfId="1" applyNumberFormat="1" applyFont="1" applyBorder="1" applyAlignment="1" applyProtection="1">
      <alignment horizontal="center"/>
    </xf>
    <xf numFmtId="0" fontId="2" fillId="0" borderId="56" xfId="1" applyFont="1" applyBorder="1" applyAlignment="1">
      <alignment vertical="center"/>
    </xf>
    <xf numFmtId="0" fontId="1" fillId="0" borderId="6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2" fillId="4" borderId="37" xfId="1" applyFont="1" applyFill="1" applyBorder="1" applyAlignment="1">
      <alignment horizontal="center" vertical="center" wrapText="1"/>
    </xf>
    <xf numFmtId="0" fontId="2" fillId="4" borderId="37" xfId="1" applyFont="1" applyFill="1" applyBorder="1" applyAlignment="1" applyProtection="1">
      <alignment horizontal="center" vertical="center" wrapText="1"/>
    </xf>
    <xf numFmtId="0" fontId="2" fillId="4" borderId="37" xfId="1" applyFont="1" applyFill="1" applyBorder="1" applyAlignment="1">
      <alignment horizontal="center" vertical="center"/>
    </xf>
    <xf numFmtId="0" fontId="1" fillId="4" borderId="37" xfId="1" applyFont="1" applyFill="1" applyBorder="1" applyAlignment="1">
      <alignment horizontal="center" vertical="center"/>
    </xf>
    <xf numFmtId="0" fontId="2" fillId="4" borderId="37" xfId="1" applyFont="1" applyFill="1" applyBorder="1" applyAlignment="1" applyProtection="1">
      <alignment horizontal="center" vertical="center"/>
    </xf>
    <xf numFmtId="0" fontId="15" fillId="0" borderId="0" xfId="1" applyFont="1" applyAlignment="1">
      <alignment horizontal="center"/>
    </xf>
    <xf numFmtId="0" fontId="2" fillId="4" borderId="38" xfId="1" applyFont="1" applyFill="1" applyBorder="1" applyAlignment="1">
      <alignment horizontal="center" vertical="center" wrapText="1"/>
    </xf>
    <xf numFmtId="0" fontId="2" fillId="4" borderId="40" xfId="1" applyFont="1" applyFill="1" applyBorder="1" applyAlignment="1">
      <alignment horizontal="center" vertical="center" wrapText="1"/>
    </xf>
    <xf numFmtId="3" fontId="2" fillId="4" borderId="44" xfId="1" applyNumberFormat="1" applyFont="1" applyFill="1" applyBorder="1" applyAlignment="1">
      <alignment horizontal="center"/>
    </xf>
    <xf numFmtId="3" fontId="2" fillId="4" borderId="46" xfId="1" applyNumberFormat="1" applyFont="1" applyFill="1" applyBorder="1" applyAlignment="1">
      <alignment horizontal="center"/>
    </xf>
    <xf numFmtId="3" fontId="2" fillId="4" borderId="45" xfId="1" applyNumberFormat="1" applyFont="1" applyFill="1" applyBorder="1" applyAlignment="1">
      <alignment horizontal="center"/>
    </xf>
    <xf numFmtId="0" fontId="2" fillId="0" borderId="56" xfId="3" applyFont="1" applyBorder="1" applyAlignment="1">
      <alignment horizontal="center" vertical="center"/>
    </xf>
    <xf numFmtId="0" fontId="1" fillId="0" borderId="61" xfId="1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57" xfId="3" applyFont="1" applyBorder="1" applyAlignment="1">
      <alignment horizontal="center"/>
    </xf>
    <xf numFmtId="0" fontId="2" fillId="0" borderId="58" xfId="3" applyFont="1" applyBorder="1" applyAlignment="1">
      <alignment horizontal="center"/>
    </xf>
    <xf numFmtId="0" fontId="2" fillId="0" borderId="60" xfId="3" applyFont="1" applyBorder="1" applyAlignment="1">
      <alignment horizontal="center"/>
    </xf>
    <xf numFmtId="3" fontId="2" fillId="4" borderId="37" xfId="2" applyNumberFormat="1" applyFont="1" applyFill="1" applyBorder="1" applyAlignment="1">
      <alignment horizontal="center"/>
    </xf>
    <xf numFmtId="0" fontId="2" fillId="4" borderId="37" xfId="2" applyFont="1" applyFill="1" applyBorder="1" applyAlignment="1">
      <alignment horizontal="center" vertical="center" wrapText="1"/>
    </xf>
    <xf numFmtId="0" fontId="1" fillId="4" borderId="37" xfId="1" applyFont="1" applyFill="1" applyBorder="1" applyAlignment="1">
      <alignment vertical="center" wrapText="1"/>
    </xf>
    <xf numFmtId="0" fontId="2" fillId="4" borderId="37" xfId="2" applyFont="1" applyFill="1" applyBorder="1" applyAlignment="1">
      <alignment horizontal="center" vertical="center"/>
    </xf>
  </cellXfs>
  <cellStyles count="5">
    <cellStyle name="Normální" xfId="0" builtinId="0"/>
    <cellStyle name="Normální 2" xfId="1"/>
    <cellStyle name="Normální 3" xfId="4"/>
    <cellStyle name="normální_Příjmy město oddíly SR 2000" xfId="3"/>
    <cellStyle name="normální_Výdaje SR 200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>
                <a:latin typeface="+mj-lt"/>
              </a:rPr>
              <a:t>PŘÍJMY STATUTÁRNÍHO MĚSTA BRNA - SCHVÁLENÝ ROZPOČET 2018</a:t>
            </a:r>
          </a:p>
          <a:p>
            <a:pPr>
              <a:defRPr>
                <a:latin typeface="+mj-lt"/>
              </a:defRPr>
            </a:pPr>
            <a:r>
              <a:rPr lang="cs-CZ" sz="1200">
                <a:latin typeface="+mj-lt"/>
              </a:rPr>
              <a:t>(MIL. KČ)</a:t>
            </a:r>
          </a:p>
        </c:rich>
      </c:tx>
      <c:layout>
        <c:manualLayout>
          <c:xMode val="edge"/>
          <c:yMode val="edge"/>
          <c:x val="0.14123161138381241"/>
          <c:y val="2.9895366218236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2878415162441354E-2"/>
          <c:y val="0.15304191236185166"/>
          <c:w val="0.90619909315900415"/>
          <c:h val="0.772065251933194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Příjmy!$M$5:$M$8</c:f>
              <c:strCache>
                <c:ptCount val="4"/>
                <c:pt idx="0">
                  <c:v>DAŇOVÉ PŘÍJMY</c:v>
                </c:pt>
                <c:pt idx="1">
                  <c:v>NEDAŇOVÉ PŘÍJMY             </c:v>
                </c:pt>
                <c:pt idx="2">
                  <c:v>KAPITÁLOVÉ PŘÍJMY </c:v>
                </c:pt>
                <c:pt idx="3">
                  <c:v>PŘIJATÉ TRANSFERY</c:v>
                </c:pt>
              </c:strCache>
            </c:strRef>
          </c:cat>
          <c:val>
            <c:numRef>
              <c:f>Příjmy!$N$5:$N$8</c:f>
              <c:numCache>
                <c:formatCode>#,##0</c:formatCode>
                <c:ptCount val="4"/>
                <c:pt idx="0">
                  <c:v>9899.1110000000008</c:v>
                </c:pt>
                <c:pt idx="1">
                  <c:v>809.56200000000001</c:v>
                </c:pt>
                <c:pt idx="2">
                  <c:v>299.762</c:v>
                </c:pt>
                <c:pt idx="3">
                  <c:v>1947.6020000000001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5F-4211-8BD6-58E2AFBA8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9"/>
        <c:axId val="128452672"/>
        <c:axId val="165453856"/>
      </c:barChart>
      <c:catAx>
        <c:axId val="12845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5453856"/>
        <c:crosses val="autoZero"/>
        <c:auto val="1"/>
        <c:lblAlgn val="ctr"/>
        <c:lblOffset val="100"/>
        <c:noMultiLvlLbl val="0"/>
      </c:catAx>
      <c:valAx>
        <c:axId val="16545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452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80314965" l="0.51181102362204722" r="0.51181102362204722" t="0.78740157480314965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 b="0" i="0" baseline="0">
                <a:effectLst/>
                <a:latin typeface="+mj-lt"/>
              </a:rPr>
              <a:t>PŘÍJMY STATUTÁRNÍHO MĚSTA BRNA - SCHVÁLENÝ ROZPOČET 2018</a:t>
            </a:r>
            <a:endParaRPr lang="cs-CZ" sz="1400">
              <a:effectLst/>
              <a:latin typeface="+mj-lt"/>
            </a:endParaRPr>
          </a:p>
        </c:rich>
      </c:tx>
      <c:layout>
        <c:manualLayout>
          <c:xMode val="edge"/>
          <c:yMode val="edge"/>
          <c:x val="0.13500472440944883"/>
          <c:y val="2.643171806167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5663352080989871"/>
          <c:y val="0.19409691629955947"/>
          <c:w val="0.48292358455193096"/>
          <c:h val="0.7445958352122282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D20-451C-B58F-B72785BAFB4C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D20-451C-B58F-B72785BAFB4C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D20-451C-B58F-B72785BAFB4C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D20-451C-B58F-B72785BAFB4C}"/>
              </c:ext>
            </c:extLst>
          </c:dPt>
          <c:dLbls>
            <c:dLbl>
              <c:idx val="0"/>
              <c:layout>
                <c:manualLayout>
                  <c:x val="1.3333333333333334E-2"/>
                  <c:y val="-2.6431718061674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D20-451C-B58F-B72785BAFB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190476190476104E-3"/>
                  <c:y val="2.6431718061674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D20-451C-B58F-B72785BAFB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5238095238095247E-3"/>
                  <c:y val="1.76211453744492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D20-451C-B58F-B72785BAFB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9047619047619011E-2"/>
                  <c:y val="1.7621145374449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D20-451C-B58F-B72785BAFB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Příjmy!$M$5:$M$8</c:f>
              <c:strCache>
                <c:ptCount val="4"/>
                <c:pt idx="0">
                  <c:v>DAŇOVÉ PŘÍJMY</c:v>
                </c:pt>
                <c:pt idx="1">
                  <c:v>NEDAŇOVÉ PŘÍJMY             </c:v>
                </c:pt>
                <c:pt idx="2">
                  <c:v>KAPITÁLOVÉ PŘÍJMY </c:v>
                </c:pt>
                <c:pt idx="3">
                  <c:v>PŘIJATÉ TRANSFERY</c:v>
                </c:pt>
              </c:strCache>
            </c:strRef>
          </c:cat>
          <c:val>
            <c:numRef>
              <c:f>Příjmy!$N$5:$N$8</c:f>
              <c:numCache>
                <c:formatCode>#,##0</c:formatCode>
                <c:ptCount val="4"/>
                <c:pt idx="0">
                  <c:v>9899.1110000000008</c:v>
                </c:pt>
                <c:pt idx="1">
                  <c:v>809.56200000000001</c:v>
                </c:pt>
                <c:pt idx="2">
                  <c:v>299.762</c:v>
                </c:pt>
                <c:pt idx="3">
                  <c:v>1947.6020000000001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D20-451C-B58F-B72785BAFB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 b="0" i="0" baseline="0">
                <a:effectLst/>
                <a:latin typeface="+mj-lt"/>
              </a:rPr>
              <a:t>CELKOVÉ VÝDAJE STATUTÁRNÍHO MĚSTA BRNA</a:t>
            </a:r>
          </a:p>
          <a:p>
            <a:pPr algn="ctr">
              <a:defRPr>
                <a:latin typeface="+mj-lt"/>
              </a:defRPr>
            </a:pPr>
            <a:r>
              <a:rPr lang="cs-CZ" sz="1400" b="0" i="0" baseline="0">
                <a:effectLst/>
                <a:latin typeface="+mj-lt"/>
              </a:rPr>
              <a:t>SCHVÁLENÝ ROZPOČET 2018 </a:t>
            </a:r>
            <a:r>
              <a:rPr lang="cs-CZ" sz="1200" b="0" i="0" baseline="0">
                <a:effectLst/>
                <a:latin typeface="+mj-lt"/>
              </a:rPr>
              <a:t>(MIL. KČ)</a:t>
            </a:r>
            <a:endParaRPr lang="cs-CZ" sz="1200">
              <a:effectLst/>
              <a:latin typeface="+mj-lt"/>
            </a:endParaRPr>
          </a:p>
        </c:rich>
      </c:tx>
      <c:layout>
        <c:manualLayout>
          <c:xMode val="edge"/>
          <c:yMode val="edge"/>
          <c:x val="0.2567637513052804"/>
          <c:y val="2.67727351404413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3914994725794595"/>
          <c:y val="0.16353869023002976"/>
          <c:w val="0.6319298394152344"/>
          <c:h val="0.742329010378825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Výdaje_G!$M$2:$M$15</c:f>
              <c:strCache>
                <c:ptCount val="14"/>
                <c:pt idx="0">
                  <c:v> Ost. činnosti souv. se službami pro obyv.</c:v>
                </c:pt>
                <c:pt idx="1">
                  <c:v> Zdravotnictví</c:v>
                </c:pt>
                <c:pt idx="2">
                  <c:v> Jiné veřejné služby a činnosti</c:v>
                </c:pt>
                <c:pt idx="3">
                  <c:v> Bezpečnost a veřejný pořádek</c:v>
                </c:pt>
                <c:pt idx="4">
                  <c:v> Finanční operace *)</c:v>
                </c:pt>
                <c:pt idx="5">
                  <c:v> Tělovýchova a zájmová činnost</c:v>
                </c:pt>
                <c:pt idx="6">
                  <c:v> Ochrana životního prostředí</c:v>
                </c:pt>
                <c:pt idx="7">
                  <c:v> Vodní hospodářství</c:v>
                </c:pt>
                <c:pt idx="8">
                  <c:v> Sociální služby a pomoc</c:v>
                </c:pt>
                <c:pt idx="9">
                  <c:v> Vzdělávání a školské služby</c:v>
                </c:pt>
                <c:pt idx="10">
                  <c:v> Státní správa a územní samospráva</c:v>
                </c:pt>
                <c:pt idx="11">
                  <c:v> Kultura, církve a sdělovací prostředky</c:v>
                </c:pt>
                <c:pt idx="12">
                  <c:v> Bydlení, komunál. služby a územní rozvoj</c:v>
                </c:pt>
                <c:pt idx="13">
                  <c:v> Doprava</c:v>
                </c:pt>
              </c:strCache>
            </c:strRef>
          </c:cat>
          <c:val>
            <c:numRef>
              <c:f>Výdaje_G!$N$2:$N$15</c:f>
              <c:numCache>
                <c:formatCode>#\ ##0.0</c:formatCode>
                <c:ptCount val="14"/>
                <c:pt idx="0">
                  <c:v>100.974</c:v>
                </c:pt>
                <c:pt idx="1">
                  <c:v>289.23</c:v>
                </c:pt>
                <c:pt idx="2">
                  <c:v>335.77199999999999</c:v>
                </c:pt>
                <c:pt idx="3">
                  <c:v>489.80099999999999</c:v>
                </c:pt>
                <c:pt idx="4">
                  <c:v>559.46900000000005</c:v>
                </c:pt>
                <c:pt idx="5">
                  <c:v>747.82299999999998</c:v>
                </c:pt>
                <c:pt idx="6">
                  <c:v>754.64200000000005</c:v>
                </c:pt>
                <c:pt idx="7">
                  <c:v>761.97699999999998</c:v>
                </c:pt>
                <c:pt idx="8">
                  <c:v>817.36900000000003</c:v>
                </c:pt>
                <c:pt idx="9">
                  <c:v>877.99799999999993</c:v>
                </c:pt>
                <c:pt idx="10">
                  <c:v>1983.9650000000001</c:v>
                </c:pt>
                <c:pt idx="11">
                  <c:v>1987.925</c:v>
                </c:pt>
                <c:pt idx="12">
                  <c:v>2772.6</c:v>
                </c:pt>
                <c:pt idx="13">
                  <c:v>3974.297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70-4DC8-A5EF-88CDF0C9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axId val="165919872"/>
        <c:axId val="166837920"/>
      </c:barChart>
      <c:catAx>
        <c:axId val="165919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683792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166837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5919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>
                <a:latin typeface="+mj-lt"/>
              </a:rPr>
              <a:t>CELKOVÉ</a:t>
            </a:r>
            <a:r>
              <a:rPr lang="cs-CZ" sz="1400" baseline="0">
                <a:latin typeface="+mj-lt"/>
              </a:rPr>
              <a:t> VÝDAJE STATUTÁRNÍHO MĚSTA BRNA V ČLENĚNÍ NA VÝDAJE MĚSTA A MĚSTSKÝCH ČÁSTÍ - SCHVÁLENÝ ROZPOČET 2018 </a:t>
            </a:r>
            <a:r>
              <a:rPr lang="cs-CZ" sz="1200" baseline="0">
                <a:latin typeface="+mj-lt"/>
              </a:rPr>
              <a:t>(MIL. KČ)</a:t>
            </a:r>
            <a:endParaRPr lang="cs-CZ" sz="1200">
              <a:latin typeface="+mj-lt"/>
            </a:endParaRPr>
          </a:p>
        </c:rich>
      </c:tx>
      <c:layout>
        <c:manualLayout>
          <c:xMode val="edge"/>
          <c:yMode val="edge"/>
          <c:x val="0.10731971341420159"/>
          <c:y val="1.0830763450791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8971554231396752E-2"/>
          <c:y val="0.13471506916506215"/>
          <c:w val="0.89382123856139606"/>
          <c:h val="0.5411086238474663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Výdaje_G!$O$19</c:f>
              <c:strCache>
                <c:ptCount val="1"/>
                <c:pt idx="0">
                  <c:v> MĚSTO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chemeClr val="accent2"/>
              </a:solidFill>
            </a:ln>
            <a:effectLst/>
          </c:spPr>
          <c:invertIfNegative val="0"/>
          <c:cat>
            <c:strRef>
              <c:f>Výdaje_G!$M$20:$M$33</c:f>
              <c:strCache>
                <c:ptCount val="14"/>
                <c:pt idx="0">
                  <c:v> Doprava</c:v>
                </c:pt>
                <c:pt idx="1">
                  <c:v> Bydlení, komunál. služby a územní rozvoj</c:v>
                </c:pt>
                <c:pt idx="2">
                  <c:v> Kultura, církve a sdělovací prostředky</c:v>
                </c:pt>
                <c:pt idx="3">
                  <c:v> Státní správa a územní samospráva</c:v>
                </c:pt>
                <c:pt idx="4">
                  <c:v> Vzdělávání a školské služby</c:v>
                </c:pt>
                <c:pt idx="5">
                  <c:v> Sociální služby a pomoc</c:v>
                </c:pt>
                <c:pt idx="6">
                  <c:v> Vodní hospodářství</c:v>
                </c:pt>
                <c:pt idx="7">
                  <c:v> Ochrana životního prostředí</c:v>
                </c:pt>
                <c:pt idx="8">
                  <c:v> Tělovýchova a zájmová činnost</c:v>
                </c:pt>
                <c:pt idx="9">
                  <c:v> Finanční operace *)</c:v>
                </c:pt>
                <c:pt idx="10">
                  <c:v> Bezpečnost a veřejný pořádek</c:v>
                </c:pt>
                <c:pt idx="11">
                  <c:v> Jiné veřejné služby a činnosti</c:v>
                </c:pt>
                <c:pt idx="12">
                  <c:v> Zdravotnictví</c:v>
                </c:pt>
                <c:pt idx="13">
                  <c:v> Ost. činnosti souv. se službami pro obyv.</c:v>
                </c:pt>
              </c:strCache>
            </c:strRef>
          </c:cat>
          <c:val>
            <c:numRef>
              <c:f>Výdaje_G!$O$20:$O$33</c:f>
              <c:numCache>
                <c:formatCode>#\ ##0.0</c:formatCode>
                <c:ptCount val="14"/>
                <c:pt idx="0">
                  <c:v>3686.674</c:v>
                </c:pt>
                <c:pt idx="1">
                  <c:v>1760.0119999999999</c:v>
                </c:pt>
                <c:pt idx="2">
                  <c:v>1904.2059999999999</c:v>
                </c:pt>
                <c:pt idx="3">
                  <c:v>1181.931</c:v>
                </c:pt>
                <c:pt idx="4">
                  <c:v>176.79400000000001</c:v>
                </c:pt>
                <c:pt idx="5">
                  <c:v>693.02800000000002</c:v>
                </c:pt>
                <c:pt idx="6">
                  <c:v>761.005</c:v>
                </c:pt>
                <c:pt idx="7">
                  <c:v>513.41200000000003</c:v>
                </c:pt>
                <c:pt idx="8">
                  <c:v>666.83699999999999</c:v>
                </c:pt>
                <c:pt idx="9">
                  <c:v>2068.4780000000001</c:v>
                </c:pt>
                <c:pt idx="10">
                  <c:v>488.93099999999998</c:v>
                </c:pt>
                <c:pt idx="11">
                  <c:v>289.46199999999999</c:v>
                </c:pt>
                <c:pt idx="12">
                  <c:v>278.30900000000003</c:v>
                </c:pt>
                <c:pt idx="13">
                  <c:v>100.574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58-463D-98DD-EE7CAFDD6710}"/>
            </c:ext>
          </c:extLst>
        </c:ser>
        <c:ser>
          <c:idx val="2"/>
          <c:order val="2"/>
          <c:tx>
            <c:strRef>
              <c:f>Výdaje_G!$P$19</c:f>
              <c:strCache>
                <c:ptCount val="1"/>
                <c:pt idx="0">
                  <c:v> MČ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Výdaje_G!$M$20:$M$33</c:f>
              <c:strCache>
                <c:ptCount val="14"/>
                <c:pt idx="0">
                  <c:v> Doprava</c:v>
                </c:pt>
                <c:pt idx="1">
                  <c:v> Bydlení, komunál. služby a územní rozvoj</c:v>
                </c:pt>
                <c:pt idx="2">
                  <c:v> Kultura, církve a sdělovací prostředky</c:v>
                </c:pt>
                <c:pt idx="3">
                  <c:v> Státní správa a územní samospráva</c:v>
                </c:pt>
                <c:pt idx="4">
                  <c:v> Vzdělávání a školské služby</c:v>
                </c:pt>
                <c:pt idx="5">
                  <c:v> Sociální služby a pomoc</c:v>
                </c:pt>
                <c:pt idx="6">
                  <c:v> Vodní hospodářství</c:v>
                </c:pt>
                <c:pt idx="7">
                  <c:v> Ochrana životního prostředí</c:v>
                </c:pt>
                <c:pt idx="8">
                  <c:v> Tělovýchova a zájmová činnost</c:v>
                </c:pt>
                <c:pt idx="9">
                  <c:v> Finanční operace *)</c:v>
                </c:pt>
                <c:pt idx="10">
                  <c:v> Bezpečnost a veřejný pořádek</c:v>
                </c:pt>
                <c:pt idx="11">
                  <c:v> Jiné veřejné služby a činnosti</c:v>
                </c:pt>
                <c:pt idx="12">
                  <c:v> Zdravotnictví</c:v>
                </c:pt>
                <c:pt idx="13">
                  <c:v> Ost. činnosti souv. se službami pro obyv.</c:v>
                </c:pt>
              </c:strCache>
            </c:strRef>
          </c:cat>
          <c:val>
            <c:numRef>
              <c:f>Výdaje_G!$P$20:$P$33</c:f>
              <c:numCache>
                <c:formatCode>#\ ##0.0</c:formatCode>
                <c:ptCount val="14"/>
                <c:pt idx="0">
                  <c:v>287.62299999999999</c:v>
                </c:pt>
                <c:pt idx="1">
                  <c:v>1012.588</c:v>
                </c:pt>
                <c:pt idx="2">
                  <c:v>83.718999999999994</c:v>
                </c:pt>
                <c:pt idx="3">
                  <c:v>802.03399999999999</c:v>
                </c:pt>
                <c:pt idx="4">
                  <c:v>701.20399999999995</c:v>
                </c:pt>
                <c:pt idx="5">
                  <c:v>124.34099999999999</c:v>
                </c:pt>
                <c:pt idx="6">
                  <c:v>0.97199999999999998</c:v>
                </c:pt>
                <c:pt idx="7">
                  <c:v>241.23</c:v>
                </c:pt>
                <c:pt idx="8">
                  <c:v>80.986000000000004</c:v>
                </c:pt>
                <c:pt idx="9">
                  <c:v>72.903999999999996</c:v>
                </c:pt>
                <c:pt idx="10">
                  <c:v>0.87</c:v>
                </c:pt>
                <c:pt idx="11">
                  <c:v>46.310000000000009</c:v>
                </c:pt>
                <c:pt idx="12">
                  <c:v>10.920999999999999</c:v>
                </c:pt>
                <c:pt idx="13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458-463D-98DD-EE7CAFDD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227433056"/>
        <c:axId val="165914144"/>
      </c:barChart>
      <c:lineChart>
        <c:grouping val="stacked"/>
        <c:varyColors val="0"/>
        <c:ser>
          <c:idx val="0"/>
          <c:order val="0"/>
          <c:tx>
            <c:strRef>
              <c:f>Výdaje_G!$N$19</c:f>
              <c:strCache>
                <c:ptCount val="1"/>
                <c:pt idx="0">
                  <c:v> SMB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22225">
                <a:solidFill>
                  <a:schemeClr val="tx1"/>
                </a:solidFill>
              </a:ln>
              <a:effectLst/>
            </c:spPr>
          </c:marker>
          <c:cat>
            <c:strRef>
              <c:f>Výdaje_G!$M$20:$M$33</c:f>
              <c:strCache>
                <c:ptCount val="14"/>
                <c:pt idx="0">
                  <c:v> Doprava</c:v>
                </c:pt>
                <c:pt idx="1">
                  <c:v> Bydlení, komunál. služby a územní rozvoj</c:v>
                </c:pt>
                <c:pt idx="2">
                  <c:v> Kultura, církve a sdělovací prostředky</c:v>
                </c:pt>
                <c:pt idx="3">
                  <c:v> Státní správa a územní samospráva</c:v>
                </c:pt>
                <c:pt idx="4">
                  <c:v> Vzdělávání a školské služby</c:v>
                </c:pt>
                <c:pt idx="5">
                  <c:v> Sociální služby a pomoc</c:v>
                </c:pt>
                <c:pt idx="6">
                  <c:v> Vodní hospodářství</c:v>
                </c:pt>
                <c:pt idx="7">
                  <c:v> Ochrana životního prostředí</c:v>
                </c:pt>
                <c:pt idx="8">
                  <c:v> Tělovýchova a zájmová činnost</c:v>
                </c:pt>
                <c:pt idx="9">
                  <c:v> Finanční operace *)</c:v>
                </c:pt>
                <c:pt idx="10">
                  <c:v> Bezpečnost a veřejný pořádek</c:v>
                </c:pt>
                <c:pt idx="11">
                  <c:v> Jiné veřejné služby a činnosti</c:v>
                </c:pt>
                <c:pt idx="12">
                  <c:v> Zdravotnictví</c:v>
                </c:pt>
                <c:pt idx="13">
                  <c:v> Ost. činnosti souv. se službami pro obyv.</c:v>
                </c:pt>
              </c:strCache>
            </c:strRef>
          </c:cat>
          <c:val>
            <c:numRef>
              <c:f>Výdaje_G!$N$20:$N$33</c:f>
              <c:numCache>
                <c:formatCode>#\ ##0.0</c:formatCode>
                <c:ptCount val="14"/>
                <c:pt idx="0">
                  <c:v>3974.297</c:v>
                </c:pt>
                <c:pt idx="1">
                  <c:v>2772.6</c:v>
                </c:pt>
                <c:pt idx="2">
                  <c:v>1987.925</c:v>
                </c:pt>
                <c:pt idx="3">
                  <c:v>1983.9650000000001</c:v>
                </c:pt>
                <c:pt idx="4">
                  <c:v>877.99799999999993</c:v>
                </c:pt>
                <c:pt idx="5">
                  <c:v>817.36900000000003</c:v>
                </c:pt>
                <c:pt idx="6">
                  <c:v>761.97699999999998</c:v>
                </c:pt>
                <c:pt idx="7">
                  <c:v>754.64200000000005</c:v>
                </c:pt>
                <c:pt idx="8">
                  <c:v>747.82299999999998</c:v>
                </c:pt>
                <c:pt idx="9">
                  <c:v>559.46900000000005</c:v>
                </c:pt>
                <c:pt idx="10">
                  <c:v>489.80099999999999</c:v>
                </c:pt>
                <c:pt idx="11">
                  <c:v>335.77199999999999</c:v>
                </c:pt>
                <c:pt idx="12">
                  <c:v>289.23</c:v>
                </c:pt>
                <c:pt idx="13">
                  <c:v>100.974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458-463D-98DD-EE7CAFDD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433056"/>
        <c:axId val="165914144"/>
      </c:lineChart>
      <c:catAx>
        <c:axId val="22743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5914144"/>
        <c:crosses val="autoZero"/>
        <c:auto val="1"/>
        <c:lblAlgn val="ctr"/>
        <c:lblOffset val="100"/>
        <c:noMultiLvlLbl val="0"/>
      </c:catAx>
      <c:valAx>
        <c:axId val="16591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743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176590763992335"/>
          <c:y val="0.22122747801823148"/>
          <c:w val="0.1429699936156629"/>
          <c:h val="0.13825399583195463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581025</xdr:colOff>
      <xdr:row>26</xdr:row>
      <xdr:rowOff>38101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133350</xdr:rowOff>
    </xdr:from>
    <xdr:to>
      <xdr:col>10</xdr:col>
      <xdr:colOff>571500</xdr:colOff>
      <xdr:row>55</xdr:row>
      <xdr:rowOff>85725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23812</xdr:rowOff>
    </xdr:from>
    <xdr:to>
      <xdr:col>11</xdr:col>
      <xdr:colOff>0</xdr:colOff>
      <xdr:row>25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76201</xdr:rowOff>
    </xdr:from>
    <xdr:to>
      <xdr:col>5</xdr:col>
      <xdr:colOff>523875</xdr:colOff>
      <xdr:row>25</xdr:row>
      <xdr:rowOff>142876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 txBox="1"/>
      </xdr:nvSpPr>
      <xdr:spPr>
        <a:xfrm>
          <a:off x="0" y="3962401"/>
          <a:ext cx="35718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900">
              <a:solidFill>
                <a:schemeClr val="tx1">
                  <a:lumMod val="65000"/>
                  <a:lumOff val="35000"/>
                </a:schemeClr>
              </a:solidFill>
            </a:rPr>
            <a:t> *) konsolidace na úrovni statutárního města Brna</a:t>
          </a:r>
        </a:p>
      </xdr:txBody>
    </xdr:sp>
    <xdr:clientData/>
  </xdr:twoCellAnchor>
  <xdr:twoCellAnchor>
    <xdr:from>
      <xdr:col>0</xdr:col>
      <xdr:colOff>0</xdr:colOff>
      <xdr:row>27</xdr:row>
      <xdr:rowOff>19050</xdr:rowOff>
    </xdr:from>
    <xdr:to>
      <xdr:col>10</xdr:col>
      <xdr:colOff>952500</xdr:colOff>
      <xdr:row>57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361950</xdr:colOff>
      <xdr:row>56</xdr:row>
      <xdr:rowOff>95251</xdr:rowOff>
    </xdr:from>
    <xdr:to>
      <xdr:col>6</xdr:col>
      <xdr:colOff>276225</xdr:colOff>
      <xdr:row>58</xdr:row>
      <xdr:rowOff>1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SpPr txBox="1"/>
      </xdr:nvSpPr>
      <xdr:spPr>
        <a:xfrm>
          <a:off x="361950" y="9001126"/>
          <a:ext cx="35718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900">
              <a:solidFill>
                <a:schemeClr val="tx1">
                  <a:lumMod val="65000"/>
                  <a:lumOff val="35000"/>
                </a:schemeClr>
              </a:solidFill>
            </a:rPr>
            <a:t> *) konsolidace na úrovni statutárního města Brna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tabSelected="1" zoomScaleNormal="100" zoomScaleSheetLayoutView="100" workbookViewId="0">
      <selection activeCell="E60" sqref="E60"/>
    </sheetView>
  </sheetViews>
  <sheetFormatPr defaultRowHeight="12.75" x14ac:dyDescent="0.2"/>
  <cols>
    <col min="1" max="1" width="3.42578125" bestFit="1" customWidth="1"/>
    <col min="2" max="2" width="19.5703125" customWidth="1"/>
    <col min="3" max="3" width="61.5703125" customWidth="1"/>
    <col min="4" max="4" width="15.5703125" customWidth="1"/>
    <col min="5" max="5" width="13.5703125" customWidth="1"/>
    <col min="6" max="6" width="14" customWidth="1"/>
    <col min="12" max="12" width="8.28515625" customWidth="1"/>
  </cols>
  <sheetData>
    <row r="1" spans="1:6" ht="21" x14ac:dyDescent="0.35">
      <c r="A1" s="460" t="s">
        <v>0</v>
      </c>
      <c r="B1" s="460"/>
      <c r="C1" s="460"/>
      <c r="D1" s="460"/>
      <c r="E1" s="460"/>
      <c r="F1" s="460"/>
    </row>
    <row r="2" spans="1:6" ht="13.5" thickBot="1" x14ac:dyDescent="0.25">
      <c r="A2" s="1"/>
      <c r="B2" s="1"/>
      <c r="C2" s="2"/>
      <c r="D2" s="2"/>
      <c r="E2" s="3"/>
      <c r="F2" s="3"/>
    </row>
    <row r="3" spans="1:6" ht="13.5" thickBot="1" x14ac:dyDescent="0.25">
      <c r="A3" s="4"/>
      <c r="B3" s="5" t="s">
        <v>1</v>
      </c>
      <c r="C3" s="466" t="s">
        <v>4</v>
      </c>
      <c r="D3" s="463" t="s">
        <v>438</v>
      </c>
      <c r="E3" s="464"/>
      <c r="F3" s="465"/>
    </row>
    <row r="4" spans="1:6" x14ac:dyDescent="0.2">
      <c r="A4" s="6" t="s">
        <v>2</v>
      </c>
      <c r="B4" s="7" t="s">
        <v>3</v>
      </c>
      <c r="C4" s="467"/>
      <c r="D4" s="461" t="s">
        <v>114</v>
      </c>
      <c r="E4" s="461" t="s">
        <v>6</v>
      </c>
      <c r="F4" s="461" t="s">
        <v>7</v>
      </c>
    </row>
    <row r="5" spans="1:6" ht="13.5" thickBot="1" x14ac:dyDescent="0.25">
      <c r="A5" s="8"/>
      <c r="B5" s="9" t="s">
        <v>5</v>
      </c>
      <c r="C5" s="468"/>
      <c r="D5" s="462"/>
      <c r="E5" s="462"/>
      <c r="F5" s="462"/>
    </row>
    <row r="6" spans="1:6" x14ac:dyDescent="0.2">
      <c r="A6" s="10">
        <v>1</v>
      </c>
      <c r="B6" s="11">
        <v>1111</v>
      </c>
      <c r="C6" s="12" t="s">
        <v>8</v>
      </c>
      <c r="D6" s="13">
        <f t="shared" ref="D6:D11" si="0">+E6+F6</f>
        <v>2170000</v>
      </c>
      <c r="E6" s="13">
        <v>2170000</v>
      </c>
      <c r="F6" s="13"/>
    </row>
    <row r="7" spans="1:6" x14ac:dyDescent="0.2">
      <c r="A7" s="14">
        <v>2</v>
      </c>
      <c r="B7" s="15">
        <v>1112</v>
      </c>
      <c r="C7" s="16" t="s">
        <v>9</v>
      </c>
      <c r="D7" s="17">
        <f t="shared" si="0"/>
        <v>70000</v>
      </c>
      <c r="E7" s="18">
        <v>70000</v>
      </c>
      <c r="F7" s="18"/>
    </row>
    <row r="8" spans="1:6" x14ac:dyDescent="0.2">
      <c r="A8" s="10">
        <v>3</v>
      </c>
      <c r="B8" s="15">
        <v>1113</v>
      </c>
      <c r="C8" s="16" t="s">
        <v>10</v>
      </c>
      <c r="D8" s="17">
        <f t="shared" si="0"/>
        <v>190000</v>
      </c>
      <c r="E8" s="18">
        <v>190000</v>
      </c>
      <c r="F8" s="18"/>
    </row>
    <row r="9" spans="1:6" x14ac:dyDescent="0.2">
      <c r="A9" s="14">
        <v>4</v>
      </c>
      <c r="B9" s="15">
        <v>1121</v>
      </c>
      <c r="C9" s="16" t="s">
        <v>11</v>
      </c>
      <c r="D9" s="17">
        <f t="shared" si="0"/>
        <v>2070000</v>
      </c>
      <c r="E9" s="18">
        <v>2070000</v>
      </c>
      <c r="F9" s="18"/>
    </row>
    <row r="10" spans="1:6" x14ac:dyDescent="0.2">
      <c r="A10" s="10">
        <v>5</v>
      </c>
      <c r="B10" s="15">
        <v>1211</v>
      </c>
      <c r="C10" s="16" t="s">
        <v>12</v>
      </c>
      <c r="D10" s="17">
        <f t="shared" si="0"/>
        <v>4350000</v>
      </c>
      <c r="E10" s="18">
        <v>4350000</v>
      </c>
      <c r="F10" s="18"/>
    </row>
    <row r="11" spans="1:6" x14ac:dyDescent="0.2">
      <c r="A11" s="14">
        <v>6</v>
      </c>
      <c r="B11" s="15">
        <v>1511</v>
      </c>
      <c r="C11" s="19" t="s">
        <v>13</v>
      </c>
      <c r="D11" s="17">
        <f t="shared" si="0"/>
        <v>250000</v>
      </c>
      <c r="E11" s="18">
        <v>250000</v>
      </c>
      <c r="F11" s="18"/>
    </row>
    <row r="12" spans="1:6" ht="13.5" thickBot="1" x14ac:dyDescent="0.25">
      <c r="A12" s="10">
        <v>7</v>
      </c>
      <c r="B12" s="20"/>
      <c r="C12" s="21" t="s">
        <v>14</v>
      </c>
      <c r="D12" s="22">
        <f>SUM(D6:D11)</f>
        <v>9100000</v>
      </c>
      <c r="E12" s="23">
        <f>SUM(E6:E11)</f>
        <v>9100000</v>
      </c>
      <c r="F12" s="23"/>
    </row>
    <row r="13" spans="1:6" x14ac:dyDescent="0.2">
      <c r="A13" s="14">
        <v>8</v>
      </c>
      <c r="B13" s="15">
        <v>1122</v>
      </c>
      <c r="C13" s="16" t="s">
        <v>15</v>
      </c>
      <c r="D13" s="17">
        <f t="shared" ref="D13:D19" si="1">+E13+F13</f>
        <v>88939</v>
      </c>
      <c r="E13" s="18"/>
      <c r="F13" s="24">
        <f>101432-F14</f>
        <v>88939</v>
      </c>
    </row>
    <row r="14" spans="1:6" x14ac:dyDescent="0.2">
      <c r="A14" s="10">
        <v>9</v>
      </c>
      <c r="B14" s="15">
        <v>1122</v>
      </c>
      <c r="C14" s="16" t="s">
        <v>16</v>
      </c>
      <c r="D14" s="17">
        <f t="shared" si="1"/>
        <v>262493</v>
      </c>
      <c r="E14" s="18">
        <v>250000</v>
      </c>
      <c r="F14" s="24">
        <f>12043+450</f>
        <v>12493</v>
      </c>
    </row>
    <row r="15" spans="1:6" x14ac:dyDescent="0.2">
      <c r="A15" s="14">
        <v>10</v>
      </c>
      <c r="B15" s="25" t="s">
        <v>17</v>
      </c>
      <c r="C15" s="26" t="s">
        <v>18</v>
      </c>
      <c r="D15" s="17">
        <f t="shared" si="1"/>
        <v>523</v>
      </c>
      <c r="E15" s="27">
        <v>523</v>
      </c>
      <c r="F15" s="28"/>
    </row>
    <row r="16" spans="1:6" x14ac:dyDescent="0.2">
      <c r="A16" s="10">
        <v>11</v>
      </c>
      <c r="B16" s="29" t="s">
        <v>19</v>
      </c>
      <c r="C16" s="19" t="s">
        <v>20</v>
      </c>
      <c r="D16" s="17">
        <f t="shared" si="1"/>
        <v>304766</v>
      </c>
      <c r="E16" s="18">
        <v>230000</v>
      </c>
      <c r="F16" s="24">
        <v>74766</v>
      </c>
    </row>
    <row r="17" spans="1:6" x14ac:dyDescent="0.2">
      <c r="A17" s="14">
        <v>12</v>
      </c>
      <c r="B17" s="29" t="s">
        <v>21</v>
      </c>
      <c r="C17" s="19" t="s">
        <v>22</v>
      </c>
      <c r="D17" s="17">
        <f t="shared" si="1"/>
        <v>4140</v>
      </c>
      <c r="E17" s="30">
        <v>4140</v>
      </c>
      <c r="F17" s="31"/>
    </row>
    <row r="18" spans="1:6" x14ac:dyDescent="0.2">
      <c r="A18" s="10">
        <v>13</v>
      </c>
      <c r="B18" s="15">
        <v>1361</v>
      </c>
      <c r="C18" s="19" t="s">
        <v>23</v>
      </c>
      <c r="D18" s="17">
        <f t="shared" ref="D18" si="2">+E18+F18</f>
        <v>93250</v>
      </c>
      <c r="E18" s="30">
        <v>74362</v>
      </c>
      <c r="F18" s="31">
        <v>18888</v>
      </c>
    </row>
    <row r="19" spans="1:6" x14ac:dyDescent="0.2">
      <c r="A19" s="10">
        <v>14</v>
      </c>
      <c r="B19" s="29" t="s">
        <v>421</v>
      </c>
      <c r="C19" s="19" t="s">
        <v>426</v>
      </c>
      <c r="D19" s="17">
        <f t="shared" si="1"/>
        <v>45000</v>
      </c>
      <c r="E19" s="30">
        <v>45000</v>
      </c>
      <c r="F19" s="31"/>
    </row>
    <row r="20" spans="1:6" ht="13.5" thickBot="1" x14ac:dyDescent="0.25">
      <c r="A20" s="14">
        <v>15</v>
      </c>
      <c r="B20" s="32" t="s">
        <v>24</v>
      </c>
      <c r="C20" s="33" t="s">
        <v>422</v>
      </c>
      <c r="D20" s="34">
        <f>SUM(D12:D19)</f>
        <v>9899111</v>
      </c>
      <c r="E20" s="35">
        <f>SUM(E12:E19)</f>
        <v>9704025</v>
      </c>
      <c r="F20" s="35">
        <f>SUM(F13:F19)</f>
        <v>195086</v>
      </c>
    </row>
    <row r="21" spans="1:6" x14ac:dyDescent="0.2">
      <c r="A21" s="10">
        <v>16</v>
      </c>
      <c r="B21" s="36" t="s">
        <v>25</v>
      </c>
      <c r="C21" s="37" t="s">
        <v>26</v>
      </c>
      <c r="D21" s="17">
        <f t="shared" ref="D21:D26" si="3">+E21+F21</f>
        <v>113684</v>
      </c>
      <c r="E21" s="13">
        <v>72794</v>
      </c>
      <c r="F21" s="38">
        <v>40890</v>
      </c>
    </row>
    <row r="22" spans="1:6" x14ac:dyDescent="0.2">
      <c r="A22" s="14">
        <v>17</v>
      </c>
      <c r="B22" s="36" t="s">
        <v>27</v>
      </c>
      <c r="C22" s="37" t="s">
        <v>28</v>
      </c>
      <c r="D22" s="17">
        <f t="shared" si="3"/>
        <v>133587</v>
      </c>
      <c r="E22" s="13">
        <v>121749</v>
      </c>
      <c r="F22" s="38">
        <v>11838</v>
      </c>
    </row>
    <row r="23" spans="1:6" x14ac:dyDescent="0.2">
      <c r="A23" s="10">
        <v>18</v>
      </c>
      <c r="B23" s="25" t="s">
        <v>29</v>
      </c>
      <c r="C23" s="26" t="s">
        <v>30</v>
      </c>
      <c r="D23" s="17">
        <f t="shared" si="3"/>
        <v>251941</v>
      </c>
      <c r="E23" s="27">
        <v>170052</v>
      </c>
      <c r="F23" s="28">
        <v>81889</v>
      </c>
    </row>
    <row r="24" spans="1:6" x14ac:dyDescent="0.2">
      <c r="A24" s="14">
        <v>19</v>
      </c>
      <c r="B24" s="25" t="s">
        <v>31</v>
      </c>
      <c r="C24" s="26" t="s">
        <v>32</v>
      </c>
      <c r="D24" s="17">
        <f t="shared" si="3"/>
        <v>157059</v>
      </c>
      <c r="E24" s="27">
        <v>155957</v>
      </c>
      <c r="F24" s="28">
        <v>1102</v>
      </c>
    </row>
    <row r="25" spans="1:6" x14ac:dyDescent="0.2">
      <c r="A25" s="10">
        <v>20</v>
      </c>
      <c r="B25" s="25" t="s">
        <v>33</v>
      </c>
      <c r="C25" s="26" t="s">
        <v>34</v>
      </c>
      <c r="D25" s="17">
        <f t="shared" si="3"/>
        <v>55928</v>
      </c>
      <c r="E25" s="27">
        <v>52730</v>
      </c>
      <c r="F25" s="28">
        <v>3198</v>
      </c>
    </row>
    <row r="26" spans="1:6" x14ac:dyDescent="0.2">
      <c r="A26" s="10">
        <v>21</v>
      </c>
      <c r="B26" s="39" t="s">
        <v>35</v>
      </c>
      <c r="C26" s="19" t="s">
        <v>36</v>
      </c>
      <c r="D26" s="17">
        <f t="shared" si="3"/>
        <v>97363</v>
      </c>
      <c r="E26" s="18">
        <v>77161</v>
      </c>
      <c r="F26" s="24">
        <v>20202</v>
      </c>
    </row>
    <row r="27" spans="1:6" ht="13.5" thickBot="1" x14ac:dyDescent="0.25">
      <c r="A27" s="14">
        <v>22</v>
      </c>
      <c r="B27" s="32" t="s">
        <v>37</v>
      </c>
      <c r="C27" s="33" t="s">
        <v>423</v>
      </c>
      <c r="D27" s="34">
        <f>SUM(D21:D26)</f>
        <v>809562</v>
      </c>
      <c r="E27" s="35">
        <f>SUM(E21:E26)</f>
        <v>650443</v>
      </c>
      <c r="F27" s="35">
        <f>SUM(F21:F26)</f>
        <v>159119</v>
      </c>
    </row>
    <row r="28" spans="1:6" x14ac:dyDescent="0.2">
      <c r="A28" s="10">
        <v>23</v>
      </c>
      <c r="B28" s="40" t="s">
        <v>38</v>
      </c>
      <c r="C28" s="41" t="s">
        <v>39</v>
      </c>
      <c r="D28" s="17">
        <f>+E28+F28</f>
        <v>299757</v>
      </c>
      <c r="E28" s="42">
        <v>298900</v>
      </c>
      <c r="F28" s="43">
        <v>857</v>
      </c>
    </row>
    <row r="29" spans="1:6" x14ac:dyDescent="0.2">
      <c r="A29" s="14">
        <v>24</v>
      </c>
      <c r="B29" s="44" t="s">
        <v>40</v>
      </c>
      <c r="C29" s="45" t="s">
        <v>41</v>
      </c>
      <c r="D29" s="17">
        <f>+E29+F29</f>
        <v>5</v>
      </c>
      <c r="E29" s="46"/>
      <c r="F29" s="47">
        <v>5</v>
      </c>
    </row>
    <row r="30" spans="1:6" ht="13.5" thickBot="1" x14ac:dyDescent="0.25">
      <c r="A30" s="10">
        <v>25</v>
      </c>
      <c r="B30" s="48" t="s">
        <v>42</v>
      </c>
      <c r="C30" s="33" t="s">
        <v>425</v>
      </c>
      <c r="D30" s="34">
        <f>SUM(D28:D29)</f>
        <v>299762</v>
      </c>
      <c r="E30" s="35">
        <f>SUM(E28:E29)</f>
        <v>298900</v>
      </c>
      <c r="F30" s="35">
        <f>SUM(F28:F29)</f>
        <v>862</v>
      </c>
    </row>
    <row r="31" spans="1:6" ht="13.5" thickBot="1" x14ac:dyDescent="0.25">
      <c r="A31" s="14">
        <v>26</v>
      </c>
      <c r="B31" s="49"/>
      <c r="C31" s="50" t="s">
        <v>424</v>
      </c>
      <c r="D31" s="51">
        <f>+D20+D27+D30</f>
        <v>11008435</v>
      </c>
      <c r="E31" s="52">
        <f>+E20+E27+E30</f>
        <v>10653368</v>
      </c>
      <c r="F31" s="52">
        <f>+F20+F27+F30</f>
        <v>355067</v>
      </c>
    </row>
    <row r="32" spans="1:6" x14ac:dyDescent="0.2">
      <c r="A32" s="10">
        <v>27</v>
      </c>
      <c r="B32" s="11">
        <v>4112</v>
      </c>
      <c r="C32" s="37" t="s">
        <v>43</v>
      </c>
      <c r="D32" s="17">
        <f>+E32+F32</f>
        <v>358454</v>
      </c>
      <c r="E32" s="42">
        <v>171749</v>
      </c>
      <c r="F32" s="38">
        <v>186705</v>
      </c>
    </row>
    <row r="33" spans="1:6" x14ac:dyDescent="0.2">
      <c r="A33" s="14">
        <v>28</v>
      </c>
      <c r="B33" s="11">
        <v>4116</v>
      </c>
      <c r="C33" s="37" t="s">
        <v>44</v>
      </c>
      <c r="D33" s="17">
        <f>+E33+F33</f>
        <v>18459</v>
      </c>
      <c r="E33" s="13"/>
      <c r="F33" s="38">
        <v>18459</v>
      </c>
    </row>
    <row r="34" spans="1:6" x14ac:dyDescent="0.2">
      <c r="A34" s="10">
        <v>29</v>
      </c>
      <c r="B34" s="11">
        <v>4121</v>
      </c>
      <c r="C34" s="37" t="s">
        <v>45</v>
      </c>
      <c r="D34" s="17">
        <f>+E34+F34</f>
        <v>99</v>
      </c>
      <c r="E34" s="13">
        <v>50</v>
      </c>
      <c r="F34" s="38">
        <v>49</v>
      </c>
    </row>
    <row r="35" spans="1:6" x14ac:dyDescent="0.2">
      <c r="A35" s="10">
        <v>30</v>
      </c>
      <c r="B35" s="11">
        <v>4122</v>
      </c>
      <c r="C35" s="37" t="s">
        <v>447</v>
      </c>
      <c r="D35" s="17">
        <f>+E35+F35</f>
        <v>50000</v>
      </c>
      <c r="E35" s="13">
        <v>50000</v>
      </c>
      <c r="F35" s="38"/>
    </row>
    <row r="36" spans="1:6" x14ac:dyDescent="0.2">
      <c r="A36" s="14">
        <v>31</v>
      </c>
      <c r="B36" s="11">
        <v>4131</v>
      </c>
      <c r="C36" s="37" t="s">
        <v>46</v>
      </c>
      <c r="D36" s="17">
        <f>+E36+F36</f>
        <v>1520590</v>
      </c>
      <c r="E36" s="13">
        <v>869574</v>
      </c>
      <c r="F36" s="38">
        <v>651016</v>
      </c>
    </row>
    <row r="37" spans="1:6" x14ac:dyDescent="0.2">
      <c r="A37" s="10">
        <v>32</v>
      </c>
      <c r="B37" s="11">
        <v>4137</v>
      </c>
      <c r="C37" s="53" t="s">
        <v>47</v>
      </c>
      <c r="D37" s="54" t="s">
        <v>48</v>
      </c>
      <c r="E37" s="13"/>
      <c r="F37" s="38">
        <v>1564128</v>
      </c>
    </row>
    <row r="38" spans="1:6" x14ac:dyDescent="0.2">
      <c r="A38" s="14">
        <v>33</v>
      </c>
      <c r="B38" s="11">
        <v>4137</v>
      </c>
      <c r="C38" s="53" t="s">
        <v>49</v>
      </c>
      <c r="D38" s="54" t="s">
        <v>48</v>
      </c>
      <c r="E38" s="13"/>
      <c r="F38" s="38">
        <v>340</v>
      </c>
    </row>
    <row r="39" spans="1:6" x14ac:dyDescent="0.2">
      <c r="A39" s="10">
        <v>34</v>
      </c>
      <c r="B39" s="11">
        <v>4137</v>
      </c>
      <c r="C39" s="16" t="s">
        <v>50</v>
      </c>
      <c r="D39" s="54" t="s">
        <v>48</v>
      </c>
      <c r="E39" s="13">
        <v>17445</v>
      </c>
      <c r="F39" s="38"/>
    </row>
    <row r="40" spans="1:6" ht="13.5" thickBot="1" x14ac:dyDescent="0.25">
      <c r="A40" s="14">
        <v>35</v>
      </c>
      <c r="B40" s="32" t="s">
        <v>51</v>
      </c>
      <c r="C40" s="33" t="s">
        <v>448</v>
      </c>
      <c r="D40" s="35">
        <f>SUM(D32:D39)</f>
        <v>1947602</v>
      </c>
      <c r="E40" s="35">
        <f>SUM(E32:E39)</f>
        <v>1108818</v>
      </c>
      <c r="F40" s="35">
        <f>SUM(F32:F39)</f>
        <v>2420697</v>
      </c>
    </row>
    <row r="41" spans="1:6" ht="13.5" thickBot="1" x14ac:dyDescent="0.25">
      <c r="A41" s="55">
        <v>36</v>
      </c>
      <c r="B41" s="56" t="s">
        <v>52</v>
      </c>
      <c r="C41" s="57" t="s">
        <v>449</v>
      </c>
      <c r="D41" s="58">
        <f>+D31+D40</f>
        <v>12956037</v>
      </c>
      <c r="E41" s="58">
        <f>+E31+E40</f>
        <v>11762186</v>
      </c>
      <c r="F41" s="58">
        <f>+F31+F40</f>
        <v>2775764</v>
      </c>
    </row>
    <row r="42" spans="1:6" ht="13.5" thickBot="1" x14ac:dyDescent="0.25">
      <c r="A42" s="59"/>
      <c r="B42" s="60"/>
      <c r="C42" s="61"/>
      <c r="D42" s="61"/>
      <c r="E42" s="61"/>
      <c r="F42" s="61"/>
    </row>
    <row r="43" spans="1:6" ht="13.5" thickBot="1" x14ac:dyDescent="0.25">
      <c r="A43" s="4"/>
      <c r="B43" s="5" t="s">
        <v>1</v>
      </c>
      <c r="C43" s="466" t="s">
        <v>53</v>
      </c>
      <c r="D43" s="463" t="str">
        <f>$D$3</f>
        <v>SCHVÁLENÝ ROZPOČET 2018</v>
      </c>
      <c r="E43" s="464"/>
      <c r="F43" s="465"/>
    </row>
    <row r="44" spans="1:6" x14ac:dyDescent="0.2">
      <c r="A44" s="6" t="s">
        <v>2</v>
      </c>
      <c r="B44" s="7" t="s">
        <v>3</v>
      </c>
      <c r="C44" s="467"/>
      <c r="D44" s="461" t="s">
        <v>114</v>
      </c>
      <c r="E44" s="461" t="s">
        <v>6</v>
      </c>
      <c r="F44" s="461" t="s">
        <v>7</v>
      </c>
    </row>
    <row r="45" spans="1:6" ht="13.5" thickBot="1" x14ac:dyDescent="0.25">
      <c r="A45" s="8"/>
      <c r="B45" s="9" t="s">
        <v>5</v>
      </c>
      <c r="C45" s="468"/>
      <c r="D45" s="462"/>
      <c r="E45" s="462"/>
      <c r="F45" s="462"/>
    </row>
    <row r="46" spans="1:6" x14ac:dyDescent="0.2">
      <c r="A46" s="62">
        <v>1</v>
      </c>
      <c r="B46" s="63" t="s">
        <v>54</v>
      </c>
      <c r="C46" s="64" t="s">
        <v>55</v>
      </c>
      <c r="D46" s="65">
        <f t="shared" ref="D46:D52" si="4">+E46+F46</f>
        <v>1221721</v>
      </c>
      <c r="E46" s="66">
        <v>776972</v>
      </c>
      <c r="F46" s="67">
        <v>444749</v>
      </c>
    </row>
    <row r="47" spans="1:6" x14ac:dyDescent="0.2">
      <c r="A47" s="14">
        <v>2</v>
      </c>
      <c r="B47" s="25" t="s">
        <v>56</v>
      </c>
      <c r="C47" s="26" t="s">
        <v>57</v>
      </c>
      <c r="D47" s="65">
        <f t="shared" si="4"/>
        <v>159860</v>
      </c>
      <c r="E47" s="18">
        <v>45556</v>
      </c>
      <c r="F47" s="24">
        <v>114304</v>
      </c>
    </row>
    <row r="48" spans="1:6" x14ac:dyDescent="0.2">
      <c r="A48" s="68">
        <v>3</v>
      </c>
      <c r="B48" s="69" t="s">
        <v>58</v>
      </c>
      <c r="C48" s="53" t="s">
        <v>59</v>
      </c>
      <c r="D48" s="65">
        <f t="shared" si="4"/>
        <v>226716</v>
      </c>
      <c r="E48" s="70">
        <v>220200</v>
      </c>
      <c r="F48" s="67">
        <v>6516</v>
      </c>
    </row>
    <row r="49" spans="1:6" x14ac:dyDescent="0.2">
      <c r="A49" s="14">
        <v>4</v>
      </c>
      <c r="B49" s="29" t="s">
        <v>60</v>
      </c>
      <c r="C49" s="16" t="s">
        <v>61</v>
      </c>
      <c r="D49" s="65">
        <f t="shared" si="4"/>
        <v>1815808</v>
      </c>
      <c r="E49" s="18">
        <v>1369699</v>
      </c>
      <c r="F49" s="24">
        <v>446109</v>
      </c>
    </row>
    <row r="50" spans="1:6" x14ac:dyDescent="0.2">
      <c r="A50" s="68">
        <v>5</v>
      </c>
      <c r="B50" s="29">
        <v>5171</v>
      </c>
      <c r="C50" s="16" t="s">
        <v>62</v>
      </c>
      <c r="D50" s="65">
        <f t="shared" si="4"/>
        <v>694243</v>
      </c>
      <c r="E50" s="18">
        <v>489383</v>
      </c>
      <c r="F50" s="24">
        <v>204860</v>
      </c>
    </row>
    <row r="51" spans="1:6" x14ac:dyDescent="0.2">
      <c r="A51" s="14">
        <v>6</v>
      </c>
      <c r="B51" s="69">
        <v>5193</v>
      </c>
      <c r="C51" s="53" t="s">
        <v>63</v>
      </c>
      <c r="D51" s="65">
        <f t="shared" si="4"/>
        <v>1969302</v>
      </c>
      <c r="E51" s="71">
        <v>1969302</v>
      </c>
      <c r="F51" s="72"/>
    </row>
    <row r="52" spans="1:6" x14ac:dyDescent="0.2">
      <c r="A52" s="14">
        <v>7</v>
      </c>
      <c r="B52" s="69" t="s">
        <v>64</v>
      </c>
      <c r="C52" s="53" t="s">
        <v>65</v>
      </c>
      <c r="D52" s="17">
        <f t="shared" si="4"/>
        <v>430330</v>
      </c>
      <c r="E52" s="30">
        <v>414840</v>
      </c>
      <c r="F52" s="31">
        <v>15490</v>
      </c>
    </row>
    <row r="53" spans="1:6" x14ac:dyDescent="0.2">
      <c r="A53" s="68">
        <v>8</v>
      </c>
      <c r="B53" s="73">
        <v>5331</v>
      </c>
      <c r="C53" s="53" t="s">
        <v>66</v>
      </c>
      <c r="D53" s="17">
        <f>+E53+F53</f>
        <v>2091414</v>
      </c>
      <c r="E53" s="30">
        <v>1673909</v>
      </c>
      <c r="F53" s="31">
        <v>417505</v>
      </c>
    </row>
    <row r="54" spans="1:6" x14ac:dyDescent="0.2">
      <c r="A54" s="14">
        <v>9</v>
      </c>
      <c r="B54" s="69" t="s">
        <v>67</v>
      </c>
      <c r="C54" s="53" t="s">
        <v>68</v>
      </c>
      <c r="D54" s="17">
        <f>+E54+F54</f>
        <v>66256</v>
      </c>
      <c r="E54" s="30">
        <v>65772</v>
      </c>
      <c r="F54" s="31">
        <f>10+474</f>
        <v>484</v>
      </c>
    </row>
    <row r="55" spans="1:6" x14ac:dyDescent="0.2">
      <c r="A55" s="68">
        <v>10</v>
      </c>
      <c r="B55" s="69">
        <v>5347</v>
      </c>
      <c r="C55" s="53" t="s">
        <v>47</v>
      </c>
      <c r="D55" s="54" t="s">
        <v>48</v>
      </c>
      <c r="E55" s="30">
        <v>1564128</v>
      </c>
      <c r="F55" s="31"/>
    </row>
    <row r="56" spans="1:6" x14ac:dyDescent="0.2">
      <c r="A56" s="14">
        <v>11</v>
      </c>
      <c r="B56" s="69">
        <v>5347</v>
      </c>
      <c r="C56" s="53" t="s">
        <v>49</v>
      </c>
      <c r="D56" s="54" t="s">
        <v>48</v>
      </c>
      <c r="E56" s="30"/>
      <c r="F56" s="31">
        <v>340</v>
      </c>
    </row>
    <row r="57" spans="1:6" x14ac:dyDescent="0.2">
      <c r="A57" s="68">
        <v>12</v>
      </c>
      <c r="B57" s="69">
        <v>5347</v>
      </c>
      <c r="C57" s="53" t="s">
        <v>427</v>
      </c>
      <c r="D57" s="54" t="s">
        <v>48</v>
      </c>
      <c r="E57" s="30"/>
      <c r="F57" s="31">
        <v>17445</v>
      </c>
    </row>
    <row r="58" spans="1:6" x14ac:dyDescent="0.2">
      <c r="A58" s="14">
        <v>13</v>
      </c>
      <c r="B58" s="69">
        <v>5365</v>
      </c>
      <c r="C58" s="53" t="s">
        <v>16</v>
      </c>
      <c r="D58" s="17">
        <f>+E58+F58</f>
        <v>262493</v>
      </c>
      <c r="E58" s="30">
        <v>250000</v>
      </c>
      <c r="F58" s="31">
        <f>F14</f>
        <v>12493</v>
      </c>
    </row>
    <row r="59" spans="1:6" x14ac:dyDescent="0.2">
      <c r="A59" s="68">
        <v>14</v>
      </c>
      <c r="B59" s="69">
        <v>5901</v>
      </c>
      <c r="C59" s="74" t="s">
        <v>429</v>
      </c>
      <c r="D59" s="17">
        <f>+E59+F59</f>
        <v>101506</v>
      </c>
      <c r="E59" s="18">
        <v>61994</v>
      </c>
      <c r="F59" s="31">
        <v>39512</v>
      </c>
    </row>
    <row r="60" spans="1:6" x14ac:dyDescent="0.2">
      <c r="A60" s="14">
        <v>15</v>
      </c>
      <c r="B60" s="75" t="s">
        <v>69</v>
      </c>
      <c r="C60" s="74" t="s">
        <v>70</v>
      </c>
      <c r="D60" s="13">
        <f>+E60+F60</f>
        <v>1382451</v>
      </c>
      <c r="E60" s="30">
        <f>9923752-SUM(E46:E59)</f>
        <v>1021997</v>
      </c>
      <c r="F60" s="31">
        <f>2080261-F46-F47-F48-F49-F50-F51-F52-F53-F54-F55-F56-F57-F58-F59</f>
        <v>360454</v>
      </c>
    </row>
    <row r="61" spans="1:6" ht="13.5" thickBot="1" x14ac:dyDescent="0.25">
      <c r="A61" s="68">
        <v>16</v>
      </c>
      <c r="B61" s="32" t="s">
        <v>71</v>
      </c>
      <c r="C61" s="76" t="s">
        <v>434</v>
      </c>
      <c r="D61" s="35">
        <f>SUM(D46:D60)</f>
        <v>10422100</v>
      </c>
      <c r="E61" s="35">
        <f>SUM(E46:E60)</f>
        <v>9923752</v>
      </c>
      <c r="F61" s="35">
        <f>SUM(F46:F60)</f>
        <v>2080261</v>
      </c>
    </row>
    <row r="62" spans="1:6" x14ac:dyDescent="0.2">
      <c r="A62" s="14">
        <v>17</v>
      </c>
      <c r="B62" s="77">
        <v>6351</v>
      </c>
      <c r="C62" s="78" t="s">
        <v>72</v>
      </c>
      <c r="D62" s="13">
        <f>+E62+F62</f>
        <v>270277</v>
      </c>
      <c r="E62" s="18">
        <v>268877</v>
      </c>
      <c r="F62" s="18">
        <v>1400</v>
      </c>
    </row>
    <row r="63" spans="1:6" x14ac:dyDescent="0.2">
      <c r="A63" s="68">
        <v>18</v>
      </c>
      <c r="B63" s="79" t="s">
        <v>73</v>
      </c>
      <c r="C63" s="80" t="s">
        <v>74</v>
      </c>
      <c r="D63" s="13">
        <f>+E63+F63</f>
        <v>5761465</v>
      </c>
      <c r="E63" s="18">
        <f>4645901-E62</f>
        <v>4377024</v>
      </c>
      <c r="F63" s="24">
        <f>1385841-F62</f>
        <v>1384441</v>
      </c>
    </row>
    <row r="64" spans="1:6" ht="13.5" thickBot="1" x14ac:dyDescent="0.25">
      <c r="A64" s="14">
        <v>19</v>
      </c>
      <c r="B64" s="81" t="s">
        <v>75</v>
      </c>
      <c r="C64" s="82" t="s">
        <v>435</v>
      </c>
      <c r="D64" s="52">
        <f>SUM(D62:D63)</f>
        <v>6031742</v>
      </c>
      <c r="E64" s="52">
        <f>SUM(E62:E63)</f>
        <v>4645901</v>
      </c>
      <c r="F64" s="52">
        <f>SUM(F62:F63)</f>
        <v>1385841</v>
      </c>
    </row>
    <row r="65" spans="1:6" ht="13.5" thickBot="1" x14ac:dyDescent="0.25">
      <c r="A65" s="55">
        <v>20</v>
      </c>
      <c r="B65" s="56" t="s">
        <v>76</v>
      </c>
      <c r="C65" s="57" t="s">
        <v>436</v>
      </c>
      <c r="D65" s="58">
        <f>+D61+D64</f>
        <v>16453842</v>
      </c>
      <c r="E65" s="58">
        <f>+E61+E64</f>
        <v>14569653</v>
      </c>
      <c r="F65" s="58">
        <f>+F61+F64</f>
        <v>3466102</v>
      </c>
    </row>
    <row r="66" spans="1:6" ht="13.5" thickBot="1" x14ac:dyDescent="0.25">
      <c r="A66" s="59"/>
      <c r="B66" s="83"/>
      <c r="C66" s="84"/>
      <c r="D66" s="84"/>
      <c r="E66" s="84"/>
      <c r="F66" s="84"/>
    </row>
    <row r="67" spans="1:6" ht="13.5" thickBot="1" x14ac:dyDescent="0.25">
      <c r="A67" s="4"/>
      <c r="B67" s="5" t="s">
        <v>1</v>
      </c>
      <c r="C67" s="466" t="s">
        <v>77</v>
      </c>
      <c r="D67" s="463" t="str">
        <f>$D$3</f>
        <v>SCHVÁLENÝ ROZPOČET 2018</v>
      </c>
      <c r="E67" s="464"/>
      <c r="F67" s="465"/>
    </row>
    <row r="68" spans="1:6" x14ac:dyDescent="0.2">
      <c r="A68" s="6" t="s">
        <v>2</v>
      </c>
      <c r="B68" s="7" t="s">
        <v>3</v>
      </c>
      <c r="C68" s="467"/>
      <c r="D68" s="461" t="s">
        <v>114</v>
      </c>
      <c r="E68" s="461" t="s">
        <v>6</v>
      </c>
      <c r="F68" s="461" t="s">
        <v>7</v>
      </c>
    </row>
    <row r="69" spans="1:6" ht="13.5" thickBot="1" x14ac:dyDescent="0.25">
      <c r="A69" s="8"/>
      <c r="B69" s="9" t="s">
        <v>5</v>
      </c>
      <c r="C69" s="468"/>
      <c r="D69" s="462"/>
      <c r="E69" s="462"/>
      <c r="F69" s="462"/>
    </row>
    <row r="70" spans="1:6" x14ac:dyDescent="0.2">
      <c r="A70" s="14">
        <v>1</v>
      </c>
      <c r="B70" s="25">
        <v>8115</v>
      </c>
      <c r="C70" s="16" t="s">
        <v>78</v>
      </c>
      <c r="D70" s="65">
        <f>+E70+F70</f>
        <v>3844256</v>
      </c>
      <c r="E70" s="85">
        <v>3117994</v>
      </c>
      <c r="F70" s="85">
        <v>726262</v>
      </c>
    </row>
    <row r="71" spans="1:6" x14ac:dyDescent="0.2">
      <c r="A71" s="10">
        <v>2</v>
      </c>
      <c r="B71" s="15">
        <v>8124</v>
      </c>
      <c r="C71" s="16" t="s">
        <v>79</v>
      </c>
      <c r="D71" s="18">
        <f>+E71+F71</f>
        <v>-35924</v>
      </c>
      <c r="E71" s="18"/>
      <c r="F71" s="18">
        <v>-35924</v>
      </c>
    </row>
    <row r="72" spans="1:6" ht="13.5" thickBot="1" x14ac:dyDescent="0.25">
      <c r="A72" s="10">
        <v>3</v>
      </c>
      <c r="B72" s="73">
        <v>8224</v>
      </c>
      <c r="C72" s="16" t="s">
        <v>80</v>
      </c>
      <c r="D72" s="30">
        <f>+E72+F72</f>
        <v>-310527</v>
      </c>
      <c r="E72" s="30">
        <v>-310527</v>
      </c>
      <c r="F72" s="30"/>
    </row>
    <row r="73" spans="1:6" ht="13.5" thickBot="1" x14ac:dyDescent="0.25">
      <c r="A73" s="8">
        <v>4</v>
      </c>
      <c r="B73" s="86" t="s">
        <v>81</v>
      </c>
      <c r="C73" s="87" t="s">
        <v>82</v>
      </c>
      <c r="D73" s="88">
        <f>SUM(D70:D72)</f>
        <v>3497805</v>
      </c>
      <c r="E73" s="88">
        <f>SUM(E70:E72)</f>
        <v>2807467</v>
      </c>
      <c r="F73" s="88">
        <f>SUM(F70:F72)</f>
        <v>690338</v>
      </c>
    </row>
    <row r="74" spans="1:6" ht="13.5" thickBot="1" x14ac:dyDescent="0.25">
      <c r="A74" s="89"/>
      <c r="B74" s="89"/>
      <c r="C74" s="90"/>
      <c r="D74" s="90"/>
      <c r="E74" s="90"/>
      <c r="F74" s="90"/>
    </row>
    <row r="75" spans="1:6" ht="13.5" thickBot="1" x14ac:dyDescent="0.25">
      <c r="A75" s="4"/>
      <c r="B75" s="5" t="s">
        <v>5</v>
      </c>
      <c r="C75" s="466" t="s">
        <v>83</v>
      </c>
      <c r="D75" s="463" t="str">
        <f>$D$3</f>
        <v>SCHVÁLENÝ ROZPOČET 2018</v>
      </c>
      <c r="E75" s="464"/>
      <c r="F75" s="465"/>
    </row>
    <row r="76" spans="1:6" x14ac:dyDescent="0.2">
      <c r="A76" s="91" t="s">
        <v>2</v>
      </c>
      <c r="B76" s="7"/>
      <c r="C76" s="467"/>
      <c r="D76" s="461" t="s">
        <v>114</v>
      </c>
      <c r="E76" s="461" t="s">
        <v>6</v>
      </c>
      <c r="F76" s="461" t="s">
        <v>7</v>
      </c>
    </row>
    <row r="77" spans="1:6" ht="13.5" thickBot="1" x14ac:dyDescent="0.25">
      <c r="A77" s="92"/>
      <c r="B77" s="9"/>
      <c r="C77" s="468"/>
      <c r="D77" s="462"/>
      <c r="E77" s="462"/>
      <c r="F77" s="462"/>
    </row>
    <row r="78" spans="1:6" x14ac:dyDescent="0.2">
      <c r="A78" s="62">
        <v>1</v>
      </c>
      <c r="B78" s="93" t="s">
        <v>84</v>
      </c>
      <c r="C78" s="94" t="s">
        <v>85</v>
      </c>
      <c r="D78" s="95">
        <f>+D41</f>
        <v>12956037</v>
      </c>
      <c r="E78" s="95">
        <f>+E41</f>
        <v>11762186</v>
      </c>
      <c r="F78" s="95">
        <f>+F41</f>
        <v>2775764</v>
      </c>
    </row>
    <row r="79" spans="1:6" x14ac:dyDescent="0.2">
      <c r="A79" s="10">
        <v>2</v>
      </c>
      <c r="B79" s="96" t="s">
        <v>86</v>
      </c>
      <c r="C79" s="97" t="s">
        <v>87</v>
      </c>
      <c r="D79" s="98">
        <f>+D65</f>
        <v>16453842</v>
      </c>
      <c r="E79" s="98">
        <f>+E65</f>
        <v>14569653</v>
      </c>
      <c r="F79" s="98">
        <f>+F65</f>
        <v>3466102</v>
      </c>
    </row>
    <row r="80" spans="1:6" ht="13.5" thickBot="1" x14ac:dyDescent="0.25">
      <c r="A80" s="55">
        <v>3</v>
      </c>
      <c r="B80" s="99"/>
      <c r="C80" s="100" t="s">
        <v>88</v>
      </c>
      <c r="D80" s="101">
        <f>+D78-D79</f>
        <v>-3497805</v>
      </c>
      <c r="E80" s="101">
        <f>+E78-E79</f>
        <v>-2807467</v>
      </c>
      <c r="F80" s="101">
        <f>+F78-F79</f>
        <v>-690338</v>
      </c>
    </row>
    <row r="81" spans="1:6" ht="13.5" thickBot="1" x14ac:dyDescent="0.25">
      <c r="A81" s="102">
        <v>4</v>
      </c>
      <c r="B81" s="103" t="s">
        <v>81</v>
      </c>
      <c r="C81" s="104" t="s">
        <v>89</v>
      </c>
      <c r="D81" s="105">
        <f>+D73</f>
        <v>3497805</v>
      </c>
      <c r="E81" s="105">
        <f>+E73</f>
        <v>2807467</v>
      </c>
      <c r="F81" s="105">
        <f>+F73</f>
        <v>690338</v>
      </c>
    </row>
    <row r="82" spans="1:6" ht="7.5" customHeight="1" x14ac:dyDescent="0.2">
      <c r="A82" s="89"/>
      <c r="B82" s="89"/>
      <c r="C82" s="90"/>
      <c r="D82" s="90"/>
      <c r="E82" s="3"/>
      <c r="F82" s="3"/>
    </row>
    <row r="83" spans="1:6" x14ac:dyDescent="0.2">
      <c r="A83" s="106" t="s">
        <v>48</v>
      </c>
      <c r="B83" s="89" t="s">
        <v>90</v>
      </c>
      <c r="C83" s="90"/>
      <c r="D83" s="90"/>
      <c r="E83" s="3"/>
      <c r="F83" s="3"/>
    </row>
  </sheetData>
  <mergeCells count="21">
    <mergeCell ref="D67:F67"/>
    <mergeCell ref="D75:F75"/>
    <mergeCell ref="C3:C5"/>
    <mergeCell ref="C43:C45"/>
    <mergeCell ref="C67:C69"/>
    <mergeCell ref="C75:C77"/>
    <mergeCell ref="D68:D69"/>
    <mergeCell ref="E68:E69"/>
    <mergeCell ref="F68:F69"/>
    <mergeCell ref="D76:D77"/>
    <mergeCell ref="E76:E77"/>
    <mergeCell ref="F76:F77"/>
    <mergeCell ref="A1:F1"/>
    <mergeCell ref="D4:D5"/>
    <mergeCell ref="E4:E5"/>
    <mergeCell ref="F4:F5"/>
    <mergeCell ref="D44:D45"/>
    <mergeCell ref="E44:E45"/>
    <mergeCell ref="F44:F45"/>
    <mergeCell ref="D3:F3"/>
    <mergeCell ref="D43:F43"/>
  </mergeCells>
  <printOptions horizontalCentered="1"/>
  <pageMargins left="0.70866141732283472" right="0.70866141732283472" top="0.39370078740157483" bottom="0.23622047244094491" header="0.23622047244094491" footer="0.15748031496062992"/>
  <pageSetup paperSize="9" scale="72" orientation="portrait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showZeros="0" zoomScaleNormal="100" workbookViewId="0">
      <selection activeCell="C14" sqref="C14"/>
    </sheetView>
  </sheetViews>
  <sheetFormatPr defaultRowHeight="12.75" x14ac:dyDescent="0.2"/>
  <cols>
    <col min="1" max="1" width="8" style="107" customWidth="1"/>
    <col min="2" max="2" width="49.7109375" style="107" customWidth="1"/>
    <col min="3" max="4" width="15.28515625" style="107" customWidth="1"/>
    <col min="5" max="16384" width="9.140625" style="107"/>
  </cols>
  <sheetData>
    <row r="1" spans="1:4" ht="18.75" x14ac:dyDescent="0.3">
      <c r="A1" s="471" t="s">
        <v>113</v>
      </c>
      <c r="B1" s="471"/>
      <c r="C1" s="471"/>
      <c r="D1" s="471"/>
    </row>
    <row r="2" spans="1:4" x14ac:dyDescent="0.2">
      <c r="A2" s="473"/>
      <c r="B2" s="473"/>
      <c r="C2" s="473"/>
      <c r="D2" s="473"/>
    </row>
    <row r="3" spans="1:4" ht="15" x14ac:dyDescent="0.25">
      <c r="A3" s="472" t="s">
        <v>439</v>
      </c>
      <c r="B3" s="472"/>
      <c r="C3" s="472"/>
      <c r="D3" s="472"/>
    </row>
    <row r="5" spans="1:4" x14ac:dyDescent="0.2">
      <c r="A5" s="473" t="s">
        <v>90</v>
      </c>
      <c r="B5" s="473"/>
      <c r="C5" s="473"/>
      <c r="D5" s="473"/>
    </row>
    <row r="7" spans="1:4" x14ac:dyDescent="0.2">
      <c r="D7" s="109" t="s">
        <v>91</v>
      </c>
    </row>
    <row r="8" spans="1:4" x14ac:dyDescent="0.2">
      <c r="A8" s="111"/>
      <c r="B8" s="117"/>
      <c r="C8" s="474" t="s">
        <v>92</v>
      </c>
      <c r="D8" s="475"/>
    </row>
    <row r="9" spans="1:4" x14ac:dyDescent="0.2">
      <c r="A9" s="112" t="s">
        <v>1</v>
      </c>
      <c r="B9" s="118" t="s">
        <v>93</v>
      </c>
      <c r="C9" s="121" t="s">
        <v>94</v>
      </c>
      <c r="D9" s="121" t="s">
        <v>94</v>
      </c>
    </row>
    <row r="10" spans="1:4" x14ac:dyDescent="0.2">
      <c r="A10" s="119"/>
      <c r="B10" s="120"/>
      <c r="C10" s="122" t="s">
        <v>95</v>
      </c>
      <c r="D10" s="122" t="s">
        <v>96</v>
      </c>
    </row>
    <row r="11" spans="1:4" x14ac:dyDescent="0.2">
      <c r="A11" s="113"/>
      <c r="B11" s="123"/>
      <c r="C11" s="125"/>
      <c r="D11" s="125"/>
    </row>
    <row r="12" spans="1:4" x14ac:dyDescent="0.2">
      <c r="A12" s="114"/>
      <c r="B12" s="124" t="s">
        <v>4</v>
      </c>
      <c r="C12" s="126"/>
      <c r="D12" s="126"/>
    </row>
    <row r="13" spans="1:4" x14ac:dyDescent="0.2">
      <c r="A13" s="115">
        <v>4137</v>
      </c>
      <c r="B13" s="123" t="s">
        <v>97</v>
      </c>
      <c r="C13" s="126">
        <f>C30</f>
        <v>17445</v>
      </c>
      <c r="D13" s="126"/>
    </row>
    <row r="14" spans="1:4" x14ac:dyDescent="0.2">
      <c r="A14" s="115">
        <v>4137</v>
      </c>
      <c r="B14" s="123" t="s">
        <v>98</v>
      </c>
      <c r="C14" s="126">
        <f>C46</f>
        <v>1564128</v>
      </c>
      <c r="D14" s="126">
        <f>D46</f>
        <v>340</v>
      </c>
    </row>
    <row r="15" spans="1:4" x14ac:dyDescent="0.2">
      <c r="A15" s="128"/>
      <c r="B15" s="130" t="s">
        <v>85</v>
      </c>
      <c r="C15" s="132">
        <f>SUM(C13:C14)</f>
        <v>1581573</v>
      </c>
      <c r="D15" s="129">
        <f>SUM(D11:D14)</f>
        <v>340</v>
      </c>
    </row>
    <row r="16" spans="1:4" x14ac:dyDescent="0.2">
      <c r="A16" s="115"/>
      <c r="B16" s="123"/>
      <c r="C16" s="126"/>
      <c r="D16" s="125"/>
    </row>
    <row r="17" spans="1:4" x14ac:dyDescent="0.2">
      <c r="A17" s="116"/>
      <c r="B17" s="124" t="s">
        <v>53</v>
      </c>
      <c r="C17" s="126"/>
      <c r="D17" s="126"/>
    </row>
    <row r="18" spans="1:4" x14ac:dyDescent="0.2">
      <c r="A18" s="115">
        <v>5347</v>
      </c>
      <c r="B18" s="131" t="s">
        <v>99</v>
      </c>
      <c r="C18" s="126">
        <f>C34</f>
        <v>1564128</v>
      </c>
      <c r="D18" s="126">
        <f>D50</f>
        <v>340</v>
      </c>
    </row>
    <row r="19" spans="1:4" x14ac:dyDescent="0.2">
      <c r="A19" s="115">
        <v>5347</v>
      </c>
      <c r="B19" s="131" t="s">
        <v>100</v>
      </c>
      <c r="C19" s="126">
        <f>C51</f>
        <v>17445</v>
      </c>
      <c r="D19" s="126"/>
    </row>
    <row r="20" spans="1:4" x14ac:dyDescent="0.2">
      <c r="A20" s="128"/>
      <c r="B20" s="130" t="s">
        <v>87</v>
      </c>
      <c r="C20" s="132">
        <f>SUM(C16:C19)</f>
        <v>1581573</v>
      </c>
      <c r="D20" s="129">
        <f>SUM(D16:D19)</f>
        <v>340</v>
      </c>
    </row>
    <row r="21" spans="1:4" x14ac:dyDescent="0.2">
      <c r="A21" s="128"/>
      <c r="B21" s="130" t="s">
        <v>101</v>
      </c>
      <c r="C21" s="132">
        <f>C15-C20</f>
        <v>0</v>
      </c>
      <c r="D21" s="129">
        <f>D15-D20</f>
        <v>0</v>
      </c>
    </row>
    <row r="22" spans="1:4" x14ac:dyDescent="0.2">
      <c r="B22" s="107" t="s">
        <v>102</v>
      </c>
    </row>
    <row r="24" spans="1:4" x14ac:dyDescent="0.2">
      <c r="C24" s="109" t="s">
        <v>91</v>
      </c>
    </row>
    <row r="25" spans="1:4" x14ac:dyDescent="0.2">
      <c r="A25" s="111"/>
      <c r="B25" s="137"/>
      <c r="C25" s="135" t="s">
        <v>103</v>
      </c>
    </row>
    <row r="26" spans="1:4" x14ac:dyDescent="0.2">
      <c r="A26" s="112" t="s">
        <v>1</v>
      </c>
      <c r="B26" s="133" t="s">
        <v>104</v>
      </c>
      <c r="C26" s="112" t="s">
        <v>94</v>
      </c>
    </row>
    <row r="27" spans="1:4" x14ac:dyDescent="0.2">
      <c r="A27" s="119"/>
      <c r="B27" s="138"/>
      <c r="C27" s="122" t="s">
        <v>105</v>
      </c>
    </row>
    <row r="28" spans="1:4" x14ac:dyDescent="0.2">
      <c r="A28" s="111"/>
      <c r="B28" s="137"/>
      <c r="C28" s="125"/>
    </row>
    <row r="29" spans="1:4" x14ac:dyDescent="0.2">
      <c r="A29" s="114"/>
      <c r="B29" s="124" t="s">
        <v>4</v>
      </c>
      <c r="C29" s="126"/>
    </row>
    <row r="30" spans="1:4" x14ac:dyDescent="0.2">
      <c r="A30" s="119">
        <v>4137</v>
      </c>
      <c r="B30" s="138" t="s">
        <v>106</v>
      </c>
      <c r="C30" s="127">
        <f>Bilance!E39</f>
        <v>17445</v>
      </c>
    </row>
    <row r="31" spans="1:4" x14ac:dyDescent="0.2">
      <c r="A31" s="134"/>
      <c r="B31" s="139" t="s">
        <v>85</v>
      </c>
      <c r="C31" s="136">
        <f>SUM(C30:C30)</f>
        <v>17445</v>
      </c>
    </row>
    <row r="32" spans="1:4" x14ac:dyDescent="0.2">
      <c r="A32" s="113"/>
      <c r="B32" s="123"/>
      <c r="C32" s="126"/>
    </row>
    <row r="33" spans="1:4" x14ac:dyDescent="0.2">
      <c r="A33" s="114"/>
      <c r="B33" s="124" t="s">
        <v>53</v>
      </c>
      <c r="C33" s="126"/>
    </row>
    <row r="34" spans="1:4" x14ac:dyDescent="0.2">
      <c r="A34" s="119">
        <v>5347</v>
      </c>
      <c r="B34" s="138" t="s">
        <v>437</v>
      </c>
      <c r="C34" s="127">
        <f>Bilance!E55</f>
        <v>1564128</v>
      </c>
    </row>
    <row r="35" spans="1:4" x14ac:dyDescent="0.2">
      <c r="A35" s="134"/>
      <c r="B35" s="139" t="s">
        <v>87</v>
      </c>
      <c r="C35" s="136">
        <f>SUM(C34:C34)</f>
        <v>1564128</v>
      </c>
    </row>
    <row r="36" spans="1:4" x14ac:dyDescent="0.2">
      <c r="A36" s="134"/>
      <c r="B36" s="139" t="s">
        <v>107</v>
      </c>
      <c r="C36" s="136">
        <f>C31-C35</f>
        <v>-1546683</v>
      </c>
    </row>
    <row r="40" spans="1:4" x14ac:dyDescent="0.2">
      <c r="D40" s="109" t="s">
        <v>91</v>
      </c>
    </row>
    <row r="41" spans="1:4" x14ac:dyDescent="0.2">
      <c r="A41" s="111"/>
      <c r="B41" s="111"/>
      <c r="C41" s="469" t="s">
        <v>92</v>
      </c>
      <c r="D41" s="470"/>
    </row>
    <row r="42" spans="1:4" x14ac:dyDescent="0.2">
      <c r="A42" s="112" t="s">
        <v>1</v>
      </c>
      <c r="B42" s="112" t="s">
        <v>108</v>
      </c>
      <c r="C42" s="135" t="s">
        <v>94</v>
      </c>
      <c r="D42" s="135" t="s">
        <v>94</v>
      </c>
    </row>
    <row r="43" spans="1:4" x14ac:dyDescent="0.2">
      <c r="A43" s="119"/>
      <c r="B43" s="119"/>
      <c r="C43" s="122" t="s">
        <v>105</v>
      </c>
      <c r="D43" s="122" t="s">
        <v>109</v>
      </c>
    </row>
    <row r="44" spans="1:4" x14ac:dyDescent="0.2">
      <c r="A44" s="113"/>
      <c r="B44" s="113"/>
      <c r="C44" s="126"/>
      <c r="D44" s="126"/>
    </row>
    <row r="45" spans="1:4" x14ac:dyDescent="0.2">
      <c r="A45" s="114"/>
      <c r="B45" s="114" t="s">
        <v>4</v>
      </c>
      <c r="C45" s="126"/>
      <c r="D45" s="126"/>
    </row>
    <row r="46" spans="1:4" x14ac:dyDescent="0.2">
      <c r="A46" s="119">
        <v>4137</v>
      </c>
      <c r="B46" s="119" t="s">
        <v>110</v>
      </c>
      <c r="C46" s="127">
        <f>Bilance!F37</f>
        <v>1564128</v>
      </c>
      <c r="D46" s="127">
        <f>Bilance!F38</f>
        <v>340</v>
      </c>
    </row>
    <row r="47" spans="1:4" x14ac:dyDescent="0.2">
      <c r="A47" s="134"/>
      <c r="B47" s="134" t="s">
        <v>85</v>
      </c>
      <c r="C47" s="136">
        <f>SUM(C46:C46)</f>
        <v>1564128</v>
      </c>
      <c r="D47" s="136">
        <f>SUM(D46:D46)</f>
        <v>340</v>
      </c>
    </row>
    <row r="48" spans="1:4" x14ac:dyDescent="0.2">
      <c r="A48" s="113"/>
      <c r="B48" s="113"/>
      <c r="C48" s="126"/>
      <c r="D48" s="126"/>
    </row>
    <row r="49" spans="1:4" x14ac:dyDescent="0.2">
      <c r="A49" s="114"/>
      <c r="B49" s="114" t="s">
        <v>53</v>
      </c>
      <c r="C49" s="126"/>
      <c r="D49" s="126"/>
    </row>
    <row r="50" spans="1:4" x14ac:dyDescent="0.2">
      <c r="A50" s="113">
        <v>5347</v>
      </c>
      <c r="B50" s="113" t="s">
        <v>111</v>
      </c>
      <c r="C50" s="126"/>
      <c r="D50" s="126">
        <f>Bilance!F56</f>
        <v>340</v>
      </c>
    </row>
    <row r="51" spans="1:4" x14ac:dyDescent="0.2">
      <c r="A51" s="119">
        <v>5347</v>
      </c>
      <c r="B51" s="119" t="s">
        <v>112</v>
      </c>
      <c r="C51" s="127">
        <f>Bilance!F57</f>
        <v>17445</v>
      </c>
      <c r="D51" s="127"/>
    </row>
    <row r="52" spans="1:4" x14ac:dyDescent="0.2">
      <c r="A52" s="134"/>
      <c r="B52" s="134" t="s">
        <v>87</v>
      </c>
      <c r="C52" s="136">
        <f>SUM(C50:C51)</f>
        <v>17445</v>
      </c>
      <c r="D52" s="136">
        <f>SUM(D50:D51)</f>
        <v>340</v>
      </c>
    </row>
    <row r="53" spans="1:4" x14ac:dyDescent="0.2">
      <c r="A53" s="134"/>
      <c r="B53" s="134" t="s">
        <v>107</v>
      </c>
      <c r="C53" s="136">
        <f>C47-C52</f>
        <v>1546683</v>
      </c>
      <c r="D53" s="136">
        <f>D47-D52</f>
        <v>0</v>
      </c>
    </row>
    <row r="55" spans="1:4" x14ac:dyDescent="0.2">
      <c r="C55" s="110"/>
    </row>
  </sheetData>
  <mergeCells count="6">
    <mergeCell ref="C41:D41"/>
    <mergeCell ref="A1:D1"/>
    <mergeCell ref="A3:D3"/>
    <mergeCell ref="A2:D2"/>
    <mergeCell ref="A5:D5"/>
    <mergeCell ref="C8:D8"/>
  </mergeCells>
  <printOptions horizontalCentered="1"/>
  <pageMargins left="0.78740157480314965" right="0.78740157480314965" top="0.86614173228346458" bottom="0.7480314960629921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Normal="100" zoomScaleSheetLayoutView="100" workbookViewId="0">
      <selection activeCell="C8" sqref="C8"/>
    </sheetView>
  </sheetViews>
  <sheetFormatPr defaultRowHeight="12.75" x14ac:dyDescent="0.2"/>
  <cols>
    <col min="1" max="1" width="8.28515625" style="107" customWidth="1"/>
    <col min="2" max="2" width="49.28515625" style="107" customWidth="1"/>
    <col min="3" max="3" width="15.85546875" style="107" customWidth="1"/>
    <col min="4" max="5" width="14.7109375" style="107" customWidth="1"/>
    <col min="6" max="6" width="15.42578125" style="107" customWidth="1"/>
    <col min="7" max="7" width="13.42578125" style="107" customWidth="1"/>
    <col min="8" max="8" width="14" style="107" customWidth="1"/>
    <col min="9" max="12" width="9.140625" style="107"/>
    <col min="13" max="13" width="21.42578125" style="107" bestFit="1" customWidth="1"/>
    <col min="14" max="16384" width="9.140625" style="107"/>
  </cols>
  <sheetData>
    <row r="1" spans="1:14" ht="18.75" x14ac:dyDescent="0.3">
      <c r="A1" s="471" t="s">
        <v>440</v>
      </c>
      <c r="B1" s="471"/>
      <c r="C1" s="471"/>
      <c r="D1" s="471"/>
      <c r="E1" s="471"/>
      <c r="F1" s="471"/>
      <c r="G1" s="471"/>
      <c r="H1" s="471"/>
    </row>
    <row r="2" spans="1:14" x14ac:dyDescent="0.2">
      <c r="A2" s="140"/>
      <c r="B2" s="108"/>
      <c r="C2" s="108"/>
      <c r="F2" s="123"/>
    </row>
    <row r="3" spans="1:14" ht="13.5" thickBot="1" x14ac:dyDescent="0.25">
      <c r="F3" s="123"/>
    </row>
    <row r="4" spans="1:14" ht="26.25" thickBot="1" x14ac:dyDescent="0.25">
      <c r="A4" s="165" t="s">
        <v>115</v>
      </c>
      <c r="B4" s="141" t="s">
        <v>116</v>
      </c>
      <c r="C4" s="142" t="s">
        <v>114</v>
      </c>
      <c r="D4" s="143" t="s">
        <v>6</v>
      </c>
      <c r="E4" s="144" t="s">
        <v>7</v>
      </c>
      <c r="F4" s="124"/>
      <c r="M4" s="433" t="s">
        <v>409</v>
      </c>
      <c r="N4" s="433" t="s">
        <v>410</v>
      </c>
    </row>
    <row r="5" spans="1:14" ht="15" x14ac:dyDescent="0.25">
      <c r="A5" s="176">
        <v>1</v>
      </c>
      <c r="B5" s="177" t="s">
        <v>117</v>
      </c>
      <c r="C5" s="178">
        <f>+'Daňové a Transfery'!E37</f>
        <v>9899111</v>
      </c>
      <c r="D5" s="179">
        <f>+'Daňové a Transfery'!F37</f>
        <v>9704025</v>
      </c>
      <c r="E5" s="180">
        <f>+'Daňové a Transfery'!G37</f>
        <v>195086</v>
      </c>
      <c r="F5" s="149"/>
      <c r="G5" s="110"/>
      <c r="M5" s="434" t="s">
        <v>117</v>
      </c>
      <c r="N5" s="435">
        <f>C5/1000</f>
        <v>9899.1110000000008</v>
      </c>
    </row>
    <row r="6" spans="1:14" ht="15" x14ac:dyDescent="0.25">
      <c r="A6" s="181">
        <v>2</v>
      </c>
      <c r="B6" s="182" t="s">
        <v>118</v>
      </c>
      <c r="C6" s="183">
        <f>+'N a K'!E112</f>
        <v>809562</v>
      </c>
      <c r="D6" s="184">
        <f>+D31</f>
        <v>650443</v>
      </c>
      <c r="E6" s="185">
        <f>+'N a K'!G112</f>
        <v>159119</v>
      </c>
      <c r="F6" s="149"/>
      <c r="G6" s="110"/>
      <c r="M6" s="434" t="s">
        <v>118</v>
      </c>
      <c r="N6" s="435">
        <f t="shared" ref="N6:N8" si="0">C6/1000</f>
        <v>809.56200000000001</v>
      </c>
    </row>
    <row r="7" spans="1:14" ht="15" x14ac:dyDescent="0.25">
      <c r="A7" s="181">
        <v>3</v>
      </c>
      <c r="B7" s="182" t="s">
        <v>119</v>
      </c>
      <c r="C7" s="183">
        <f>+'N a K'!H112</f>
        <v>299762</v>
      </c>
      <c r="D7" s="184">
        <f>+G31</f>
        <v>298900</v>
      </c>
      <c r="E7" s="185">
        <f>+'N a K'!J112</f>
        <v>862</v>
      </c>
      <c r="F7" s="149"/>
      <c r="G7" s="110"/>
      <c r="M7" s="434" t="s">
        <v>119</v>
      </c>
      <c r="N7" s="435">
        <f t="shared" si="0"/>
        <v>299.762</v>
      </c>
    </row>
    <row r="8" spans="1:14" ht="15.75" thickBot="1" x14ac:dyDescent="0.3">
      <c r="A8" s="186">
        <v>4</v>
      </c>
      <c r="B8" s="187" t="s">
        <v>120</v>
      </c>
      <c r="C8" s="188">
        <f>+'Daňové a Transfery'!E57</f>
        <v>1947602</v>
      </c>
      <c r="D8" s="189">
        <f>+'Daňové a Transfery'!F57</f>
        <v>1108818</v>
      </c>
      <c r="E8" s="190">
        <f>+'Daňové a Transfery'!G57</f>
        <v>2420697</v>
      </c>
      <c r="F8" s="149"/>
      <c r="G8" s="110"/>
      <c r="M8" s="434" t="s">
        <v>408</v>
      </c>
      <c r="N8" s="435">
        <f t="shared" si="0"/>
        <v>1947.6020000000001</v>
      </c>
    </row>
    <row r="9" spans="1:14" ht="15.75" thickBot="1" x14ac:dyDescent="0.3">
      <c r="A9" s="191"/>
      <c r="B9" s="192" t="s">
        <v>121</v>
      </c>
      <c r="C9" s="193">
        <f>SUM(C5:C8)</f>
        <v>12956037</v>
      </c>
      <c r="D9" s="194">
        <f>SUM(D5:D8)</f>
        <v>11762186</v>
      </c>
      <c r="E9" s="195">
        <f>SUM(E5:E8)</f>
        <v>2775764</v>
      </c>
      <c r="F9" s="154"/>
      <c r="G9" s="110"/>
      <c r="M9" s="434"/>
      <c r="N9" s="435">
        <f>SUM(N5:N8)</f>
        <v>12956.037000000002</v>
      </c>
    </row>
    <row r="10" spans="1:14" x14ac:dyDescent="0.2">
      <c r="D10" s="110"/>
      <c r="F10" s="123"/>
    </row>
    <row r="11" spans="1:14" ht="13.5" thickBot="1" x14ac:dyDescent="0.25"/>
    <row r="12" spans="1:14" x14ac:dyDescent="0.2">
      <c r="A12" s="476" t="s">
        <v>122</v>
      </c>
      <c r="B12" s="478" t="s">
        <v>123</v>
      </c>
      <c r="C12" s="155" t="s">
        <v>124</v>
      </c>
      <c r="D12" s="156"/>
      <c r="E12" s="157"/>
      <c r="F12" s="155" t="s">
        <v>125</v>
      </c>
      <c r="G12" s="156"/>
      <c r="H12" s="158"/>
    </row>
    <row r="13" spans="1:14" ht="26.25" thickBot="1" x14ac:dyDescent="0.25">
      <c r="A13" s="477"/>
      <c r="B13" s="479"/>
      <c r="C13" s="159" t="s">
        <v>114</v>
      </c>
      <c r="D13" s="160" t="s">
        <v>6</v>
      </c>
      <c r="E13" s="160" t="s">
        <v>7</v>
      </c>
      <c r="F13" s="159" t="s">
        <v>114</v>
      </c>
      <c r="G13" s="160" t="s">
        <v>6</v>
      </c>
      <c r="H13" s="161" t="s">
        <v>7</v>
      </c>
    </row>
    <row r="14" spans="1:14" x14ac:dyDescent="0.2">
      <c r="A14" s="162"/>
      <c r="B14" s="145" t="s">
        <v>126</v>
      </c>
      <c r="C14" s="146">
        <f>+'N a K'!E9</f>
        <v>11058</v>
      </c>
      <c r="D14" s="147">
        <f>+'N a K'!F9</f>
        <v>11003</v>
      </c>
      <c r="E14" s="147">
        <f>+'N a K'!G9</f>
        <v>55</v>
      </c>
      <c r="F14" s="146"/>
      <c r="G14" s="147"/>
      <c r="H14" s="148"/>
    </row>
    <row r="15" spans="1:14" x14ac:dyDescent="0.2">
      <c r="A15" s="153" t="s">
        <v>127</v>
      </c>
      <c r="B15" s="150" t="s">
        <v>128</v>
      </c>
      <c r="C15" s="163">
        <f>+'N a K'!E16</f>
        <v>21415</v>
      </c>
      <c r="D15" s="151">
        <f>+'N a K'!F16</f>
        <v>9500</v>
      </c>
      <c r="E15" s="151">
        <f>+'N a K'!G16</f>
        <v>11915</v>
      </c>
      <c r="F15" s="163"/>
      <c r="G15" s="151"/>
      <c r="H15" s="152"/>
    </row>
    <row r="16" spans="1:14" x14ac:dyDescent="0.2">
      <c r="A16" s="153" t="s">
        <v>129</v>
      </c>
      <c r="B16" s="150" t="s">
        <v>130</v>
      </c>
      <c r="C16" s="163">
        <f>+'N a K'!E25</f>
        <v>2810</v>
      </c>
      <c r="D16" s="151">
        <f>+'N a K'!F25</f>
        <v>10</v>
      </c>
      <c r="E16" s="151">
        <f>+'N a K'!G25</f>
        <v>2800</v>
      </c>
      <c r="F16" s="163"/>
      <c r="G16" s="151"/>
      <c r="H16" s="152"/>
    </row>
    <row r="17" spans="1:8" x14ac:dyDescent="0.2">
      <c r="A17" s="153" t="s">
        <v>131</v>
      </c>
      <c r="B17" s="150" t="s">
        <v>132</v>
      </c>
      <c r="C17" s="163">
        <f>+'N a K'!E30</f>
        <v>75022</v>
      </c>
      <c r="D17" s="151">
        <f>+'N a K'!F30</f>
        <v>74977</v>
      </c>
      <c r="E17" s="151">
        <f>+'N a K'!G30</f>
        <v>45</v>
      </c>
      <c r="F17" s="163"/>
      <c r="G17" s="151"/>
      <c r="H17" s="152"/>
    </row>
    <row r="18" spans="1:8" x14ac:dyDescent="0.2">
      <c r="A18" s="153" t="s">
        <v>133</v>
      </c>
      <c r="B18" s="150" t="s">
        <v>134</v>
      </c>
      <c r="C18" s="163">
        <f>+'N a K'!E33</f>
        <v>100</v>
      </c>
      <c r="D18" s="151">
        <f>+'N a K'!F33</f>
        <v>100</v>
      </c>
      <c r="E18" s="151"/>
      <c r="F18" s="163"/>
      <c r="G18" s="151"/>
      <c r="H18" s="152"/>
    </row>
    <row r="19" spans="1:8" x14ac:dyDescent="0.2">
      <c r="A19" s="153" t="s">
        <v>135</v>
      </c>
      <c r="B19" s="150" t="s">
        <v>136</v>
      </c>
      <c r="C19" s="163">
        <f>+'N a K'!E41</f>
        <v>19220</v>
      </c>
      <c r="D19" s="151">
        <f>+'N a K'!F41</f>
        <v>5709</v>
      </c>
      <c r="E19" s="151">
        <f>+'N a K'!G41</f>
        <v>13511</v>
      </c>
      <c r="F19" s="163"/>
      <c r="G19" s="151"/>
      <c r="H19" s="152"/>
    </row>
    <row r="20" spans="1:8" x14ac:dyDescent="0.2">
      <c r="A20" s="153" t="s">
        <v>137</v>
      </c>
      <c r="B20" s="150" t="s">
        <v>138</v>
      </c>
      <c r="C20" s="163">
        <f>+'N a K'!E54</f>
        <v>127635</v>
      </c>
      <c r="D20" s="151">
        <f>+'N a K'!F54</f>
        <v>118683</v>
      </c>
      <c r="E20" s="151">
        <f>+'N a K'!G54</f>
        <v>8952</v>
      </c>
      <c r="F20" s="163"/>
      <c r="G20" s="151"/>
      <c r="H20" s="152"/>
    </row>
    <row r="21" spans="1:8" x14ac:dyDescent="0.2">
      <c r="A21" s="153" t="s">
        <v>139</v>
      </c>
      <c r="B21" s="150" t="s">
        <v>140</v>
      </c>
      <c r="C21" s="163">
        <f>+'N a K'!E59</f>
        <v>3767</v>
      </c>
      <c r="D21" s="151">
        <f>+'N a K'!F59</f>
        <v>1328</v>
      </c>
      <c r="E21" s="151">
        <f>+'N a K'!G59</f>
        <v>2439</v>
      </c>
      <c r="F21" s="163">
        <f>'N a K'!H59</f>
        <v>857</v>
      </c>
      <c r="G21" s="151"/>
      <c r="H21" s="152">
        <f>'N a K'!J59</f>
        <v>857</v>
      </c>
    </row>
    <row r="22" spans="1:8" x14ac:dyDescent="0.2">
      <c r="A22" s="153" t="s">
        <v>141</v>
      </c>
      <c r="B22" s="150" t="s">
        <v>142</v>
      </c>
      <c r="C22" s="163">
        <f>+'N a K'!E63</f>
        <v>16051</v>
      </c>
      <c r="D22" s="151">
        <f>+'N a K'!F63</f>
        <v>10698</v>
      </c>
      <c r="E22" s="151">
        <f>+'N a K'!G63</f>
        <v>5353</v>
      </c>
      <c r="F22" s="163"/>
      <c r="G22" s="151"/>
      <c r="H22" s="152"/>
    </row>
    <row r="23" spans="1:8" x14ac:dyDescent="0.2">
      <c r="A23" s="153" t="s">
        <v>143</v>
      </c>
      <c r="B23" s="150" t="s">
        <v>144</v>
      </c>
      <c r="C23" s="163">
        <f>+'N a K'!E72</f>
        <v>231063</v>
      </c>
      <c r="D23" s="151">
        <f>+'N a K'!F72</f>
        <v>180059</v>
      </c>
      <c r="E23" s="151">
        <f>+'N a K'!G72</f>
        <v>51004</v>
      </c>
      <c r="F23" s="163">
        <f>+'N a K'!H72</f>
        <v>298605</v>
      </c>
      <c r="G23" s="151">
        <f>+'N a K'!I72</f>
        <v>298600</v>
      </c>
      <c r="H23" s="152">
        <f>'N a K'!J72</f>
        <v>5</v>
      </c>
    </row>
    <row r="24" spans="1:8" x14ac:dyDescent="0.2">
      <c r="A24" s="153" t="s">
        <v>145</v>
      </c>
      <c r="B24" s="150" t="s">
        <v>146</v>
      </c>
      <c r="C24" s="163">
        <f>+'N a K'!E78</f>
        <v>28740</v>
      </c>
      <c r="D24" s="151">
        <f>+'N a K'!F78</f>
        <v>28560</v>
      </c>
      <c r="E24" s="151">
        <f>+'N a K'!G78</f>
        <v>180</v>
      </c>
      <c r="F24" s="163"/>
      <c r="G24" s="151"/>
      <c r="H24" s="152"/>
    </row>
    <row r="25" spans="1:8" x14ac:dyDescent="0.2">
      <c r="A25" s="153" t="s">
        <v>147</v>
      </c>
      <c r="B25" s="150" t="s">
        <v>148</v>
      </c>
      <c r="C25" s="163">
        <f>+'N a K'!E89</f>
        <v>33140</v>
      </c>
      <c r="D25" s="151">
        <f>+'N a K'!F89</f>
        <v>6947</v>
      </c>
      <c r="E25" s="151">
        <f>+'N a K'!G89</f>
        <v>26193</v>
      </c>
      <c r="F25" s="163"/>
      <c r="G25" s="151"/>
      <c r="H25" s="152"/>
    </row>
    <row r="26" spans="1:8" x14ac:dyDescent="0.2">
      <c r="A26" s="153" t="s">
        <v>149</v>
      </c>
      <c r="B26" s="150" t="s">
        <v>150</v>
      </c>
      <c r="C26" s="163">
        <f>+'N a K'!E94</f>
        <v>32614</v>
      </c>
      <c r="D26" s="151">
        <f>+'N a K'!F94</f>
        <v>32478</v>
      </c>
      <c r="E26" s="151">
        <f>+'N a K'!G94</f>
        <v>136</v>
      </c>
      <c r="F26" s="163">
        <f>+'N a K'!H94</f>
        <v>300</v>
      </c>
      <c r="G26" s="151">
        <f>+'N a K'!I94</f>
        <v>300</v>
      </c>
      <c r="H26" s="152"/>
    </row>
    <row r="27" spans="1:8" x14ac:dyDescent="0.2">
      <c r="A27" s="164">
        <v>55</v>
      </c>
      <c r="B27" s="150" t="s">
        <v>151</v>
      </c>
      <c r="C27" s="163">
        <f>+'N a K'!E97</f>
        <v>154</v>
      </c>
      <c r="D27" s="151"/>
      <c r="E27" s="151">
        <f>+'N a K'!G97</f>
        <v>154</v>
      </c>
      <c r="F27" s="163"/>
      <c r="G27" s="151"/>
      <c r="H27" s="152"/>
    </row>
    <row r="28" spans="1:8" x14ac:dyDescent="0.2">
      <c r="A28" s="153" t="s">
        <v>152</v>
      </c>
      <c r="B28" s="150" t="s">
        <v>153</v>
      </c>
      <c r="C28" s="163">
        <f>+'N a K'!E102</f>
        <v>50891</v>
      </c>
      <c r="D28" s="151">
        <f>+'N a K'!F102</f>
        <v>15611</v>
      </c>
      <c r="E28" s="151">
        <f>+'N a K'!G102</f>
        <v>35280</v>
      </c>
      <c r="F28" s="163"/>
      <c r="G28" s="151"/>
      <c r="H28" s="152"/>
    </row>
    <row r="29" spans="1:8" x14ac:dyDescent="0.2">
      <c r="A29" s="153" t="s">
        <v>154</v>
      </c>
      <c r="B29" s="150" t="s">
        <v>155</v>
      </c>
      <c r="C29" s="163">
        <f>+'N a K'!E105</f>
        <v>30</v>
      </c>
      <c r="D29" s="151">
        <f>+'N a K'!F105</f>
        <v>30</v>
      </c>
      <c r="E29" s="151"/>
      <c r="F29" s="163"/>
      <c r="G29" s="151"/>
      <c r="H29" s="152"/>
    </row>
    <row r="30" spans="1:8" ht="13.5" thickBot="1" x14ac:dyDescent="0.25">
      <c r="A30" s="173" t="s">
        <v>156</v>
      </c>
      <c r="B30" s="166" t="s">
        <v>157</v>
      </c>
      <c r="C30" s="174">
        <f>+'N a K'!E108</f>
        <v>155852</v>
      </c>
      <c r="D30" s="167">
        <f>+'N a K'!F108</f>
        <v>154750</v>
      </c>
      <c r="E30" s="167">
        <f>+'N a K'!G108</f>
        <v>1102</v>
      </c>
      <c r="F30" s="174"/>
      <c r="G30" s="167"/>
      <c r="H30" s="168"/>
    </row>
    <row r="31" spans="1:8" ht="13.5" thickBot="1" x14ac:dyDescent="0.25">
      <c r="A31" s="175"/>
      <c r="B31" s="169" t="s">
        <v>121</v>
      </c>
      <c r="C31" s="170">
        <f t="shared" ref="C31:H31" si="1">SUM(C14:C30)</f>
        <v>809562</v>
      </c>
      <c r="D31" s="171">
        <f t="shared" si="1"/>
        <v>650443</v>
      </c>
      <c r="E31" s="171">
        <f t="shared" si="1"/>
        <v>159119</v>
      </c>
      <c r="F31" s="170">
        <f t="shared" si="1"/>
        <v>299762</v>
      </c>
      <c r="G31" s="171">
        <f t="shared" si="1"/>
        <v>298900</v>
      </c>
      <c r="H31" s="172">
        <f t="shared" si="1"/>
        <v>862</v>
      </c>
    </row>
    <row r="32" spans="1:8" x14ac:dyDescent="0.2">
      <c r="H32" s="110"/>
    </row>
    <row r="33" spans="1:1" x14ac:dyDescent="0.2">
      <c r="A33" s="107" t="s">
        <v>158</v>
      </c>
    </row>
  </sheetData>
  <mergeCells count="3">
    <mergeCell ref="A12:A13"/>
    <mergeCell ref="B12:B13"/>
    <mergeCell ref="A1:H1"/>
  </mergeCells>
  <printOptions horizontalCentered="1" verticalCentered="1"/>
  <pageMargins left="0.6692913385826772" right="0.6692913385826772" top="0.82677165354330717" bottom="0.43307086614173229" header="0.59055118110236227" footer="0.31496062992125984"/>
  <pageSetup paperSize="9" orientation="landscape" r:id="rId1"/>
  <headerFooter alignWithMargins="0">
    <oddHeader xml:space="preserve">&amp;R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2"/>
  <sheetViews>
    <sheetView zoomScaleNormal="100" zoomScaleSheetLayoutView="100" workbookViewId="0">
      <pane ySplit="5" topLeftCell="A6" activePane="bottomLeft" state="frozen"/>
      <selection pane="bottomLeft" activeCell="F32" sqref="F32"/>
    </sheetView>
  </sheetViews>
  <sheetFormatPr defaultRowHeight="12.75" x14ac:dyDescent="0.2"/>
  <cols>
    <col min="1" max="1" width="5.42578125" style="107" customWidth="1"/>
    <col min="2" max="2" width="6" style="107" bestFit="1" customWidth="1"/>
    <col min="3" max="3" width="7.140625" style="107" customWidth="1"/>
    <col min="4" max="4" width="58.28515625" style="107" customWidth="1"/>
    <col min="5" max="5" width="13" style="107" customWidth="1"/>
    <col min="6" max="6" width="11.140625" style="107" customWidth="1"/>
    <col min="7" max="7" width="12.42578125" style="107" customWidth="1"/>
    <col min="8" max="16384" width="9.140625" style="107"/>
  </cols>
  <sheetData>
    <row r="1" spans="1:7" ht="18.75" x14ac:dyDescent="0.3">
      <c r="A1" s="471" t="s">
        <v>441</v>
      </c>
      <c r="B1" s="471"/>
      <c r="C1" s="471"/>
      <c r="D1" s="471"/>
      <c r="E1" s="471"/>
      <c r="F1" s="471"/>
      <c r="G1" s="471"/>
    </row>
    <row r="2" spans="1:7" ht="15" x14ac:dyDescent="0.2">
      <c r="A2" s="480" t="s">
        <v>402</v>
      </c>
      <c r="B2" s="480"/>
      <c r="C2" s="480"/>
      <c r="D2" s="480"/>
      <c r="E2" s="480"/>
      <c r="F2" s="480"/>
      <c r="G2" s="480"/>
    </row>
    <row r="3" spans="1:7" x14ac:dyDescent="0.2">
      <c r="G3" s="237" t="s">
        <v>401</v>
      </c>
    </row>
    <row r="4" spans="1:7" x14ac:dyDescent="0.2">
      <c r="A4" s="482" t="s">
        <v>159</v>
      </c>
      <c r="B4" s="482" t="s">
        <v>398</v>
      </c>
      <c r="C4" s="482" t="s">
        <v>160</v>
      </c>
      <c r="D4" s="483" t="s">
        <v>161</v>
      </c>
      <c r="E4" s="483" t="s">
        <v>114</v>
      </c>
      <c r="F4" s="483" t="s">
        <v>6</v>
      </c>
      <c r="G4" s="483" t="s">
        <v>7</v>
      </c>
    </row>
    <row r="5" spans="1:7" x14ac:dyDescent="0.2">
      <c r="A5" s="482"/>
      <c r="B5" s="482"/>
      <c r="C5" s="482"/>
      <c r="D5" s="483"/>
      <c r="E5" s="483"/>
      <c r="F5" s="483"/>
      <c r="G5" s="483"/>
    </row>
    <row r="6" spans="1:7" x14ac:dyDescent="0.2">
      <c r="A6" s="215"/>
      <c r="B6" s="215"/>
      <c r="C6" s="215"/>
      <c r="D6" s="216"/>
      <c r="E6" s="216"/>
      <c r="F6" s="216"/>
      <c r="G6" s="216"/>
    </row>
    <row r="7" spans="1:7" x14ac:dyDescent="0.2">
      <c r="A7" s="197">
        <v>1</v>
      </c>
      <c r="B7" s="197">
        <v>11</v>
      </c>
      <c r="C7" s="197">
        <v>1111</v>
      </c>
      <c r="D7" s="217" t="s">
        <v>162</v>
      </c>
      <c r="E7" s="218">
        <f>+F7+G7</f>
        <v>2170000</v>
      </c>
      <c r="F7" s="218">
        <f>Bilance!E6</f>
        <v>2170000</v>
      </c>
      <c r="G7" s="218"/>
    </row>
    <row r="8" spans="1:7" x14ac:dyDescent="0.2">
      <c r="A8" s="197">
        <v>1</v>
      </c>
      <c r="B8" s="197">
        <v>11</v>
      </c>
      <c r="C8" s="197">
        <v>1112</v>
      </c>
      <c r="D8" s="217" t="s">
        <v>163</v>
      </c>
      <c r="E8" s="218">
        <f t="shared" ref="E8:E35" si="0">+F8+G8</f>
        <v>70000</v>
      </c>
      <c r="F8" s="218">
        <f>Bilance!E7</f>
        <v>70000</v>
      </c>
      <c r="G8" s="218"/>
    </row>
    <row r="9" spans="1:7" x14ac:dyDescent="0.2">
      <c r="A9" s="197">
        <v>1</v>
      </c>
      <c r="B9" s="197">
        <v>11</v>
      </c>
      <c r="C9" s="197">
        <v>1113</v>
      </c>
      <c r="D9" s="217" t="s">
        <v>164</v>
      </c>
      <c r="E9" s="218">
        <f t="shared" si="0"/>
        <v>190000</v>
      </c>
      <c r="F9" s="218">
        <f>Bilance!E8</f>
        <v>190000</v>
      </c>
      <c r="G9" s="218"/>
    </row>
    <row r="10" spans="1:7" x14ac:dyDescent="0.2">
      <c r="A10" s="197">
        <v>1</v>
      </c>
      <c r="B10" s="197">
        <v>11</v>
      </c>
      <c r="C10" s="197">
        <v>1121</v>
      </c>
      <c r="D10" s="217" t="s">
        <v>165</v>
      </c>
      <c r="E10" s="218">
        <f t="shared" si="0"/>
        <v>2070000</v>
      </c>
      <c r="F10" s="218">
        <f>Bilance!E9</f>
        <v>2070000</v>
      </c>
      <c r="G10" s="218"/>
    </row>
    <row r="11" spans="1:7" x14ac:dyDescent="0.2">
      <c r="A11" s="197">
        <v>1</v>
      </c>
      <c r="B11" s="197">
        <v>11</v>
      </c>
      <c r="C11" s="197">
        <v>1122</v>
      </c>
      <c r="D11" s="217" t="s">
        <v>166</v>
      </c>
      <c r="E11" s="218">
        <f t="shared" si="0"/>
        <v>88939</v>
      </c>
      <c r="F11" s="218"/>
      <c r="G11" s="219">
        <f>Bilance!F13</f>
        <v>88939</v>
      </c>
    </row>
    <row r="12" spans="1:7" ht="15" x14ac:dyDescent="0.2">
      <c r="A12" s="197">
        <v>1</v>
      </c>
      <c r="B12" s="197">
        <v>11</v>
      </c>
      <c r="C12" s="197">
        <v>1122</v>
      </c>
      <c r="D12" s="217" t="s">
        <v>396</v>
      </c>
      <c r="E12" s="218">
        <f t="shared" si="0"/>
        <v>262493</v>
      </c>
      <c r="F12" s="218">
        <f>Bilance!E14</f>
        <v>250000</v>
      </c>
      <c r="G12" s="219">
        <f>Bilance!F14</f>
        <v>12493</v>
      </c>
    </row>
    <row r="13" spans="1:7" x14ac:dyDescent="0.2">
      <c r="A13" s="220" t="s">
        <v>167</v>
      </c>
      <c r="B13" s="199"/>
      <c r="C13" s="199"/>
      <c r="D13" s="221"/>
      <c r="E13" s="222">
        <f t="shared" si="0"/>
        <v>4851432</v>
      </c>
      <c r="F13" s="222">
        <f>SUM(F7:F12)</f>
        <v>4750000</v>
      </c>
      <c r="G13" s="222">
        <f>SUM(G7:G12)</f>
        <v>101432</v>
      </c>
    </row>
    <row r="14" spans="1:7" x14ac:dyDescent="0.2">
      <c r="A14" s="223"/>
      <c r="B14" s="224"/>
      <c r="C14" s="224"/>
      <c r="D14" s="225"/>
      <c r="E14" s="226"/>
      <c r="F14" s="226"/>
      <c r="G14" s="226"/>
    </row>
    <row r="15" spans="1:7" x14ac:dyDescent="0.2">
      <c r="A15" s="197">
        <v>1</v>
      </c>
      <c r="B15" s="197">
        <v>12</v>
      </c>
      <c r="C15" s="197">
        <v>1211</v>
      </c>
      <c r="D15" s="217" t="s">
        <v>12</v>
      </c>
      <c r="E15" s="218">
        <f t="shared" si="0"/>
        <v>4350000</v>
      </c>
      <c r="F15" s="218">
        <f>Bilance!E10</f>
        <v>4350000</v>
      </c>
      <c r="G15" s="218"/>
    </row>
    <row r="16" spans="1:7" x14ac:dyDescent="0.2">
      <c r="A16" s="220" t="s">
        <v>168</v>
      </c>
      <c r="B16" s="199"/>
      <c r="C16" s="199"/>
      <c r="D16" s="221"/>
      <c r="E16" s="222">
        <f t="shared" si="0"/>
        <v>4350000</v>
      </c>
      <c r="F16" s="222">
        <f>SUM(F15)</f>
        <v>4350000</v>
      </c>
      <c r="G16" s="222"/>
    </row>
    <row r="17" spans="1:7" x14ac:dyDescent="0.2">
      <c r="A17" s="223"/>
      <c r="B17" s="224"/>
      <c r="C17" s="224"/>
      <c r="D17" s="225"/>
      <c r="E17" s="219"/>
      <c r="F17" s="219"/>
      <c r="G17" s="219"/>
    </row>
    <row r="18" spans="1:7" x14ac:dyDescent="0.2">
      <c r="A18" s="197">
        <v>1</v>
      </c>
      <c r="B18" s="197">
        <v>13</v>
      </c>
      <c r="C18" s="197">
        <v>1334</v>
      </c>
      <c r="D18" s="217" t="s">
        <v>169</v>
      </c>
      <c r="E18" s="218">
        <f t="shared" si="0"/>
        <v>400</v>
      </c>
      <c r="F18" s="218">
        <v>400</v>
      </c>
      <c r="G18" s="218"/>
    </row>
    <row r="19" spans="1:7" x14ac:dyDescent="0.2">
      <c r="A19" s="197">
        <v>1</v>
      </c>
      <c r="B19" s="197">
        <v>13</v>
      </c>
      <c r="C19" s="197">
        <v>1335</v>
      </c>
      <c r="D19" s="217" t="s">
        <v>170</v>
      </c>
      <c r="E19" s="218">
        <f t="shared" si="0"/>
        <v>10</v>
      </c>
      <c r="F19" s="218">
        <v>10</v>
      </c>
      <c r="G19" s="218"/>
    </row>
    <row r="20" spans="1:7" x14ac:dyDescent="0.2">
      <c r="A20" s="197">
        <v>1</v>
      </c>
      <c r="B20" s="197">
        <v>13</v>
      </c>
      <c r="C20" s="197">
        <v>1339</v>
      </c>
      <c r="D20" s="217" t="s">
        <v>171</v>
      </c>
      <c r="E20" s="218">
        <f t="shared" si="0"/>
        <v>113</v>
      </c>
      <c r="F20" s="218">
        <v>113</v>
      </c>
      <c r="G20" s="218"/>
    </row>
    <row r="21" spans="1:7" x14ac:dyDescent="0.2">
      <c r="A21" s="197">
        <v>1</v>
      </c>
      <c r="B21" s="197">
        <v>13</v>
      </c>
      <c r="C21" s="197">
        <v>1340</v>
      </c>
      <c r="D21" s="217" t="s">
        <v>172</v>
      </c>
      <c r="E21" s="218">
        <f t="shared" si="0"/>
        <v>226000</v>
      </c>
      <c r="F21" s="218">
        <v>226000</v>
      </c>
      <c r="G21" s="218"/>
    </row>
    <row r="22" spans="1:7" x14ac:dyDescent="0.2">
      <c r="A22" s="197">
        <v>1</v>
      </c>
      <c r="B22" s="197">
        <v>13</v>
      </c>
      <c r="C22" s="197">
        <v>1341</v>
      </c>
      <c r="D22" s="217" t="s">
        <v>173</v>
      </c>
      <c r="E22" s="218">
        <f t="shared" si="0"/>
        <v>9940</v>
      </c>
      <c r="F22" s="218"/>
      <c r="G22" s="218">
        <v>9940</v>
      </c>
    </row>
    <row r="23" spans="1:7" x14ac:dyDescent="0.2">
      <c r="A23" s="197">
        <v>1</v>
      </c>
      <c r="B23" s="197">
        <v>13</v>
      </c>
      <c r="C23" s="197">
        <v>1342</v>
      </c>
      <c r="D23" s="217" t="s">
        <v>174</v>
      </c>
      <c r="E23" s="218">
        <f t="shared" si="0"/>
        <v>2848</v>
      </c>
      <c r="F23" s="218"/>
      <c r="G23" s="218">
        <v>2848</v>
      </c>
    </row>
    <row r="24" spans="1:7" x14ac:dyDescent="0.2">
      <c r="A24" s="197">
        <v>1</v>
      </c>
      <c r="B24" s="197">
        <v>13</v>
      </c>
      <c r="C24" s="197">
        <v>1343</v>
      </c>
      <c r="D24" s="217" t="s">
        <v>175</v>
      </c>
      <c r="E24" s="218">
        <f t="shared" si="0"/>
        <v>48698</v>
      </c>
      <c r="F24" s="218"/>
      <c r="G24" s="218">
        <v>48698</v>
      </c>
    </row>
    <row r="25" spans="1:7" x14ac:dyDescent="0.2">
      <c r="A25" s="197">
        <v>1</v>
      </c>
      <c r="B25" s="197">
        <v>13</v>
      </c>
      <c r="C25" s="197">
        <v>1344</v>
      </c>
      <c r="D25" s="217" t="s">
        <v>176</v>
      </c>
      <c r="E25" s="218">
        <f t="shared" si="0"/>
        <v>5590</v>
      </c>
      <c r="F25" s="218"/>
      <c r="G25" s="218">
        <v>5590</v>
      </c>
    </row>
    <row r="26" spans="1:7" x14ac:dyDescent="0.2">
      <c r="A26" s="197">
        <v>1</v>
      </c>
      <c r="B26" s="197">
        <v>13</v>
      </c>
      <c r="C26" s="197">
        <v>1345</v>
      </c>
      <c r="D26" s="217" t="s">
        <v>177</v>
      </c>
      <c r="E26" s="218">
        <f t="shared" si="0"/>
        <v>7690</v>
      </c>
      <c r="F26" s="218"/>
      <c r="G26" s="218">
        <v>7690</v>
      </c>
    </row>
    <row r="27" spans="1:7" x14ac:dyDescent="0.2">
      <c r="A27" s="197">
        <v>1</v>
      </c>
      <c r="B27" s="197">
        <v>13</v>
      </c>
      <c r="C27" s="197">
        <v>1346</v>
      </c>
      <c r="D27" s="217" t="s">
        <v>178</v>
      </c>
      <c r="E27" s="218">
        <f t="shared" si="0"/>
        <v>4000</v>
      </c>
      <c r="F27" s="218">
        <v>4000</v>
      </c>
      <c r="G27" s="218"/>
    </row>
    <row r="28" spans="1:7" x14ac:dyDescent="0.2">
      <c r="A28" s="197">
        <v>1</v>
      </c>
      <c r="B28" s="197">
        <v>13</v>
      </c>
      <c r="C28" s="197">
        <v>1353</v>
      </c>
      <c r="D28" s="227" t="s">
        <v>179</v>
      </c>
      <c r="E28" s="218">
        <f t="shared" si="0"/>
        <v>4000</v>
      </c>
      <c r="F28" s="218">
        <v>4000</v>
      </c>
      <c r="G28" s="218"/>
    </row>
    <row r="29" spans="1:7" x14ac:dyDescent="0.2">
      <c r="A29" s="197">
        <v>1</v>
      </c>
      <c r="B29" s="197">
        <v>13</v>
      </c>
      <c r="C29" s="197">
        <v>1356</v>
      </c>
      <c r="D29" s="227" t="s">
        <v>450</v>
      </c>
      <c r="E29" s="218">
        <f t="shared" si="0"/>
        <v>140</v>
      </c>
      <c r="F29" s="218">
        <v>140</v>
      </c>
      <c r="G29" s="218"/>
    </row>
    <row r="30" spans="1:7" x14ac:dyDescent="0.2">
      <c r="A30" s="228">
        <v>1</v>
      </c>
      <c r="B30" s="197">
        <v>13</v>
      </c>
      <c r="C30" s="229">
        <v>1361</v>
      </c>
      <c r="D30" s="217" t="s">
        <v>23</v>
      </c>
      <c r="E30" s="218">
        <f>+F30+G30</f>
        <v>93250</v>
      </c>
      <c r="F30" s="218">
        <v>74362</v>
      </c>
      <c r="G30" s="218">
        <f>Bilance!F18</f>
        <v>18888</v>
      </c>
    </row>
    <row r="31" spans="1:7" x14ac:dyDescent="0.2">
      <c r="A31" s="228">
        <v>1</v>
      </c>
      <c r="B31" s="197">
        <v>13</v>
      </c>
      <c r="C31" s="450">
        <v>1381</v>
      </c>
      <c r="D31" s="225" t="s">
        <v>420</v>
      </c>
      <c r="E31" s="219">
        <f>+F31+G31</f>
        <v>45000</v>
      </c>
      <c r="F31" s="219">
        <v>45000</v>
      </c>
      <c r="G31" s="219"/>
    </row>
    <row r="32" spans="1:7" x14ac:dyDescent="0.2">
      <c r="A32" s="230" t="s">
        <v>180</v>
      </c>
      <c r="B32" s="199"/>
      <c r="C32" s="199"/>
      <c r="D32" s="231"/>
      <c r="E32" s="222">
        <f t="shared" si="0"/>
        <v>447679</v>
      </c>
      <c r="F32" s="222">
        <f>SUM(F18:F31)</f>
        <v>354025</v>
      </c>
      <c r="G32" s="222">
        <f>SUM(G18:G31)</f>
        <v>93654</v>
      </c>
    </row>
    <row r="33" spans="1:7" x14ac:dyDescent="0.2">
      <c r="A33" s="197"/>
      <c r="B33" s="197"/>
      <c r="C33" s="197"/>
      <c r="D33" s="217"/>
      <c r="E33" s="218"/>
      <c r="F33" s="218"/>
      <c r="G33" s="218"/>
    </row>
    <row r="34" spans="1:7" x14ac:dyDescent="0.2">
      <c r="A34" s="197">
        <v>1</v>
      </c>
      <c r="B34" s="197">
        <v>15</v>
      </c>
      <c r="C34" s="197">
        <v>1511</v>
      </c>
      <c r="D34" s="217" t="s">
        <v>13</v>
      </c>
      <c r="E34" s="218">
        <f t="shared" si="0"/>
        <v>250000</v>
      </c>
      <c r="F34" s="218">
        <f>Bilance!E11</f>
        <v>250000</v>
      </c>
      <c r="G34" s="218"/>
    </row>
    <row r="35" spans="1:7" x14ac:dyDescent="0.2">
      <c r="A35" s="230" t="s">
        <v>181</v>
      </c>
      <c r="B35" s="199"/>
      <c r="C35" s="199"/>
      <c r="D35" s="231"/>
      <c r="E35" s="222">
        <f t="shared" si="0"/>
        <v>250000</v>
      </c>
      <c r="F35" s="222">
        <f>SUM(F34)</f>
        <v>250000</v>
      </c>
      <c r="G35" s="222"/>
    </row>
    <row r="36" spans="1:7" ht="13.5" thickBot="1" x14ac:dyDescent="0.25">
      <c r="A36" s="111"/>
      <c r="B36" s="111"/>
      <c r="C36" s="111"/>
      <c r="D36" s="233"/>
      <c r="E36" s="234"/>
      <c r="F36" s="234"/>
      <c r="G36" s="234"/>
    </row>
    <row r="37" spans="1:7" ht="15.75" customHeight="1" thickTop="1" thickBot="1" x14ac:dyDescent="0.25">
      <c r="A37" s="429" t="s">
        <v>399</v>
      </c>
      <c r="B37" s="430"/>
      <c r="C37" s="430"/>
      <c r="D37" s="431"/>
      <c r="E37" s="432">
        <f>E13+E16+E32+E35</f>
        <v>9899111</v>
      </c>
      <c r="F37" s="432">
        <f>F13+F16+F32+F35</f>
        <v>9704025</v>
      </c>
      <c r="G37" s="432">
        <f>G13+G16+G32+G35</f>
        <v>195086</v>
      </c>
    </row>
    <row r="38" spans="1:7" ht="15.75" thickTop="1" x14ac:dyDescent="0.2">
      <c r="A38" s="211" t="s">
        <v>397</v>
      </c>
      <c r="B38" s="123"/>
      <c r="C38" s="123"/>
      <c r="D38" s="206"/>
      <c r="E38" s="207"/>
      <c r="F38" s="207"/>
      <c r="G38" s="207"/>
    </row>
    <row r="39" spans="1:7" x14ac:dyDescent="0.2">
      <c r="A39" s="123"/>
      <c r="B39" s="123"/>
      <c r="C39" s="123"/>
      <c r="D39" s="206"/>
      <c r="E39" s="207"/>
      <c r="F39" s="207"/>
      <c r="G39" s="207"/>
    </row>
    <row r="40" spans="1:7" x14ac:dyDescent="0.2">
      <c r="A40" s="123"/>
      <c r="B40" s="123"/>
      <c r="C40" s="123"/>
      <c r="D40" s="206"/>
      <c r="E40" s="207"/>
      <c r="F40" s="207"/>
      <c r="G40" s="207"/>
    </row>
    <row r="41" spans="1:7" x14ac:dyDescent="0.2">
      <c r="A41" s="123"/>
      <c r="B41" s="123"/>
      <c r="C41" s="123"/>
      <c r="D41" s="206"/>
      <c r="E41" s="207"/>
      <c r="F41" s="207"/>
      <c r="G41" s="207"/>
    </row>
    <row r="42" spans="1:7" ht="18.75" x14ac:dyDescent="0.3">
      <c r="A42" s="471" t="s">
        <v>442</v>
      </c>
      <c r="B42" s="471"/>
      <c r="C42" s="471"/>
      <c r="D42" s="471"/>
      <c r="E42" s="471"/>
      <c r="F42" s="471"/>
      <c r="G42" s="471"/>
    </row>
    <row r="43" spans="1:7" ht="15" x14ac:dyDescent="0.2">
      <c r="A43" s="481" t="s">
        <v>402</v>
      </c>
      <c r="B43" s="481"/>
      <c r="C43" s="481"/>
      <c r="D43" s="481"/>
      <c r="E43" s="481"/>
      <c r="F43" s="481"/>
      <c r="G43" s="481"/>
    </row>
    <row r="44" spans="1:7" x14ac:dyDescent="0.2">
      <c r="E44" s="110"/>
      <c r="F44" s="110"/>
      <c r="G44" s="237" t="s">
        <v>401</v>
      </c>
    </row>
    <row r="45" spans="1:7" x14ac:dyDescent="0.2">
      <c r="A45" s="482" t="s">
        <v>159</v>
      </c>
      <c r="B45" s="482" t="s">
        <v>398</v>
      </c>
      <c r="C45" s="482" t="s">
        <v>160</v>
      </c>
      <c r="D45" s="483" t="s">
        <v>161</v>
      </c>
      <c r="E45" s="483" t="s">
        <v>114</v>
      </c>
      <c r="F45" s="483" t="s">
        <v>6</v>
      </c>
      <c r="G45" s="483" t="s">
        <v>7</v>
      </c>
    </row>
    <row r="46" spans="1:7" x14ac:dyDescent="0.2">
      <c r="A46" s="482"/>
      <c r="B46" s="482"/>
      <c r="C46" s="482"/>
      <c r="D46" s="483"/>
      <c r="E46" s="483"/>
      <c r="F46" s="483"/>
      <c r="G46" s="483"/>
    </row>
    <row r="47" spans="1:7" x14ac:dyDescent="0.2">
      <c r="A47" s="197">
        <v>4</v>
      </c>
      <c r="B47" s="197">
        <v>41</v>
      </c>
      <c r="C47" s="197">
        <v>4112</v>
      </c>
      <c r="D47" s="217" t="s">
        <v>182</v>
      </c>
      <c r="E47" s="218">
        <f>+F47+G47</f>
        <v>358454</v>
      </c>
      <c r="F47" s="218">
        <f>Bilance!E32</f>
        <v>171749</v>
      </c>
      <c r="G47" s="218">
        <f>Bilance!F32</f>
        <v>186705</v>
      </c>
    </row>
    <row r="48" spans="1:7" x14ac:dyDescent="0.2">
      <c r="A48" s="197">
        <v>4</v>
      </c>
      <c r="B48" s="197">
        <v>41</v>
      </c>
      <c r="C48" s="197">
        <v>4116</v>
      </c>
      <c r="D48" s="217" t="s">
        <v>44</v>
      </c>
      <c r="E48" s="218">
        <f>+F48+G48</f>
        <v>18459</v>
      </c>
      <c r="F48" s="218"/>
      <c r="G48" s="218">
        <f>Bilance!F33</f>
        <v>18459</v>
      </c>
    </row>
    <row r="49" spans="1:26" x14ac:dyDescent="0.2">
      <c r="A49" s="197">
        <v>4</v>
      </c>
      <c r="B49" s="197">
        <v>41</v>
      </c>
      <c r="C49" s="197">
        <v>4121</v>
      </c>
      <c r="D49" s="217" t="s">
        <v>183</v>
      </c>
      <c r="E49" s="218">
        <f>+F49+G49</f>
        <v>99</v>
      </c>
      <c r="F49" s="218">
        <f>Bilance!E34</f>
        <v>50</v>
      </c>
      <c r="G49" s="218">
        <f>Bilance!F34</f>
        <v>49</v>
      </c>
    </row>
    <row r="50" spans="1:26" x14ac:dyDescent="0.2">
      <c r="A50" s="197">
        <v>4</v>
      </c>
      <c r="B50" s="197">
        <v>41</v>
      </c>
      <c r="C50" s="197">
        <v>4122</v>
      </c>
      <c r="D50" s="217" t="s">
        <v>443</v>
      </c>
      <c r="E50" s="218">
        <f>+F50+G50</f>
        <v>50000</v>
      </c>
      <c r="F50" s="218">
        <f>Bilance!E35</f>
        <v>50000</v>
      </c>
      <c r="G50" s="218"/>
    </row>
    <row r="51" spans="1:26" x14ac:dyDescent="0.2">
      <c r="A51" s="197">
        <v>4</v>
      </c>
      <c r="B51" s="197">
        <v>41</v>
      </c>
      <c r="C51" s="197">
        <v>4131</v>
      </c>
      <c r="D51" s="217" t="s">
        <v>184</v>
      </c>
      <c r="E51" s="218">
        <f>+F51+G51</f>
        <v>1520590</v>
      </c>
      <c r="F51" s="218">
        <f>Bilance!E36</f>
        <v>869574</v>
      </c>
      <c r="G51" s="218">
        <f>Bilance!F36</f>
        <v>651016</v>
      </c>
    </row>
    <row r="52" spans="1:26" x14ac:dyDescent="0.2">
      <c r="A52" s="197">
        <v>4</v>
      </c>
      <c r="B52" s="197">
        <v>41</v>
      </c>
      <c r="C52" s="197">
        <v>4137</v>
      </c>
      <c r="D52" s="217" t="s">
        <v>47</v>
      </c>
      <c r="E52" s="218" t="s">
        <v>185</v>
      </c>
      <c r="F52" s="218"/>
      <c r="G52" s="218">
        <f>Bilance!F37</f>
        <v>1564128</v>
      </c>
    </row>
    <row r="53" spans="1:26" x14ac:dyDescent="0.2">
      <c r="A53" s="197">
        <v>4</v>
      </c>
      <c r="B53" s="197">
        <v>41</v>
      </c>
      <c r="C53" s="197">
        <v>4137</v>
      </c>
      <c r="D53" s="217" t="s">
        <v>49</v>
      </c>
      <c r="E53" s="218" t="s">
        <v>185</v>
      </c>
      <c r="F53" s="218"/>
      <c r="G53" s="218">
        <f>Bilance!F38</f>
        <v>340</v>
      </c>
    </row>
    <row r="54" spans="1:26" x14ac:dyDescent="0.2">
      <c r="A54" s="197">
        <v>4</v>
      </c>
      <c r="B54" s="197">
        <v>41</v>
      </c>
      <c r="C54" s="197">
        <v>4137</v>
      </c>
      <c r="D54" s="217" t="s">
        <v>50</v>
      </c>
      <c r="E54" s="218" t="s">
        <v>185</v>
      </c>
      <c r="F54" s="218">
        <f>Bilance!E39</f>
        <v>17445</v>
      </c>
      <c r="G54" s="218"/>
    </row>
    <row r="55" spans="1:26" x14ac:dyDescent="0.2">
      <c r="A55" s="230" t="s">
        <v>186</v>
      </c>
      <c r="B55" s="199"/>
      <c r="C55" s="199"/>
      <c r="D55" s="221"/>
      <c r="E55" s="222">
        <f>SUM(E47:E54)</f>
        <v>1947602</v>
      </c>
      <c r="F55" s="222">
        <f>SUM(F47:F54)</f>
        <v>1108818</v>
      </c>
      <c r="G55" s="222">
        <f>SUM(G47:G54)</f>
        <v>2420697</v>
      </c>
    </row>
    <row r="56" spans="1:26" ht="13.5" thickBot="1" x14ac:dyDescent="0.25">
      <c r="A56" s="236"/>
      <c r="B56" s="111"/>
      <c r="C56" s="111"/>
      <c r="D56" s="233"/>
      <c r="E56" s="234"/>
      <c r="F56" s="234"/>
      <c r="G56" s="234"/>
    </row>
    <row r="57" spans="1:26" ht="15.75" customHeight="1" thickTop="1" thickBot="1" x14ac:dyDescent="0.25">
      <c r="A57" s="429" t="s">
        <v>400</v>
      </c>
      <c r="B57" s="430"/>
      <c r="C57" s="430"/>
      <c r="D57" s="431"/>
      <c r="E57" s="432">
        <f>+E55</f>
        <v>1947602</v>
      </c>
      <c r="F57" s="432">
        <f t="shared" ref="F57:G57" si="1">+F55</f>
        <v>1108818</v>
      </c>
      <c r="G57" s="432">
        <f t="shared" si="1"/>
        <v>2420697</v>
      </c>
    </row>
    <row r="58" spans="1:26" ht="13.5" thickTop="1" x14ac:dyDescent="0.2">
      <c r="A58" s="123" t="s">
        <v>158</v>
      </c>
      <c r="B58" s="123"/>
      <c r="C58" s="123"/>
      <c r="D58" s="206"/>
      <c r="E58" s="209"/>
      <c r="F58" s="210"/>
      <c r="G58" s="210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</row>
    <row r="59" spans="1:26" x14ac:dyDescent="0.2">
      <c r="B59" s="123"/>
      <c r="C59" s="123"/>
      <c r="D59" s="206"/>
      <c r="E59" s="209"/>
      <c r="F59" s="210"/>
      <c r="G59" s="210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</row>
    <row r="60" spans="1:26" x14ac:dyDescent="0.2">
      <c r="A60" s="124"/>
      <c r="B60" s="123"/>
      <c r="C60" s="123"/>
      <c r="D60" s="206"/>
      <c r="E60" s="209"/>
      <c r="F60" s="210"/>
      <c r="G60" s="210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</row>
    <row r="61" spans="1:26" x14ac:dyDescent="0.2">
      <c r="B61" s="123"/>
      <c r="C61" s="123"/>
      <c r="D61" s="123"/>
      <c r="E61" s="212"/>
      <c r="F61" s="213"/>
      <c r="G61" s="21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</row>
    <row r="62" spans="1:26" x14ac:dyDescent="0.2">
      <c r="E62" s="110"/>
      <c r="F62" s="214"/>
      <c r="G62" s="214"/>
    </row>
  </sheetData>
  <mergeCells count="18">
    <mergeCell ref="F45:F46"/>
    <mergeCell ref="G45:G46"/>
    <mergeCell ref="A45:A46"/>
    <mergeCell ref="B45:B46"/>
    <mergeCell ref="C45:C46"/>
    <mergeCell ref="D45:D46"/>
    <mergeCell ref="E45:E46"/>
    <mergeCell ref="A1:G1"/>
    <mergeCell ref="A2:G2"/>
    <mergeCell ref="A42:G42"/>
    <mergeCell ref="A43:G4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5000000000000004" right="0.36" top="0.74" bottom="0.43" header="0.23622047244094491" footer="0.27"/>
  <pageSetup paperSize="9" scale="92" orientation="portrait" r:id="rId1"/>
  <headerFooter alignWithMargins="0">
    <oddHeader xml:space="preserve">&amp;R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3"/>
  <sheetViews>
    <sheetView showGridLines="0" showZeros="0" zoomScaleNormal="100" zoomScaleSheetLayoutView="100" workbookViewId="0">
      <pane ySplit="6" topLeftCell="A7" activePane="bottomLeft" state="frozen"/>
      <selection pane="bottomLeft" activeCell="A8" sqref="A8"/>
    </sheetView>
  </sheetViews>
  <sheetFormatPr defaultRowHeight="12.75" x14ac:dyDescent="0.2"/>
  <cols>
    <col min="1" max="1" width="4.5703125" style="107" customWidth="1"/>
    <col min="2" max="2" width="5.140625" style="107" customWidth="1"/>
    <col min="3" max="3" width="5" style="107" bestFit="1" customWidth="1"/>
    <col min="4" max="4" width="51.7109375" style="107" customWidth="1"/>
    <col min="5" max="5" width="11.7109375" style="110" customWidth="1"/>
    <col min="6" max="6" width="10.28515625" style="110" customWidth="1"/>
    <col min="7" max="7" width="10.42578125" style="110" customWidth="1"/>
    <col min="8" max="8" width="12" style="110" customWidth="1"/>
    <col min="9" max="9" width="10" style="110" customWidth="1"/>
    <col min="10" max="10" width="10.5703125" style="110" customWidth="1"/>
    <col min="11" max="11" width="18.5703125" style="110" hidden="1" customWidth="1"/>
    <col min="12" max="12" width="9" style="110" hidden="1" customWidth="1"/>
    <col min="13" max="13" width="11.85546875" style="110" hidden="1" customWidth="1"/>
    <col min="14" max="20" width="9.140625" style="110"/>
    <col min="21" max="16384" width="9.140625" style="107"/>
  </cols>
  <sheetData>
    <row r="1" spans="1:13" s="110" customFormat="1" ht="18.75" x14ac:dyDescent="0.3">
      <c r="A1" s="471" t="s">
        <v>444</v>
      </c>
      <c r="B1" s="471"/>
      <c r="C1" s="471"/>
      <c r="D1" s="471"/>
      <c r="E1" s="471"/>
      <c r="F1" s="471"/>
      <c r="G1" s="471"/>
      <c r="H1" s="471"/>
      <c r="I1" s="471"/>
      <c r="J1" s="471"/>
      <c r="K1" s="208"/>
      <c r="L1" s="208"/>
      <c r="M1" s="208"/>
    </row>
    <row r="2" spans="1:13" s="110" customFormat="1" ht="15" x14ac:dyDescent="0.25">
      <c r="A2" s="487" t="s">
        <v>187</v>
      </c>
      <c r="B2" s="487"/>
      <c r="C2" s="487"/>
      <c r="D2" s="487"/>
      <c r="E2" s="487"/>
      <c r="F2" s="487"/>
      <c r="G2" s="487"/>
      <c r="H2" s="487"/>
      <c r="I2" s="487"/>
      <c r="J2" s="487"/>
      <c r="K2" s="208"/>
      <c r="L2" s="208"/>
      <c r="M2" s="208"/>
    </row>
    <row r="3" spans="1:13" s="110" customFormat="1" x14ac:dyDescent="0.2">
      <c r="A3" s="108"/>
      <c r="B3" s="108"/>
      <c r="C3" s="108"/>
      <c r="D3" s="140"/>
      <c r="E3" s="208"/>
      <c r="F3" s="208"/>
      <c r="G3" s="208"/>
    </row>
    <row r="4" spans="1:13" s="110" customFormat="1" x14ac:dyDescent="0.2">
      <c r="A4" s="108"/>
      <c r="B4" s="108"/>
      <c r="C4" s="108"/>
      <c r="D4" s="140"/>
      <c r="E4" s="208"/>
      <c r="F4" s="208"/>
      <c r="G4" s="208"/>
      <c r="J4" s="246" t="s">
        <v>401</v>
      </c>
    </row>
    <row r="5" spans="1:13" s="110" customFormat="1" x14ac:dyDescent="0.2">
      <c r="A5" s="488" t="s">
        <v>403</v>
      </c>
      <c r="B5" s="484" t="s">
        <v>188</v>
      </c>
      <c r="C5" s="484" t="s">
        <v>189</v>
      </c>
      <c r="D5" s="486" t="s">
        <v>190</v>
      </c>
      <c r="E5" s="490" t="s">
        <v>191</v>
      </c>
      <c r="F5" s="491"/>
      <c r="G5" s="492"/>
      <c r="H5" s="490" t="s">
        <v>192</v>
      </c>
      <c r="I5" s="491"/>
      <c r="J5" s="492"/>
      <c r="K5" s="247" t="s">
        <v>193</v>
      </c>
      <c r="L5" s="247"/>
      <c r="M5" s="247"/>
    </row>
    <row r="6" spans="1:13" s="110" customFormat="1" ht="25.5" x14ac:dyDescent="0.2">
      <c r="A6" s="489"/>
      <c r="B6" s="485"/>
      <c r="C6" s="485"/>
      <c r="D6" s="485"/>
      <c r="E6" s="304" t="s">
        <v>114</v>
      </c>
      <c r="F6" s="304" t="s">
        <v>194</v>
      </c>
      <c r="G6" s="304" t="s">
        <v>7</v>
      </c>
      <c r="H6" s="304" t="s">
        <v>114</v>
      </c>
      <c r="I6" s="304" t="s">
        <v>194</v>
      </c>
      <c r="J6" s="304" t="s">
        <v>7</v>
      </c>
      <c r="K6" s="248" t="s">
        <v>114</v>
      </c>
      <c r="L6" s="249" t="s">
        <v>194</v>
      </c>
      <c r="M6" s="249" t="s">
        <v>7</v>
      </c>
    </row>
    <row r="7" spans="1:13" s="110" customFormat="1" x14ac:dyDescent="0.2">
      <c r="A7" s="196"/>
      <c r="B7" s="196"/>
      <c r="C7" s="196"/>
      <c r="D7" s="250"/>
      <c r="E7" s="270"/>
      <c r="F7" s="238"/>
      <c r="G7" s="271"/>
      <c r="H7" s="270"/>
      <c r="I7" s="238"/>
      <c r="J7" s="271"/>
      <c r="K7" s="270"/>
      <c r="L7" s="238"/>
      <c r="M7" s="271"/>
    </row>
    <row r="8" spans="1:13" s="110" customFormat="1" ht="13.5" thickBot="1" x14ac:dyDescent="0.25">
      <c r="A8" s="197"/>
      <c r="B8" s="197"/>
      <c r="C8" s="197"/>
      <c r="D8" s="251" t="s">
        <v>195</v>
      </c>
      <c r="E8" s="272">
        <f>+F8+G8</f>
        <v>11058</v>
      </c>
      <c r="F8" s="239">
        <v>11003</v>
      </c>
      <c r="G8" s="273">
        <v>55</v>
      </c>
      <c r="H8" s="272"/>
      <c r="I8" s="198"/>
      <c r="J8" s="278"/>
      <c r="K8" s="272">
        <f>+L8+M8</f>
        <v>11058</v>
      </c>
      <c r="L8" s="198">
        <f>+F8+I8</f>
        <v>11003</v>
      </c>
      <c r="M8" s="278">
        <f>+G8+J8</f>
        <v>55</v>
      </c>
    </row>
    <row r="9" spans="1:13" s="110" customFormat="1" ht="14.25" thickTop="1" thickBot="1" x14ac:dyDescent="0.25">
      <c r="A9" s="235" t="s">
        <v>196</v>
      </c>
      <c r="B9" s="203"/>
      <c r="C9" s="204"/>
      <c r="D9" s="252"/>
      <c r="E9" s="274">
        <f>+E8</f>
        <v>11058</v>
      </c>
      <c r="F9" s="205">
        <f>+F8</f>
        <v>11003</v>
      </c>
      <c r="G9" s="275">
        <f>SUM(G8)</f>
        <v>55</v>
      </c>
      <c r="H9" s="274"/>
      <c r="I9" s="205"/>
      <c r="J9" s="275"/>
      <c r="K9" s="274">
        <f>+K8</f>
        <v>11058</v>
      </c>
      <c r="L9" s="205">
        <f>+L8</f>
        <v>11003</v>
      </c>
      <c r="M9" s="275">
        <f>+M8</f>
        <v>55</v>
      </c>
    </row>
    <row r="10" spans="1:13" s="110" customFormat="1" ht="13.5" thickTop="1" x14ac:dyDescent="0.2">
      <c r="A10" s="223"/>
      <c r="B10" s="224"/>
      <c r="C10" s="224"/>
      <c r="D10" s="253"/>
      <c r="E10" s="276"/>
      <c r="F10" s="201"/>
      <c r="G10" s="277"/>
      <c r="H10" s="276"/>
      <c r="I10" s="201"/>
      <c r="J10" s="277"/>
      <c r="K10" s="276"/>
      <c r="L10" s="201"/>
      <c r="M10" s="277"/>
    </row>
    <row r="11" spans="1:13" s="110" customFormat="1" x14ac:dyDescent="0.2">
      <c r="A11" s="197">
        <v>1</v>
      </c>
      <c r="B11" s="197">
        <v>10</v>
      </c>
      <c r="C11" s="197">
        <v>1012</v>
      </c>
      <c r="D11" s="251" t="s">
        <v>197</v>
      </c>
      <c r="E11" s="272">
        <f t="shared" ref="E11:E71" si="0">+F11+G11</f>
        <v>1003</v>
      </c>
      <c r="F11" s="198"/>
      <c r="G11" s="278">
        <v>1003</v>
      </c>
      <c r="H11" s="272"/>
      <c r="I11" s="198"/>
      <c r="J11" s="278"/>
      <c r="K11" s="272">
        <f>+L11+M11</f>
        <v>1003</v>
      </c>
      <c r="L11" s="198">
        <f t="shared" ref="L11:M15" si="1">+F11+I11</f>
        <v>0</v>
      </c>
      <c r="M11" s="278">
        <f t="shared" si="1"/>
        <v>1003</v>
      </c>
    </row>
    <row r="12" spans="1:13" s="110" customFormat="1" x14ac:dyDescent="0.2">
      <c r="A12" s="197">
        <v>1</v>
      </c>
      <c r="B12" s="197">
        <v>10</v>
      </c>
      <c r="C12" s="197">
        <v>1014</v>
      </c>
      <c r="D12" s="251" t="s">
        <v>198</v>
      </c>
      <c r="E12" s="272">
        <f t="shared" si="0"/>
        <v>770</v>
      </c>
      <c r="F12" s="198">
        <v>770</v>
      </c>
      <c r="G12" s="278"/>
      <c r="H12" s="272"/>
      <c r="I12" s="198"/>
      <c r="J12" s="278"/>
      <c r="K12" s="272">
        <f>+L12+M12</f>
        <v>770</v>
      </c>
      <c r="L12" s="198">
        <f t="shared" si="1"/>
        <v>770</v>
      </c>
      <c r="M12" s="278">
        <f t="shared" si="1"/>
        <v>0</v>
      </c>
    </row>
    <row r="13" spans="1:13" s="110" customFormat="1" x14ac:dyDescent="0.2">
      <c r="A13" s="197">
        <v>1</v>
      </c>
      <c r="B13" s="197">
        <v>10</v>
      </c>
      <c r="C13" s="197">
        <v>1019</v>
      </c>
      <c r="D13" s="251" t="s">
        <v>199</v>
      </c>
      <c r="E13" s="272">
        <f t="shared" si="0"/>
        <v>10912</v>
      </c>
      <c r="F13" s="198"/>
      <c r="G13" s="278">
        <v>10912</v>
      </c>
      <c r="H13" s="272"/>
      <c r="I13" s="198"/>
      <c r="J13" s="278"/>
      <c r="K13" s="272">
        <f>+L13+M13</f>
        <v>10912</v>
      </c>
      <c r="L13" s="198">
        <f t="shared" si="1"/>
        <v>0</v>
      </c>
      <c r="M13" s="278">
        <f t="shared" si="1"/>
        <v>10912</v>
      </c>
    </row>
    <row r="14" spans="1:13" s="110" customFormat="1" x14ac:dyDescent="0.2">
      <c r="A14" s="197">
        <v>1</v>
      </c>
      <c r="B14" s="197">
        <v>10</v>
      </c>
      <c r="C14" s="197">
        <v>1031</v>
      </c>
      <c r="D14" s="251" t="s">
        <v>200</v>
      </c>
      <c r="E14" s="272">
        <f t="shared" si="0"/>
        <v>8500</v>
      </c>
      <c r="F14" s="198">
        <v>8500</v>
      </c>
      <c r="G14" s="278"/>
      <c r="H14" s="272"/>
      <c r="I14" s="198"/>
      <c r="J14" s="278"/>
      <c r="K14" s="272">
        <f>+L14+M14</f>
        <v>8500</v>
      </c>
      <c r="L14" s="198">
        <f t="shared" si="1"/>
        <v>8500</v>
      </c>
      <c r="M14" s="278">
        <f t="shared" si="1"/>
        <v>0</v>
      </c>
    </row>
    <row r="15" spans="1:13" s="110" customFormat="1" x14ac:dyDescent="0.2">
      <c r="A15" s="197">
        <v>1</v>
      </c>
      <c r="B15" s="197">
        <v>10</v>
      </c>
      <c r="C15" s="197">
        <v>1032</v>
      </c>
      <c r="D15" s="251" t="s">
        <v>201</v>
      </c>
      <c r="E15" s="272">
        <f t="shared" si="0"/>
        <v>230</v>
      </c>
      <c r="F15" s="198">
        <v>230</v>
      </c>
      <c r="G15" s="278"/>
      <c r="H15" s="272"/>
      <c r="I15" s="198"/>
      <c r="J15" s="278"/>
      <c r="K15" s="272">
        <f>+L15+M15</f>
        <v>230</v>
      </c>
      <c r="L15" s="198">
        <f t="shared" si="1"/>
        <v>230</v>
      </c>
      <c r="M15" s="278">
        <f t="shared" si="1"/>
        <v>0</v>
      </c>
    </row>
    <row r="16" spans="1:13" s="110" customFormat="1" x14ac:dyDescent="0.2">
      <c r="A16" s="220" t="s">
        <v>202</v>
      </c>
      <c r="B16" s="199"/>
      <c r="C16" s="199"/>
      <c r="D16" s="254"/>
      <c r="E16" s="279">
        <f>SUM(E11:E15)</f>
        <v>21415</v>
      </c>
      <c r="F16" s="200">
        <f>SUM(F11:F15)</f>
        <v>9500</v>
      </c>
      <c r="G16" s="280">
        <f>SUM(G11:G15)</f>
        <v>11915</v>
      </c>
      <c r="H16" s="279"/>
      <c r="I16" s="200"/>
      <c r="J16" s="280"/>
      <c r="K16" s="279">
        <f>SUM(K11:K15)</f>
        <v>21415</v>
      </c>
      <c r="L16" s="200">
        <f>SUM(L11:L15)</f>
        <v>9500</v>
      </c>
      <c r="M16" s="280">
        <f>SUM(M11:M15)</f>
        <v>11915</v>
      </c>
    </row>
    <row r="17" spans="1:13" s="110" customFormat="1" ht="13.5" thickBot="1" x14ac:dyDescent="0.25">
      <c r="A17" s="255"/>
      <c r="B17" s="111"/>
      <c r="C17" s="111"/>
      <c r="D17" s="256"/>
      <c r="E17" s="281"/>
      <c r="F17" s="240"/>
      <c r="G17" s="282"/>
      <c r="H17" s="281"/>
      <c r="I17" s="240"/>
      <c r="J17" s="282"/>
      <c r="K17" s="281"/>
      <c r="L17" s="240"/>
      <c r="M17" s="282"/>
    </row>
    <row r="18" spans="1:13" s="110" customFormat="1" ht="14.25" thickTop="1" thickBot="1" x14ac:dyDescent="0.25">
      <c r="A18" s="257" t="s">
        <v>203</v>
      </c>
      <c r="B18" s="203"/>
      <c r="C18" s="203"/>
      <c r="D18" s="258"/>
      <c r="E18" s="274">
        <f>+E16</f>
        <v>21415</v>
      </c>
      <c r="F18" s="205">
        <f>+F16</f>
        <v>9500</v>
      </c>
      <c r="G18" s="275">
        <f>+G16</f>
        <v>11915</v>
      </c>
      <c r="H18" s="274"/>
      <c r="I18" s="205"/>
      <c r="J18" s="275"/>
      <c r="K18" s="274">
        <f>+K16</f>
        <v>21415</v>
      </c>
      <c r="L18" s="205">
        <f>+L16</f>
        <v>9500</v>
      </c>
      <c r="M18" s="275">
        <f>+M16</f>
        <v>11915</v>
      </c>
    </row>
    <row r="19" spans="1:13" s="110" customFormat="1" ht="13.5" thickTop="1" x14ac:dyDescent="0.2">
      <c r="A19" s="259"/>
      <c r="B19" s="119"/>
      <c r="C19" s="119"/>
      <c r="D19" s="260"/>
      <c r="E19" s="272"/>
      <c r="F19" s="198"/>
      <c r="G19" s="278"/>
      <c r="H19" s="272"/>
      <c r="I19" s="198"/>
      <c r="J19" s="278"/>
      <c r="K19" s="272"/>
      <c r="L19" s="198"/>
      <c r="M19" s="278"/>
    </row>
    <row r="20" spans="1:13" s="110" customFormat="1" x14ac:dyDescent="0.2">
      <c r="A20" s="261">
        <v>2</v>
      </c>
      <c r="B20" s="119">
        <v>21</v>
      </c>
      <c r="C20" s="119">
        <v>2119</v>
      </c>
      <c r="D20" s="260" t="s">
        <v>204</v>
      </c>
      <c r="E20" s="272">
        <f t="shared" si="0"/>
        <v>10</v>
      </c>
      <c r="F20" s="198">
        <v>10</v>
      </c>
      <c r="G20" s="278"/>
      <c r="H20" s="272"/>
      <c r="I20" s="198"/>
      <c r="J20" s="278"/>
      <c r="K20" s="272">
        <f t="shared" ref="K20:K24" si="2">+L20+M20</f>
        <v>10</v>
      </c>
      <c r="L20" s="198">
        <f t="shared" ref="L20:L22" si="3">+F20+I20</f>
        <v>10</v>
      </c>
      <c r="M20" s="278">
        <f>+G20+J20</f>
        <v>0</v>
      </c>
    </row>
    <row r="21" spans="1:13" s="110" customFormat="1" x14ac:dyDescent="0.2">
      <c r="A21" s="261">
        <v>2</v>
      </c>
      <c r="B21" s="119">
        <v>21</v>
      </c>
      <c r="C21" s="119">
        <v>2122</v>
      </c>
      <c r="D21" s="260" t="s">
        <v>205</v>
      </c>
      <c r="E21" s="272">
        <f t="shared" si="0"/>
        <v>3</v>
      </c>
      <c r="F21" s="198"/>
      <c r="G21" s="278">
        <v>3</v>
      </c>
      <c r="H21" s="272"/>
      <c r="I21" s="198"/>
      <c r="J21" s="278"/>
      <c r="K21" s="272">
        <f t="shared" si="2"/>
        <v>3</v>
      </c>
      <c r="L21" s="198">
        <f t="shared" si="3"/>
        <v>0</v>
      </c>
      <c r="M21" s="278">
        <f>+G21+J21</f>
        <v>3</v>
      </c>
    </row>
    <row r="22" spans="1:13" s="110" customFormat="1" x14ac:dyDescent="0.2">
      <c r="A22" s="261">
        <v>2</v>
      </c>
      <c r="B22" s="119">
        <v>21</v>
      </c>
      <c r="C22" s="119">
        <v>2141</v>
      </c>
      <c r="D22" s="260" t="s">
        <v>206</v>
      </c>
      <c r="E22" s="272">
        <f t="shared" si="0"/>
        <v>1850</v>
      </c>
      <c r="F22" s="198"/>
      <c r="G22" s="278">
        <v>1850</v>
      </c>
      <c r="H22" s="272"/>
      <c r="I22" s="198"/>
      <c r="J22" s="278"/>
      <c r="K22" s="272">
        <f t="shared" si="2"/>
        <v>1850</v>
      </c>
      <c r="L22" s="198">
        <f t="shared" si="3"/>
        <v>0</v>
      </c>
      <c r="M22" s="278">
        <f>+G22+J22</f>
        <v>1850</v>
      </c>
    </row>
    <row r="23" spans="1:13" s="110" customFormat="1" x14ac:dyDescent="0.2">
      <c r="A23" s="261">
        <v>2</v>
      </c>
      <c r="B23" s="119">
        <v>21</v>
      </c>
      <c r="C23" s="119">
        <v>2144</v>
      </c>
      <c r="D23" s="260" t="s">
        <v>208</v>
      </c>
      <c r="E23" s="283">
        <f>+F23+G23</f>
        <v>87</v>
      </c>
      <c r="F23" s="198"/>
      <c r="G23" s="278">
        <v>87</v>
      </c>
      <c r="H23" s="272"/>
      <c r="I23" s="198"/>
      <c r="J23" s="278"/>
      <c r="K23" s="283">
        <f t="shared" si="2"/>
        <v>87</v>
      </c>
      <c r="L23" s="198">
        <f t="shared" ref="L23:L24" si="4">+F23+I23</f>
        <v>0</v>
      </c>
      <c r="M23" s="278">
        <f t="shared" ref="M23" si="5">+G23+J23</f>
        <v>87</v>
      </c>
    </row>
    <row r="24" spans="1:13" s="110" customFormat="1" x14ac:dyDescent="0.2">
      <c r="A24" s="261">
        <v>2</v>
      </c>
      <c r="B24" s="119">
        <v>21</v>
      </c>
      <c r="C24" s="119">
        <v>2169</v>
      </c>
      <c r="D24" s="262" t="s">
        <v>209</v>
      </c>
      <c r="E24" s="272">
        <f t="shared" si="0"/>
        <v>860</v>
      </c>
      <c r="F24" s="198"/>
      <c r="G24" s="278">
        <v>860</v>
      </c>
      <c r="H24" s="272"/>
      <c r="I24" s="198"/>
      <c r="J24" s="278"/>
      <c r="K24" s="272">
        <f t="shared" si="2"/>
        <v>860</v>
      </c>
      <c r="L24" s="198">
        <f t="shared" si="4"/>
        <v>0</v>
      </c>
      <c r="M24" s="278">
        <f>+G24+J24</f>
        <v>860</v>
      </c>
    </row>
    <row r="25" spans="1:13" s="110" customFormat="1" x14ac:dyDescent="0.2">
      <c r="A25" s="230" t="s">
        <v>210</v>
      </c>
      <c r="B25" s="199"/>
      <c r="C25" s="199"/>
      <c r="D25" s="263"/>
      <c r="E25" s="284">
        <f>SUM(E20:E24)</f>
        <v>2810</v>
      </c>
      <c r="F25" s="202">
        <f>SUM(F20:F24)</f>
        <v>10</v>
      </c>
      <c r="G25" s="285">
        <f>SUM(G20:G24)</f>
        <v>2800</v>
      </c>
      <c r="H25" s="284"/>
      <c r="I25" s="202"/>
      <c r="J25" s="285"/>
      <c r="K25" s="284">
        <f>SUM(K20:K24)</f>
        <v>2810</v>
      </c>
      <c r="L25" s="202">
        <f>SUM(L20:L24)</f>
        <v>10</v>
      </c>
      <c r="M25" s="285">
        <f>SUM(M20:M24)</f>
        <v>2800</v>
      </c>
    </row>
    <row r="26" spans="1:13" s="110" customFormat="1" x14ac:dyDescent="0.2">
      <c r="A26" s="232"/>
      <c r="B26" s="197"/>
      <c r="C26" s="197"/>
      <c r="D26" s="264"/>
      <c r="E26" s="283"/>
      <c r="F26" s="241"/>
      <c r="G26" s="286"/>
      <c r="H26" s="283"/>
      <c r="I26" s="241"/>
      <c r="J26" s="286"/>
      <c r="K26" s="283"/>
      <c r="L26" s="241"/>
      <c r="M26" s="286"/>
    </row>
    <row r="27" spans="1:13" s="110" customFormat="1" x14ac:dyDescent="0.2">
      <c r="A27" s="197">
        <v>2</v>
      </c>
      <c r="B27" s="197">
        <v>22</v>
      </c>
      <c r="C27" s="197">
        <v>2212</v>
      </c>
      <c r="D27" s="251" t="s">
        <v>211</v>
      </c>
      <c r="E27" s="283">
        <f t="shared" si="0"/>
        <v>700</v>
      </c>
      <c r="F27" s="198">
        <v>700</v>
      </c>
      <c r="G27" s="278"/>
      <c r="H27" s="283"/>
      <c r="I27" s="198"/>
      <c r="J27" s="278"/>
      <c r="K27" s="283">
        <f>+L27+M27</f>
        <v>700</v>
      </c>
      <c r="L27" s="198">
        <f t="shared" ref="L27:M29" si="6">+F27+I27</f>
        <v>700</v>
      </c>
      <c r="M27" s="278">
        <f t="shared" si="6"/>
        <v>0</v>
      </c>
    </row>
    <row r="28" spans="1:13" s="110" customFormat="1" x14ac:dyDescent="0.2">
      <c r="A28" s="197">
        <v>2</v>
      </c>
      <c r="B28" s="197">
        <v>22</v>
      </c>
      <c r="C28" s="197">
        <v>2219</v>
      </c>
      <c r="D28" s="251" t="s">
        <v>212</v>
      </c>
      <c r="E28" s="283">
        <f t="shared" ref="E28" si="7">+F28+G28</f>
        <v>74315</v>
      </c>
      <c r="F28" s="198">
        <v>74270</v>
      </c>
      <c r="G28" s="278">
        <v>45</v>
      </c>
      <c r="H28" s="283"/>
      <c r="I28" s="198"/>
      <c r="J28" s="278"/>
      <c r="K28" s="283">
        <f>+L28+M28</f>
        <v>74315</v>
      </c>
      <c r="L28" s="198">
        <f t="shared" ref="L28" si="8">+F28+I28</f>
        <v>74270</v>
      </c>
      <c r="M28" s="278">
        <f t="shared" ref="M28" si="9">+G28+J28</f>
        <v>45</v>
      </c>
    </row>
    <row r="29" spans="1:13" s="110" customFormat="1" x14ac:dyDescent="0.2">
      <c r="A29" s="197">
        <v>2</v>
      </c>
      <c r="B29" s="197">
        <v>22</v>
      </c>
      <c r="C29" s="197">
        <v>2299</v>
      </c>
      <c r="D29" s="251" t="s">
        <v>304</v>
      </c>
      <c r="E29" s="283">
        <f t="shared" si="0"/>
        <v>7</v>
      </c>
      <c r="F29" s="198">
        <v>7</v>
      </c>
      <c r="G29" s="278"/>
      <c r="H29" s="283"/>
      <c r="I29" s="198"/>
      <c r="J29" s="278"/>
      <c r="K29" s="283">
        <f>+L29+M29</f>
        <v>7</v>
      </c>
      <c r="L29" s="198">
        <f t="shared" si="6"/>
        <v>7</v>
      </c>
      <c r="M29" s="278">
        <f t="shared" si="6"/>
        <v>0</v>
      </c>
    </row>
    <row r="30" spans="1:13" s="110" customFormat="1" x14ac:dyDescent="0.2">
      <c r="A30" s="230" t="s">
        <v>213</v>
      </c>
      <c r="B30" s="199"/>
      <c r="C30" s="199"/>
      <c r="D30" s="254"/>
      <c r="E30" s="284">
        <f>SUM(E27:E29)</f>
        <v>75022</v>
      </c>
      <c r="F30" s="202">
        <f>SUM(F27:F29)</f>
        <v>74977</v>
      </c>
      <c r="G30" s="285">
        <f>SUM(G27:G29)</f>
        <v>45</v>
      </c>
      <c r="H30" s="284"/>
      <c r="I30" s="202"/>
      <c r="J30" s="285"/>
      <c r="K30" s="284">
        <f>SUM(K27:K29)</f>
        <v>75022</v>
      </c>
      <c r="L30" s="202">
        <f>SUM(L27:L29)</f>
        <v>74977</v>
      </c>
      <c r="M30" s="285">
        <f>SUM(M27:M29)</f>
        <v>45</v>
      </c>
    </row>
    <row r="31" spans="1:13" s="110" customFormat="1" x14ac:dyDescent="0.2">
      <c r="A31" s="232"/>
      <c r="B31" s="197"/>
      <c r="C31" s="197"/>
      <c r="D31" s="251"/>
      <c r="E31" s="283"/>
      <c r="F31" s="198"/>
      <c r="G31" s="278"/>
      <c r="H31" s="283"/>
      <c r="I31" s="198"/>
      <c r="J31" s="278"/>
      <c r="K31" s="283"/>
      <c r="L31" s="198"/>
      <c r="M31" s="278">
        <f>+G31+J31</f>
        <v>0</v>
      </c>
    </row>
    <row r="32" spans="1:13" s="110" customFormat="1" x14ac:dyDescent="0.2">
      <c r="A32" s="197">
        <v>2</v>
      </c>
      <c r="B32" s="197">
        <v>23</v>
      </c>
      <c r="C32" s="197">
        <v>2399</v>
      </c>
      <c r="D32" s="251" t="s">
        <v>214</v>
      </c>
      <c r="E32" s="283">
        <f t="shared" si="0"/>
        <v>100</v>
      </c>
      <c r="F32" s="198">
        <v>100</v>
      </c>
      <c r="G32" s="278"/>
      <c r="H32" s="283">
        <f>+I32+J32</f>
        <v>0</v>
      </c>
      <c r="I32" s="198"/>
      <c r="J32" s="278"/>
      <c r="K32" s="272">
        <f>+L32+M32</f>
        <v>100</v>
      </c>
      <c r="L32" s="198">
        <f>+F32+I32</f>
        <v>100</v>
      </c>
      <c r="M32" s="278">
        <f t="shared" ref="M32" si="10">+G32+J32</f>
        <v>0</v>
      </c>
    </row>
    <row r="33" spans="1:13" s="110" customFormat="1" x14ac:dyDescent="0.2">
      <c r="A33" s="230" t="s">
        <v>215</v>
      </c>
      <c r="B33" s="199"/>
      <c r="C33" s="199"/>
      <c r="D33" s="254"/>
      <c r="E33" s="284">
        <f t="shared" ref="E33:M33" si="11">SUM(E32:E32)</f>
        <v>100</v>
      </c>
      <c r="F33" s="202">
        <f t="shared" si="11"/>
        <v>100</v>
      </c>
      <c r="G33" s="285">
        <f t="shared" si="11"/>
        <v>0</v>
      </c>
      <c r="H33" s="284">
        <f t="shared" si="11"/>
        <v>0</v>
      </c>
      <c r="I33" s="202">
        <f t="shared" si="11"/>
        <v>0</v>
      </c>
      <c r="J33" s="285">
        <f t="shared" si="11"/>
        <v>0</v>
      </c>
      <c r="K33" s="284">
        <f t="shared" si="11"/>
        <v>100</v>
      </c>
      <c r="L33" s="202">
        <f t="shared" si="11"/>
        <v>100</v>
      </c>
      <c r="M33" s="285">
        <f t="shared" si="11"/>
        <v>0</v>
      </c>
    </row>
    <row r="34" spans="1:13" s="110" customFormat="1" ht="13.5" thickBot="1" x14ac:dyDescent="0.25">
      <c r="A34" s="265"/>
      <c r="B34" s="242"/>
      <c r="C34" s="242"/>
      <c r="D34" s="266"/>
      <c r="E34" s="287"/>
      <c r="F34" s="243"/>
      <c r="G34" s="288"/>
      <c r="H34" s="287"/>
      <c r="I34" s="243"/>
      <c r="J34" s="288"/>
      <c r="K34" s="287"/>
      <c r="L34" s="243"/>
      <c r="M34" s="288"/>
    </row>
    <row r="35" spans="1:13" s="110" customFormat="1" ht="14.25" thickTop="1" thickBot="1" x14ac:dyDescent="0.25">
      <c r="A35" s="235" t="s">
        <v>216</v>
      </c>
      <c r="B35" s="203"/>
      <c r="C35" s="203"/>
      <c r="D35" s="258"/>
      <c r="E35" s="274">
        <f t="shared" ref="E35:M35" si="12">+E25+E30+E33</f>
        <v>77932</v>
      </c>
      <c r="F35" s="205">
        <f t="shared" si="12"/>
        <v>75087</v>
      </c>
      <c r="G35" s="275">
        <f t="shared" si="12"/>
        <v>2845</v>
      </c>
      <c r="H35" s="274">
        <f t="shared" si="12"/>
        <v>0</v>
      </c>
      <c r="I35" s="205">
        <f t="shared" si="12"/>
        <v>0</v>
      </c>
      <c r="J35" s="275">
        <f t="shared" si="12"/>
        <v>0</v>
      </c>
      <c r="K35" s="274">
        <f t="shared" si="12"/>
        <v>77932</v>
      </c>
      <c r="L35" s="205">
        <f t="shared" si="12"/>
        <v>75087</v>
      </c>
      <c r="M35" s="275">
        <f t="shared" si="12"/>
        <v>2845</v>
      </c>
    </row>
    <row r="36" spans="1:13" s="110" customFormat="1" ht="13.5" thickTop="1" x14ac:dyDescent="0.2">
      <c r="A36" s="267"/>
      <c r="B36" s="119"/>
      <c r="C36" s="119"/>
      <c r="D36" s="260"/>
      <c r="E36" s="272"/>
      <c r="F36" s="198"/>
      <c r="G36" s="278"/>
      <c r="H36" s="272"/>
      <c r="I36" s="198"/>
      <c r="J36" s="278"/>
      <c r="K36" s="272"/>
      <c r="L36" s="198"/>
      <c r="M36" s="278"/>
    </row>
    <row r="37" spans="1:13" s="110" customFormat="1" x14ac:dyDescent="0.2">
      <c r="A37" s="119">
        <v>3</v>
      </c>
      <c r="B37" s="119">
        <v>31</v>
      </c>
      <c r="C37" s="119">
        <v>3111</v>
      </c>
      <c r="D37" s="260" t="s">
        <v>217</v>
      </c>
      <c r="E37" s="272">
        <f t="shared" si="0"/>
        <v>3048</v>
      </c>
      <c r="F37" s="198"/>
      <c r="G37" s="278">
        <v>3048</v>
      </c>
      <c r="H37" s="272"/>
      <c r="I37" s="198"/>
      <c r="J37" s="278"/>
      <c r="K37" s="272">
        <f>+L37+M37</f>
        <v>3048</v>
      </c>
      <c r="L37" s="198">
        <f t="shared" ref="L37" si="13">+F37+I37</f>
        <v>0</v>
      </c>
      <c r="M37" s="278">
        <f>+G37+J37</f>
        <v>3048</v>
      </c>
    </row>
    <row r="38" spans="1:13" s="110" customFormat="1" x14ac:dyDescent="0.2">
      <c r="A38" s="197">
        <v>3</v>
      </c>
      <c r="B38" s="197">
        <v>31</v>
      </c>
      <c r="C38" s="197">
        <v>3113</v>
      </c>
      <c r="D38" s="251" t="s">
        <v>218</v>
      </c>
      <c r="E38" s="272">
        <f t="shared" si="0"/>
        <v>15762</v>
      </c>
      <c r="F38" s="198">
        <v>5709</v>
      </c>
      <c r="G38" s="278">
        <v>10053</v>
      </c>
      <c r="H38" s="283"/>
      <c r="I38" s="198"/>
      <c r="J38" s="278"/>
      <c r="K38" s="283">
        <f>+L38+M38</f>
        <v>15762</v>
      </c>
      <c r="L38" s="198">
        <f>+F38+I38</f>
        <v>5709</v>
      </c>
      <c r="M38" s="278">
        <f>+G38+J38</f>
        <v>10053</v>
      </c>
    </row>
    <row r="39" spans="1:13" s="110" customFormat="1" x14ac:dyDescent="0.2">
      <c r="A39" s="197">
        <v>3</v>
      </c>
      <c r="B39" s="197">
        <v>31</v>
      </c>
      <c r="C39" s="197">
        <v>3119</v>
      </c>
      <c r="D39" s="251" t="s">
        <v>219</v>
      </c>
      <c r="E39" s="283">
        <f>+F39+G39</f>
        <v>400</v>
      </c>
      <c r="F39" s="198"/>
      <c r="G39" s="278">
        <v>400</v>
      </c>
      <c r="H39" s="283"/>
      <c r="I39" s="198"/>
      <c r="J39" s="278"/>
      <c r="K39" s="283">
        <f>+L39+M39</f>
        <v>400</v>
      </c>
      <c r="L39" s="198">
        <f t="shared" ref="L39:L40" si="14">+F39+I39</f>
        <v>0</v>
      </c>
      <c r="M39" s="278">
        <f>+G39+J39</f>
        <v>400</v>
      </c>
    </row>
    <row r="40" spans="1:13" s="110" customFormat="1" x14ac:dyDescent="0.2">
      <c r="A40" s="197">
        <v>3</v>
      </c>
      <c r="B40" s="197">
        <v>31</v>
      </c>
      <c r="C40" s="197">
        <v>3146</v>
      </c>
      <c r="D40" s="251" t="s">
        <v>220</v>
      </c>
      <c r="E40" s="272">
        <f t="shared" si="0"/>
        <v>10</v>
      </c>
      <c r="F40" s="198"/>
      <c r="G40" s="278">
        <v>10</v>
      </c>
      <c r="H40" s="283"/>
      <c r="I40" s="198"/>
      <c r="J40" s="278"/>
      <c r="K40" s="283">
        <f>+L40+M40</f>
        <v>10</v>
      </c>
      <c r="L40" s="198">
        <f t="shared" si="14"/>
        <v>0</v>
      </c>
      <c r="M40" s="278">
        <f>+G40+J40</f>
        <v>10</v>
      </c>
    </row>
    <row r="41" spans="1:13" s="110" customFormat="1" x14ac:dyDescent="0.2">
      <c r="A41" s="230" t="s">
        <v>221</v>
      </c>
      <c r="B41" s="199"/>
      <c r="C41" s="199"/>
      <c r="D41" s="254"/>
      <c r="E41" s="284">
        <f>SUM(E37:E40)</f>
        <v>19220</v>
      </c>
      <c r="F41" s="202">
        <f>SUM(F37:F40)</f>
        <v>5709</v>
      </c>
      <c r="G41" s="285">
        <f>SUM(G37:G40)</f>
        <v>13511</v>
      </c>
      <c r="H41" s="284"/>
      <c r="I41" s="202"/>
      <c r="J41" s="285"/>
      <c r="K41" s="284">
        <f>SUM(K37:K40)</f>
        <v>19220</v>
      </c>
      <c r="L41" s="202">
        <f>SUM(L37:L40)</f>
        <v>5709</v>
      </c>
      <c r="M41" s="285">
        <f>SUM(M37:M40)</f>
        <v>13511</v>
      </c>
    </row>
    <row r="42" spans="1:13" s="110" customFormat="1" x14ac:dyDescent="0.2">
      <c r="A42" s="232"/>
      <c r="B42" s="197"/>
      <c r="C42" s="197"/>
      <c r="D42" s="251"/>
      <c r="E42" s="283"/>
      <c r="F42" s="198"/>
      <c r="G42" s="278"/>
      <c r="H42" s="283"/>
      <c r="I42" s="198"/>
      <c r="J42" s="278"/>
      <c r="K42" s="283"/>
      <c r="L42" s="198"/>
      <c r="M42" s="278"/>
    </row>
    <row r="43" spans="1:13" s="110" customFormat="1" x14ac:dyDescent="0.2">
      <c r="A43" s="197">
        <v>3</v>
      </c>
      <c r="B43" s="197">
        <v>33</v>
      </c>
      <c r="C43" s="197">
        <v>3311</v>
      </c>
      <c r="D43" s="251" t="s">
        <v>222</v>
      </c>
      <c r="E43" s="283">
        <f t="shared" si="0"/>
        <v>95277</v>
      </c>
      <c r="F43" s="198">
        <v>95277</v>
      </c>
      <c r="G43" s="278"/>
      <c r="H43" s="283"/>
      <c r="I43" s="198"/>
      <c r="J43" s="278"/>
      <c r="K43" s="283">
        <f t="shared" ref="K43:K53" si="15">+L43+M43</f>
        <v>95277</v>
      </c>
      <c r="L43" s="198">
        <f t="shared" ref="L43:M53" si="16">+F43+I43</f>
        <v>95277</v>
      </c>
      <c r="M43" s="278">
        <f t="shared" si="16"/>
        <v>0</v>
      </c>
    </row>
    <row r="44" spans="1:13" s="110" customFormat="1" x14ac:dyDescent="0.2">
      <c r="A44" s="197">
        <v>3</v>
      </c>
      <c r="B44" s="197">
        <v>33</v>
      </c>
      <c r="C44" s="197">
        <v>3312</v>
      </c>
      <c r="D44" s="251" t="s">
        <v>223</v>
      </c>
      <c r="E44" s="283">
        <f t="shared" si="0"/>
        <v>600</v>
      </c>
      <c r="F44" s="198">
        <v>600</v>
      </c>
      <c r="G44" s="278"/>
      <c r="H44" s="283"/>
      <c r="I44" s="198"/>
      <c r="J44" s="278"/>
      <c r="K44" s="283">
        <f t="shared" si="15"/>
        <v>600</v>
      </c>
      <c r="L44" s="198">
        <f t="shared" si="16"/>
        <v>600</v>
      </c>
      <c r="M44" s="278">
        <f t="shared" si="16"/>
        <v>0</v>
      </c>
    </row>
    <row r="45" spans="1:13" s="110" customFormat="1" x14ac:dyDescent="0.2">
      <c r="A45" s="197">
        <v>3</v>
      </c>
      <c r="B45" s="197">
        <v>33</v>
      </c>
      <c r="C45" s="197">
        <v>3313</v>
      </c>
      <c r="D45" s="251" t="s">
        <v>224</v>
      </c>
      <c r="E45" s="283">
        <f t="shared" si="0"/>
        <v>228</v>
      </c>
      <c r="F45" s="198"/>
      <c r="G45" s="278">
        <v>228</v>
      </c>
      <c r="H45" s="283"/>
      <c r="I45" s="198"/>
      <c r="J45" s="278"/>
      <c r="K45" s="283">
        <f>+L45+M45</f>
        <v>228</v>
      </c>
      <c r="L45" s="198">
        <f t="shared" si="16"/>
        <v>0</v>
      </c>
      <c r="M45" s="278">
        <f t="shared" si="16"/>
        <v>228</v>
      </c>
    </row>
    <row r="46" spans="1:13" s="110" customFormat="1" x14ac:dyDescent="0.2">
      <c r="A46" s="197">
        <v>3</v>
      </c>
      <c r="B46" s="197">
        <v>33</v>
      </c>
      <c r="C46" s="197">
        <v>3314</v>
      </c>
      <c r="D46" s="251" t="s">
        <v>225</v>
      </c>
      <c r="E46" s="283">
        <f t="shared" si="0"/>
        <v>6946</v>
      </c>
      <c r="F46" s="198">
        <v>6946</v>
      </c>
      <c r="G46" s="278"/>
      <c r="H46" s="283"/>
      <c r="I46" s="198"/>
      <c r="J46" s="278"/>
      <c r="K46" s="283">
        <f t="shared" si="15"/>
        <v>6946</v>
      </c>
      <c r="L46" s="198">
        <f t="shared" si="16"/>
        <v>6946</v>
      </c>
      <c r="M46" s="278">
        <f t="shared" si="16"/>
        <v>0</v>
      </c>
    </row>
    <row r="47" spans="1:13" s="110" customFormat="1" x14ac:dyDescent="0.2">
      <c r="A47" s="197">
        <v>3</v>
      </c>
      <c r="B47" s="197">
        <v>33</v>
      </c>
      <c r="C47" s="197">
        <v>3315</v>
      </c>
      <c r="D47" s="251" t="s">
        <v>226</v>
      </c>
      <c r="E47" s="283">
        <f t="shared" si="0"/>
        <v>7990</v>
      </c>
      <c r="F47" s="198">
        <v>7990</v>
      </c>
      <c r="G47" s="278"/>
      <c r="H47" s="283"/>
      <c r="I47" s="198"/>
      <c r="J47" s="278"/>
      <c r="K47" s="283">
        <f t="shared" si="15"/>
        <v>7990</v>
      </c>
      <c r="L47" s="198">
        <f t="shared" si="16"/>
        <v>7990</v>
      </c>
      <c r="M47" s="278">
        <f t="shared" si="16"/>
        <v>0</v>
      </c>
    </row>
    <row r="48" spans="1:13" s="110" customFormat="1" x14ac:dyDescent="0.2">
      <c r="A48" s="197">
        <v>3</v>
      </c>
      <c r="B48" s="197">
        <v>33</v>
      </c>
      <c r="C48" s="197">
        <v>3317</v>
      </c>
      <c r="D48" s="251" t="s">
        <v>227</v>
      </c>
      <c r="E48" s="283">
        <f t="shared" si="0"/>
        <v>2974</v>
      </c>
      <c r="F48" s="198">
        <v>2974</v>
      </c>
      <c r="G48" s="278"/>
      <c r="H48" s="283"/>
      <c r="I48" s="198"/>
      <c r="J48" s="278"/>
      <c r="K48" s="283">
        <f t="shared" si="15"/>
        <v>2974</v>
      </c>
      <c r="L48" s="198">
        <f t="shared" si="16"/>
        <v>2974</v>
      </c>
      <c r="M48" s="278">
        <f t="shared" si="16"/>
        <v>0</v>
      </c>
    </row>
    <row r="49" spans="1:13" s="110" customFormat="1" x14ac:dyDescent="0.2">
      <c r="A49" s="197">
        <v>3</v>
      </c>
      <c r="B49" s="197">
        <v>33</v>
      </c>
      <c r="C49" s="197">
        <v>3319</v>
      </c>
      <c r="D49" s="251" t="s">
        <v>228</v>
      </c>
      <c r="E49" s="283">
        <f t="shared" si="0"/>
        <v>6231</v>
      </c>
      <c r="F49" s="198">
        <v>4801</v>
      </c>
      <c r="G49" s="278">
        <v>1430</v>
      </c>
      <c r="H49" s="283">
        <f>+I49+J49</f>
        <v>0</v>
      </c>
      <c r="I49" s="198"/>
      <c r="J49" s="278"/>
      <c r="K49" s="283">
        <f t="shared" si="15"/>
        <v>6231</v>
      </c>
      <c r="L49" s="198">
        <f t="shared" si="16"/>
        <v>4801</v>
      </c>
      <c r="M49" s="278">
        <f t="shared" si="16"/>
        <v>1430</v>
      </c>
    </row>
    <row r="50" spans="1:13" s="110" customFormat="1" x14ac:dyDescent="0.2">
      <c r="A50" s="197">
        <v>3</v>
      </c>
      <c r="B50" s="197">
        <v>33</v>
      </c>
      <c r="C50" s="197">
        <v>3322</v>
      </c>
      <c r="D50" s="251" t="s">
        <v>229</v>
      </c>
      <c r="E50" s="283">
        <f t="shared" si="0"/>
        <v>95</v>
      </c>
      <c r="F50" s="198">
        <v>95</v>
      </c>
      <c r="G50" s="278"/>
      <c r="H50" s="283"/>
      <c r="I50" s="198"/>
      <c r="J50" s="278"/>
      <c r="K50" s="283">
        <f t="shared" si="15"/>
        <v>95</v>
      </c>
      <c r="L50" s="198">
        <f t="shared" si="16"/>
        <v>95</v>
      </c>
      <c r="M50" s="278">
        <f t="shared" si="16"/>
        <v>0</v>
      </c>
    </row>
    <row r="51" spans="1:13" s="110" customFormat="1" x14ac:dyDescent="0.2">
      <c r="A51" s="197">
        <v>3</v>
      </c>
      <c r="B51" s="197">
        <v>33</v>
      </c>
      <c r="C51" s="197">
        <v>3349</v>
      </c>
      <c r="D51" s="264" t="s">
        <v>230</v>
      </c>
      <c r="E51" s="283">
        <f t="shared" si="0"/>
        <v>1329</v>
      </c>
      <c r="F51" s="198"/>
      <c r="G51" s="278">
        <v>1329</v>
      </c>
      <c r="H51" s="283"/>
      <c r="I51" s="198"/>
      <c r="J51" s="278"/>
      <c r="K51" s="283">
        <f t="shared" si="15"/>
        <v>1329</v>
      </c>
      <c r="L51" s="198">
        <f t="shared" si="16"/>
        <v>0</v>
      </c>
      <c r="M51" s="278">
        <f t="shared" si="16"/>
        <v>1329</v>
      </c>
    </row>
    <row r="52" spans="1:13" s="110" customFormat="1" x14ac:dyDescent="0.2">
      <c r="A52" s="197">
        <v>3</v>
      </c>
      <c r="B52" s="197">
        <v>33</v>
      </c>
      <c r="C52" s="197">
        <v>3392</v>
      </c>
      <c r="D52" s="264" t="s">
        <v>231</v>
      </c>
      <c r="E52" s="283">
        <f t="shared" si="0"/>
        <v>4003</v>
      </c>
      <c r="F52" s="198"/>
      <c r="G52" s="278">
        <v>4003</v>
      </c>
      <c r="H52" s="283"/>
      <c r="I52" s="198"/>
      <c r="J52" s="278"/>
      <c r="K52" s="283">
        <f t="shared" si="15"/>
        <v>4003</v>
      </c>
      <c r="L52" s="198">
        <f t="shared" si="16"/>
        <v>0</v>
      </c>
      <c r="M52" s="278">
        <f t="shared" si="16"/>
        <v>4003</v>
      </c>
    </row>
    <row r="53" spans="1:13" s="110" customFormat="1" x14ac:dyDescent="0.2">
      <c r="A53" s="197">
        <v>3</v>
      </c>
      <c r="B53" s="197">
        <v>33</v>
      </c>
      <c r="C53" s="197">
        <v>3399</v>
      </c>
      <c r="D53" s="264" t="s">
        <v>232</v>
      </c>
      <c r="E53" s="283">
        <f t="shared" si="0"/>
        <v>1962</v>
      </c>
      <c r="F53" s="198"/>
      <c r="G53" s="278">
        <v>1962</v>
      </c>
      <c r="H53" s="283"/>
      <c r="I53" s="198"/>
      <c r="J53" s="278"/>
      <c r="K53" s="283">
        <f t="shared" si="15"/>
        <v>1962</v>
      </c>
      <c r="L53" s="198">
        <f t="shared" si="16"/>
        <v>0</v>
      </c>
      <c r="M53" s="278">
        <f t="shared" si="16"/>
        <v>1962</v>
      </c>
    </row>
    <row r="54" spans="1:13" s="110" customFormat="1" x14ac:dyDescent="0.2">
      <c r="A54" s="230" t="s">
        <v>233</v>
      </c>
      <c r="B54" s="199"/>
      <c r="C54" s="199"/>
      <c r="D54" s="263"/>
      <c r="E54" s="284">
        <f>SUM(E43:E53)</f>
        <v>127635</v>
      </c>
      <c r="F54" s="202">
        <f>SUM(F43:F53)</f>
        <v>118683</v>
      </c>
      <c r="G54" s="285">
        <f>SUM(G43:G53)</f>
        <v>8952</v>
      </c>
      <c r="H54" s="284">
        <f>+I54+J54</f>
        <v>0</v>
      </c>
      <c r="I54" s="202"/>
      <c r="J54" s="285">
        <f>SUM(J43:J53)</f>
        <v>0</v>
      </c>
      <c r="K54" s="284">
        <f>SUM(K43:K53)</f>
        <v>127635</v>
      </c>
      <c r="L54" s="202">
        <f>SUM(L43:L53)</f>
        <v>118683</v>
      </c>
      <c r="M54" s="285">
        <f>SUM(M43:M53)</f>
        <v>8952</v>
      </c>
    </row>
    <row r="55" spans="1:13" s="110" customFormat="1" x14ac:dyDescent="0.2">
      <c r="A55" s="232"/>
      <c r="B55" s="197"/>
      <c r="C55" s="197"/>
      <c r="D55" s="264"/>
      <c r="E55" s="283"/>
      <c r="F55" s="198"/>
      <c r="G55" s="278"/>
      <c r="H55" s="283"/>
      <c r="I55" s="198"/>
      <c r="J55" s="278"/>
      <c r="K55" s="283"/>
      <c r="L55" s="198"/>
      <c r="M55" s="278"/>
    </row>
    <row r="56" spans="1:13" s="110" customFormat="1" x14ac:dyDescent="0.2">
      <c r="A56" s="197">
        <v>3</v>
      </c>
      <c r="B56" s="197">
        <v>34</v>
      </c>
      <c r="C56" s="197">
        <v>3412</v>
      </c>
      <c r="D56" s="264" t="s">
        <v>234</v>
      </c>
      <c r="E56" s="283">
        <f t="shared" si="0"/>
        <v>3740</v>
      </c>
      <c r="F56" s="198">
        <v>1328</v>
      </c>
      <c r="G56" s="278">
        <v>2412</v>
      </c>
      <c r="H56" s="283">
        <f>+I56+J56</f>
        <v>857</v>
      </c>
      <c r="I56" s="198"/>
      <c r="J56" s="278">
        <v>857</v>
      </c>
      <c r="K56" s="272">
        <f>+L56+M56</f>
        <v>4597</v>
      </c>
      <c r="L56" s="198">
        <f t="shared" ref="L56:M58" si="17">+F56+I56</f>
        <v>1328</v>
      </c>
      <c r="M56" s="278">
        <f t="shared" si="17"/>
        <v>3269</v>
      </c>
    </row>
    <row r="57" spans="1:13" s="110" customFormat="1" x14ac:dyDescent="0.2">
      <c r="A57" s="197">
        <v>3</v>
      </c>
      <c r="B57" s="197">
        <v>34</v>
      </c>
      <c r="C57" s="197">
        <v>3419</v>
      </c>
      <c r="D57" s="264" t="s">
        <v>235</v>
      </c>
      <c r="E57" s="283">
        <f>+F57+G57</f>
        <v>10</v>
      </c>
      <c r="F57" s="198"/>
      <c r="G57" s="278">
        <v>10</v>
      </c>
      <c r="H57" s="283"/>
      <c r="I57" s="198"/>
      <c r="J57" s="278"/>
      <c r="K57" s="272">
        <f>+L57+M57</f>
        <v>10</v>
      </c>
      <c r="L57" s="198">
        <f t="shared" si="17"/>
        <v>0</v>
      </c>
      <c r="M57" s="278">
        <f t="shared" si="17"/>
        <v>10</v>
      </c>
    </row>
    <row r="58" spans="1:13" s="110" customFormat="1" x14ac:dyDescent="0.2">
      <c r="A58" s="197">
        <v>3</v>
      </c>
      <c r="B58" s="197">
        <v>34</v>
      </c>
      <c r="C58" s="197">
        <v>3429</v>
      </c>
      <c r="D58" s="264" t="s">
        <v>237</v>
      </c>
      <c r="E58" s="283">
        <f t="shared" ref="E58" si="18">+F58+G58</f>
        <v>17</v>
      </c>
      <c r="F58" s="198"/>
      <c r="G58" s="278">
        <v>17</v>
      </c>
      <c r="H58" s="283"/>
      <c r="I58" s="198"/>
      <c r="J58" s="278"/>
      <c r="K58" s="272">
        <f>+L58+M58</f>
        <v>17</v>
      </c>
      <c r="L58" s="198">
        <f t="shared" si="17"/>
        <v>0</v>
      </c>
      <c r="M58" s="278">
        <f t="shared" si="17"/>
        <v>17</v>
      </c>
    </row>
    <row r="59" spans="1:13" s="110" customFormat="1" x14ac:dyDescent="0.2">
      <c r="A59" s="230" t="s">
        <v>238</v>
      </c>
      <c r="B59" s="199"/>
      <c r="C59" s="199"/>
      <c r="D59" s="263"/>
      <c r="E59" s="284">
        <f t="shared" ref="E59:M59" si="19">SUM(E56:E58)</f>
        <v>3767</v>
      </c>
      <c r="F59" s="202">
        <f t="shared" si="19"/>
        <v>1328</v>
      </c>
      <c r="G59" s="285">
        <f t="shared" si="19"/>
        <v>2439</v>
      </c>
      <c r="H59" s="284">
        <f t="shared" si="19"/>
        <v>857</v>
      </c>
      <c r="I59" s="202">
        <f t="shared" si="19"/>
        <v>0</v>
      </c>
      <c r="J59" s="285">
        <f t="shared" si="19"/>
        <v>857</v>
      </c>
      <c r="K59" s="284">
        <f t="shared" si="19"/>
        <v>4624</v>
      </c>
      <c r="L59" s="202">
        <f t="shared" si="19"/>
        <v>1328</v>
      </c>
      <c r="M59" s="285">
        <f t="shared" si="19"/>
        <v>3296</v>
      </c>
    </row>
    <row r="60" spans="1:13" s="110" customFormat="1" x14ac:dyDescent="0.2">
      <c r="A60" s="232"/>
      <c r="B60" s="197"/>
      <c r="C60" s="197"/>
      <c r="D60" s="264"/>
      <c r="E60" s="283"/>
      <c r="F60" s="198"/>
      <c r="G60" s="278"/>
      <c r="H60" s="283"/>
      <c r="I60" s="198"/>
      <c r="J60" s="278"/>
      <c r="K60" s="283"/>
      <c r="L60" s="198"/>
      <c r="M60" s="278"/>
    </row>
    <row r="61" spans="1:13" s="110" customFormat="1" x14ac:dyDescent="0.2">
      <c r="A61" s="197">
        <v>3</v>
      </c>
      <c r="B61" s="197">
        <v>35</v>
      </c>
      <c r="C61" s="197">
        <v>3511</v>
      </c>
      <c r="D61" s="251" t="s">
        <v>239</v>
      </c>
      <c r="E61" s="283">
        <f t="shared" si="0"/>
        <v>13718</v>
      </c>
      <c r="F61" s="198">
        <v>8365</v>
      </c>
      <c r="G61" s="278">
        <v>5353</v>
      </c>
      <c r="H61" s="283"/>
      <c r="I61" s="198"/>
      <c r="J61" s="278"/>
      <c r="K61" s="283">
        <f>+L61+M61</f>
        <v>13718</v>
      </c>
      <c r="L61" s="198">
        <f>+F61+I61</f>
        <v>8365</v>
      </c>
      <c r="M61" s="278">
        <f>+G61+J61</f>
        <v>5353</v>
      </c>
    </row>
    <row r="62" spans="1:13" s="110" customFormat="1" x14ac:dyDescent="0.2">
      <c r="A62" s="197">
        <v>3</v>
      </c>
      <c r="B62" s="197">
        <v>35</v>
      </c>
      <c r="C62" s="197">
        <v>3529</v>
      </c>
      <c r="D62" s="251" t="s">
        <v>240</v>
      </c>
      <c r="E62" s="283">
        <f t="shared" si="0"/>
        <v>2333</v>
      </c>
      <c r="F62" s="198">
        <v>2333</v>
      </c>
      <c r="G62" s="278"/>
      <c r="H62" s="283"/>
      <c r="I62" s="198"/>
      <c r="J62" s="278"/>
      <c r="K62" s="283">
        <f>+L62+M62</f>
        <v>2333</v>
      </c>
      <c r="L62" s="198">
        <f>+F62+I62</f>
        <v>2333</v>
      </c>
      <c r="M62" s="278">
        <f>+G62+J62</f>
        <v>0</v>
      </c>
    </row>
    <row r="63" spans="1:13" s="110" customFormat="1" x14ac:dyDescent="0.2">
      <c r="A63" s="230" t="s">
        <v>241</v>
      </c>
      <c r="B63" s="199"/>
      <c r="C63" s="199"/>
      <c r="D63" s="254"/>
      <c r="E63" s="284">
        <f t="shared" ref="E63:M63" si="20">SUM(E61:E62)</f>
        <v>16051</v>
      </c>
      <c r="F63" s="200">
        <f t="shared" si="20"/>
        <v>10698</v>
      </c>
      <c r="G63" s="280">
        <f t="shared" si="20"/>
        <v>5353</v>
      </c>
      <c r="H63" s="284">
        <f t="shared" si="20"/>
        <v>0</v>
      </c>
      <c r="I63" s="200">
        <f t="shared" si="20"/>
        <v>0</v>
      </c>
      <c r="J63" s="280">
        <f t="shared" si="20"/>
        <v>0</v>
      </c>
      <c r="K63" s="284">
        <f t="shared" si="20"/>
        <v>16051</v>
      </c>
      <c r="L63" s="202">
        <f t="shared" si="20"/>
        <v>10698</v>
      </c>
      <c r="M63" s="280">
        <f t="shared" si="20"/>
        <v>5353</v>
      </c>
    </row>
    <row r="64" spans="1:13" s="110" customFormat="1" x14ac:dyDescent="0.2">
      <c r="A64" s="232"/>
      <c r="B64" s="197"/>
      <c r="C64" s="197"/>
      <c r="D64" s="251"/>
      <c r="E64" s="283"/>
      <c r="F64" s="198"/>
      <c r="G64" s="278"/>
      <c r="H64" s="283"/>
      <c r="I64" s="198"/>
      <c r="J64" s="278"/>
      <c r="K64" s="283"/>
      <c r="L64" s="198"/>
      <c r="M64" s="278"/>
    </row>
    <row r="65" spans="1:13" s="110" customFormat="1" x14ac:dyDescent="0.2">
      <c r="A65" s="197">
        <v>3</v>
      </c>
      <c r="B65" s="197">
        <v>36</v>
      </c>
      <c r="C65" s="197">
        <v>3612</v>
      </c>
      <c r="D65" s="251" t="s">
        <v>242</v>
      </c>
      <c r="E65" s="283">
        <f t="shared" si="0"/>
        <v>64960</v>
      </c>
      <c r="F65" s="198">
        <v>59368</v>
      </c>
      <c r="G65" s="278">
        <v>5592</v>
      </c>
      <c r="H65" s="283">
        <f>+I65+J65</f>
        <v>250500</v>
      </c>
      <c r="I65" s="198">
        <v>250500</v>
      </c>
      <c r="J65" s="278"/>
      <c r="K65" s="283">
        <f t="shared" ref="K65:K71" si="21">+L65+M65</f>
        <v>315460</v>
      </c>
      <c r="L65" s="198">
        <f t="shared" ref="L65:M71" si="22">+F65+I65</f>
        <v>309868</v>
      </c>
      <c r="M65" s="278">
        <f t="shared" si="22"/>
        <v>5592</v>
      </c>
    </row>
    <row r="66" spans="1:13" s="110" customFormat="1" x14ac:dyDescent="0.2">
      <c r="A66" s="197">
        <v>3</v>
      </c>
      <c r="B66" s="197">
        <v>36</v>
      </c>
      <c r="C66" s="197">
        <v>3613</v>
      </c>
      <c r="D66" s="251" t="s">
        <v>243</v>
      </c>
      <c r="E66" s="283">
        <f t="shared" si="0"/>
        <v>18792</v>
      </c>
      <c r="F66" s="198"/>
      <c r="G66" s="278">
        <v>18792</v>
      </c>
      <c r="H66" s="283">
        <f>+I66+J66</f>
        <v>5</v>
      </c>
      <c r="I66" s="198"/>
      <c r="J66" s="278">
        <v>5</v>
      </c>
      <c r="K66" s="283">
        <f t="shared" si="21"/>
        <v>18797</v>
      </c>
      <c r="L66" s="198">
        <f t="shared" si="22"/>
        <v>0</v>
      </c>
      <c r="M66" s="278">
        <f t="shared" si="22"/>
        <v>18797</v>
      </c>
    </row>
    <row r="67" spans="1:13" s="110" customFormat="1" x14ac:dyDescent="0.2">
      <c r="A67" s="197">
        <v>3</v>
      </c>
      <c r="B67" s="197">
        <v>36</v>
      </c>
      <c r="C67" s="197">
        <v>3619</v>
      </c>
      <c r="D67" s="251" t="s">
        <v>244</v>
      </c>
      <c r="E67" s="283">
        <f t="shared" si="0"/>
        <v>917</v>
      </c>
      <c r="F67" s="198">
        <v>917</v>
      </c>
      <c r="G67" s="278"/>
      <c r="H67" s="283"/>
      <c r="I67" s="198"/>
      <c r="J67" s="278"/>
      <c r="K67" s="283">
        <f t="shared" si="21"/>
        <v>917</v>
      </c>
      <c r="L67" s="198">
        <f t="shared" si="22"/>
        <v>917</v>
      </c>
      <c r="M67" s="278">
        <f t="shared" si="22"/>
        <v>0</v>
      </c>
    </row>
    <row r="68" spans="1:13" s="110" customFormat="1" x14ac:dyDescent="0.2">
      <c r="A68" s="197">
        <v>3</v>
      </c>
      <c r="B68" s="197">
        <v>36</v>
      </c>
      <c r="C68" s="197">
        <v>3632</v>
      </c>
      <c r="D68" s="251" t="s">
        <v>245</v>
      </c>
      <c r="E68" s="283">
        <f t="shared" si="0"/>
        <v>12239</v>
      </c>
      <c r="F68" s="198">
        <v>12084</v>
      </c>
      <c r="G68" s="278">
        <v>155</v>
      </c>
      <c r="H68" s="283"/>
      <c r="I68" s="198"/>
      <c r="J68" s="278"/>
      <c r="K68" s="283">
        <f t="shared" si="21"/>
        <v>12239</v>
      </c>
      <c r="L68" s="198">
        <f t="shared" si="22"/>
        <v>12084</v>
      </c>
      <c r="M68" s="278">
        <f t="shared" si="22"/>
        <v>155</v>
      </c>
    </row>
    <row r="69" spans="1:13" s="110" customFormat="1" x14ac:dyDescent="0.2">
      <c r="A69" s="197">
        <v>3</v>
      </c>
      <c r="B69" s="197">
        <v>36</v>
      </c>
      <c r="C69" s="197">
        <v>3633</v>
      </c>
      <c r="D69" s="251" t="s">
        <v>246</v>
      </c>
      <c r="E69" s="283">
        <f>+F69+G69</f>
        <v>314</v>
      </c>
      <c r="F69" s="198"/>
      <c r="G69" s="278">
        <v>314</v>
      </c>
      <c r="H69" s="283"/>
      <c r="I69" s="198"/>
      <c r="J69" s="278"/>
      <c r="K69" s="283">
        <f>+L69+M69</f>
        <v>314</v>
      </c>
      <c r="L69" s="198">
        <f t="shared" si="22"/>
        <v>0</v>
      </c>
      <c r="M69" s="278">
        <f t="shared" si="22"/>
        <v>314</v>
      </c>
    </row>
    <row r="70" spans="1:13" s="110" customFormat="1" x14ac:dyDescent="0.2">
      <c r="A70" s="197">
        <v>3</v>
      </c>
      <c r="B70" s="197">
        <v>36</v>
      </c>
      <c r="C70" s="197">
        <v>3639</v>
      </c>
      <c r="D70" s="251" t="s">
        <v>247</v>
      </c>
      <c r="E70" s="283">
        <f t="shared" si="0"/>
        <v>132306</v>
      </c>
      <c r="F70" s="198">
        <v>107690</v>
      </c>
      <c r="G70" s="278">
        <v>24616</v>
      </c>
      <c r="H70" s="283">
        <f>+I70+J70</f>
        <v>48100</v>
      </c>
      <c r="I70" s="198">
        <v>48100</v>
      </c>
      <c r="J70" s="278"/>
      <c r="K70" s="283">
        <f t="shared" si="21"/>
        <v>180406</v>
      </c>
      <c r="L70" s="198">
        <f t="shared" si="22"/>
        <v>155790</v>
      </c>
      <c r="M70" s="278">
        <f t="shared" si="22"/>
        <v>24616</v>
      </c>
    </row>
    <row r="71" spans="1:13" s="110" customFormat="1" x14ac:dyDescent="0.2">
      <c r="A71" s="197">
        <v>3</v>
      </c>
      <c r="B71" s="197">
        <v>36</v>
      </c>
      <c r="C71" s="197">
        <v>3699</v>
      </c>
      <c r="D71" s="251" t="s">
        <v>248</v>
      </c>
      <c r="E71" s="283">
        <f t="shared" si="0"/>
        <v>1535</v>
      </c>
      <c r="F71" s="198"/>
      <c r="G71" s="278">
        <v>1535</v>
      </c>
      <c r="H71" s="283"/>
      <c r="I71" s="198"/>
      <c r="J71" s="278"/>
      <c r="K71" s="283">
        <f t="shared" si="21"/>
        <v>1535</v>
      </c>
      <c r="L71" s="198">
        <f t="shared" si="22"/>
        <v>0</v>
      </c>
      <c r="M71" s="278">
        <f t="shared" si="22"/>
        <v>1535</v>
      </c>
    </row>
    <row r="72" spans="1:13" s="110" customFormat="1" x14ac:dyDescent="0.2">
      <c r="A72" s="230" t="s">
        <v>249</v>
      </c>
      <c r="B72" s="199"/>
      <c r="C72" s="199"/>
      <c r="D72" s="254"/>
      <c r="E72" s="284">
        <f>SUM(E65:E71)</f>
        <v>231063</v>
      </c>
      <c r="F72" s="200">
        <f>SUM(F65:F71)</f>
        <v>180059</v>
      </c>
      <c r="G72" s="280">
        <f>SUM(G65:G71)</f>
        <v>51004</v>
      </c>
      <c r="H72" s="284">
        <f>+I72+J72</f>
        <v>298605</v>
      </c>
      <c r="I72" s="200">
        <f>SUM(I65:I70)</f>
        <v>298600</v>
      </c>
      <c r="J72" s="280">
        <f>SUM(J64:J71)</f>
        <v>5</v>
      </c>
      <c r="K72" s="284">
        <f>SUM(K65:K71)</f>
        <v>529668</v>
      </c>
      <c r="L72" s="200">
        <f>SUM(L65:L71)</f>
        <v>478659</v>
      </c>
      <c r="M72" s="280">
        <f>SUM(M65:M71)</f>
        <v>51009</v>
      </c>
    </row>
    <row r="73" spans="1:13" s="110" customFormat="1" x14ac:dyDescent="0.2">
      <c r="A73" s="232"/>
      <c r="B73" s="197"/>
      <c r="C73" s="197"/>
      <c r="D73" s="251"/>
      <c r="E73" s="283"/>
      <c r="F73" s="198"/>
      <c r="G73" s="278"/>
      <c r="H73" s="283"/>
      <c r="I73" s="198"/>
      <c r="J73" s="278"/>
      <c r="K73" s="283"/>
      <c r="L73" s="198"/>
      <c r="M73" s="278"/>
    </row>
    <row r="74" spans="1:13" s="110" customFormat="1" x14ac:dyDescent="0.2">
      <c r="A74" s="197">
        <v>3</v>
      </c>
      <c r="B74" s="197">
        <v>37</v>
      </c>
      <c r="C74" s="197">
        <v>3722</v>
      </c>
      <c r="D74" s="251" t="s">
        <v>250</v>
      </c>
      <c r="E74" s="283">
        <f>+F74+G74</f>
        <v>10</v>
      </c>
      <c r="F74" s="198"/>
      <c r="G74" s="278">
        <v>10</v>
      </c>
      <c r="H74" s="283"/>
      <c r="I74" s="198"/>
      <c r="J74" s="278"/>
      <c r="K74" s="283">
        <f>+L74+M74</f>
        <v>10</v>
      </c>
      <c r="L74" s="198">
        <f t="shared" ref="L74:M77" si="23">+F74+I74</f>
        <v>0</v>
      </c>
      <c r="M74" s="278">
        <f t="shared" si="23"/>
        <v>10</v>
      </c>
    </row>
    <row r="75" spans="1:13" s="110" customFormat="1" x14ac:dyDescent="0.2">
      <c r="A75" s="197">
        <v>3</v>
      </c>
      <c r="B75" s="197">
        <v>37</v>
      </c>
      <c r="C75" s="197">
        <v>3725</v>
      </c>
      <c r="D75" s="251" t="s">
        <v>251</v>
      </c>
      <c r="E75" s="283">
        <f>+F75+G75</f>
        <v>28000</v>
      </c>
      <c r="F75" s="198">
        <v>28000</v>
      </c>
      <c r="G75" s="278"/>
      <c r="H75" s="283"/>
      <c r="I75" s="198"/>
      <c r="J75" s="278"/>
      <c r="K75" s="283">
        <f>+L75+M75</f>
        <v>28000</v>
      </c>
      <c r="L75" s="198">
        <f t="shared" si="23"/>
        <v>28000</v>
      </c>
      <c r="M75" s="278">
        <f t="shared" si="23"/>
        <v>0</v>
      </c>
    </row>
    <row r="76" spans="1:13" s="110" customFormat="1" x14ac:dyDescent="0.2">
      <c r="A76" s="197">
        <v>3</v>
      </c>
      <c r="B76" s="197">
        <v>37</v>
      </c>
      <c r="C76" s="197">
        <v>3745</v>
      </c>
      <c r="D76" s="251" t="s">
        <v>252</v>
      </c>
      <c r="E76" s="283">
        <f>+F76+G76</f>
        <v>325</v>
      </c>
      <c r="F76" s="198">
        <v>155</v>
      </c>
      <c r="G76" s="278">
        <v>170</v>
      </c>
      <c r="H76" s="283"/>
      <c r="I76" s="198"/>
      <c r="J76" s="278"/>
      <c r="K76" s="283">
        <f>+L76+M76</f>
        <v>325</v>
      </c>
      <c r="L76" s="198">
        <f t="shared" si="23"/>
        <v>155</v>
      </c>
      <c r="M76" s="278">
        <f t="shared" si="23"/>
        <v>170</v>
      </c>
    </row>
    <row r="77" spans="1:13" s="110" customFormat="1" x14ac:dyDescent="0.2">
      <c r="A77" s="197">
        <v>3</v>
      </c>
      <c r="B77" s="197">
        <v>37</v>
      </c>
      <c r="C77" s="197">
        <v>3769</v>
      </c>
      <c r="D77" s="251" t="s">
        <v>253</v>
      </c>
      <c r="E77" s="283">
        <f>+F77+G77</f>
        <v>405</v>
      </c>
      <c r="F77" s="198">
        <v>405</v>
      </c>
      <c r="G77" s="278"/>
      <c r="H77" s="283"/>
      <c r="I77" s="198"/>
      <c r="J77" s="278"/>
      <c r="K77" s="283">
        <f>+L77+M77</f>
        <v>405</v>
      </c>
      <c r="L77" s="198">
        <f>+F77+I77</f>
        <v>405</v>
      </c>
      <c r="M77" s="278">
        <f t="shared" si="23"/>
        <v>0</v>
      </c>
    </row>
    <row r="78" spans="1:13" s="110" customFormat="1" x14ac:dyDescent="0.2">
      <c r="A78" s="230" t="s">
        <v>254</v>
      </c>
      <c r="B78" s="199"/>
      <c r="C78" s="199"/>
      <c r="D78" s="254"/>
      <c r="E78" s="284">
        <f>SUM(E74:E77)</f>
        <v>28740</v>
      </c>
      <c r="F78" s="200">
        <f>SUM(F74:F77)</f>
        <v>28560</v>
      </c>
      <c r="G78" s="280">
        <f>SUM(G74:G77)</f>
        <v>180</v>
      </c>
      <c r="H78" s="284"/>
      <c r="I78" s="200"/>
      <c r="J78" s="280"/>
      <c r="K78" s="284">
        <f>SUM(K74:K77)</f>
        <v>28740</v>
      </c>
      <c r="L78" s="200">
        <f>SUM(L74:L77)</f>
        <v>28560</v>
      </c>
      <c r="M78" s="280">
        <f>SUM(M74:M77)</f>
        <v>180</v>
      </c>
    </row>
    <row r="79" spans="1:13" s="110" customFormat="1" ht="13.5" thickBot="1" x14ac:dyDescent="0.25">
      <c r="A79" s="236"/>
      <c r="B79" s="111"/>
      <c r="C79" s="111"/>
      <c r="D79" s="256"/>
      <c r="E79" s="289"/>
      <c r="F79" s="240"/>
      <c r="G79" s="282"/>
      <c r="H79" s="289"/>
      <c r="I79" s="240"/>
      <c r="J79" s="282"/>
      <c r="K79" s="289"/>
      <c r="L79" s="240"/>
      <c r="M79" s="282"/>
    </row>
    <row r="80" spans="1:13" s="110" customFormat="1" ht="14.25" thickTop="1" thickBot="1" x14ac:dyDescent="0.25">
      <c r="A80" s="235" t="s">
        <v>255</v>
      </c>
      <c r="B80" s="203"/>
      <c r="C80" s="203"/>
      <c r="D80" s="258"/>
      <c r="E80" s="274">
        <f>+E41+E54+E59+E63+E72+E78</f>
        <v>426476</v>
      </c>
      <c r="F80" s="205">
        <f>+F41+F54+F59+F63+F72+F78</f>
        <v>345037</v>
      </c>
      <c r="G80" s="275">
        <f>+G41+G54+G59+G63+G72+G78</f>
        <v>81439</v>
      </c>
      <c r="H80" s="274">
        <f>+I80+J80</f>
        <v>299462</v>
      </c>
      <c r="I80" s="205">
        <f>I41+I54+I59+I63+I72+I78</f>
        <v>298600</v>
      </c>
      <c r="J80" s="275">
        <f>J41+J54+J59+J63+J72+J78</f>
        <v>862</v>
      </c>
      <c r="K80" s="274">
        <f>+K78+K72+K63+K59+K54+K41</f>
        <v>725938</v>
      </c>
      <c r="L80" s="205">
        <f>+L78+L72+L63+L59+L54+L41</f>
        <v>643637</v>
      </c>
      <c r="M80" s="275">
        <f>+M78+M72+M63+M59+M54+M41</f>
        <v>82301</v>
      </c>
    </row>
    <row r="81" spans="1:13" s="110" customFormat="1" ht="13.5" thickTop="1" x14ac:dyDescent="0.2">
      <c r="A81" s="267"/>
      <c r="B81" s="119"/>
      <c r="C81" s="119"/>
      <c r="D81" s="251"/>
      <c r="E81" s="272"/>
      <c r="F81" s="198"/>
      <c r="G81" s="278"/>
      <c r="H81" s="272"/>
      <c r="I81" s="198"/>
      <c r="J81" s="278"/>
      <c r="K81" s="272"/>
      <c r="L81" s="198"/>
      <c r="M81" s="278"/>
    </row>
    <row r="82" spans="1:13" s="110" customFormat="1" x14ac:dyDescent="0.2">
      <c r="A82" s="197">
        <v>4</v>
      </c>
      <c r="B82" s="197">
        <v>43</v>
      </c>
      <c r="C82" s="197">
        <v>4341</v>
      </c>
      <c r="D82" s="251" t="s">
        <v>256</v>
      </c>
      <c r="E82" s="283">
        <f t="shared" ref="E82" si="24">+F82+G82</f>
        <v>4177</v>
      </c>
      <c r="F82" s="198">
        <v>4177</v>
      </c>
      <c r="G82" s="278"/>
      <c r="H82" s="283"/>
      <c r="I82" s="198"/>
      <c r="J82" s="278"/>
      <c r="K82" s="283">
        <f t="shared" ref="K82" si="25">+L82+M82</f>
        <v>4177</v>
      </c>
      <c r="L82" s="198">
        <f t="shared" ref="L82" si="26">+F82+I82</f>
        <v>4177</v>
      </c>
      <c r="M82" s="278">
        <f t="shared" ref="M82" si="27">+G82+J82</f>
        <v>0</v>
      </c>
    </row>
    <row r="83" spans="1:13" s="110" customFormat="1" x14ac:dyDescent="0.2">
      <c r="A83" s="197">
        <v>4</v>
      </c>
      <c r="B83" s="197">
        <v>43</v>
      </c>
      <c r="C83" s="197">
        <v>4350</v>
      </c>
      <c r="D83" s="251" t="s">
        <v>257</v>
      </c>
      <c r="E83" s="283">
        <f t="shared" ref="E83:E87" si="28">+F83+G83</f>
        <v>2770</v>
      </c>
      <c r="F83" s="198">
        <v>2770</v>
      </c>
      <c r="G83" s="278"/>
      <c r="H83" s="283"/>
      <c r="I83" s="198"/>
      <c r="J83" s="278"/>
      <c r="K83" s="283">
        <f t="shared" ref="K83:K87" si="29">+L83+M83</f>
        <v>2770</v>
      </c>
      <c r="L83" s="198">
        <f t="shared" ref="L83:M88" si="30">+F83+I83</f>
        <v>2770</v>
      </c>
      <c r="M83" s="278">
        <f t="shared" si="30"/>
        <v>0</v>
      </c>
    </row>
    <row r="84" spans="1:13" s="110" customFormat="1" x14ac:dyDescent="0.2">
      <c r="A84" s="197">
        <v>4</v>
      </c>
      <c r="B84" s="197">
        <v>43</v>
      </c>
      <c r="C84" s="197">
        <v>4351</v>
      </c>
      <c r="D84" s="251" t="s">
        <v>258</v>
      </c>
      <c r="E84" s="283">
        <f t="shared" si="28"/>
        <v>19522</v>
      </c>
      <c r="F84" s="198"/>
      <c r="G84" s="278">
        <v>19522</v>
      </c>
      <c r="H84" s="283">
        <f>+I84+J84</f>
        <v>0</v>
      </c>
      <c r="I84" s="198"/>
      <c r="J84" s="278"/>
      <c r="K84" s="283">
        <f t="shared" si="29"/>
        <v>19522</v>
      </c>
      <c r="L84" s="198">
        <f t="shared" si="30"/>
        <v>0</v>
      </c>
      <c r="M84" s="278">
        <f t="shared" si="30"/>
        <v>19522</v>
      </c>
    </row>
    <row r="85" spans="1:13" s="110" customFormat="1" x14ac:dyDescent="0.2">
      <c r="A85" s="197">
        <v>4</v>
      </c>
      <c r="B85" s="197">
        <v>43</v>
      </c>
      <c r="C85" s="197">
        <v>4356</v>
      </c>
      <c r="D85" s="251" t="s">
        <v>259</v>
      </c>
      <c r="E85" s="283">
        <f t="shared" si="28"/>
        <v>1060</v>
      </c>
      <c r="F85" s="198"/>
      <c r="G85" s="278">
        <v>1060</v>
      </c>
      <c r="H85" s="283"/>
      <c r="I85" s="198"/>
      <c r="J85" s="278"/>
      <c r="K85" s="283">
        <f t="shared" si="29"/>
        <v>1060</v>
      </c>
      <c r="L85" s="198">
        <f t="shared" si="30"/>
        <v>0</v>
      </c>
      <c r="M85" s="278">
        <f t="shared" si="30"/>
        <v>1060</v>
      </c>
    </row>
    <row r="86" spans="1:13" s="110" customFormat="1" x14ac:dyDescent="0.2">
      <c r="A86" s="197">
        <v>4</v>
      </c>
      <c r="B86" s="197">
        <v>43</v>
      </c>
      <c r="C86" s="197">
        <v>4357</v>
      </c>
      <c r="D86" s="268" t="s">
        <v>260</v>
      </c>
      <c r="E86" s="283">
        <f t="shared" si="28"/>
        <v>10</v>
      </c>
      <c r="F86" s="198"/>
      <c r="G86" s="278">
        <v>10</v>
      </c>
      <c r="H86" s="283"/>
      <c r="I86" s="198"/>
      <c r="J86" s="278"/>
      <c r="K86" s="283">
        <f t="shared" si="29"/>
        <v>10</v>
      </c>
      <c r="L86" s="198">
        <f t="shared" si="30"/>
        <v>0</v>
      </c>
      <c r="M86" s="278">
        <f t="shared" si="30"/>
        <v>10</v>
      </c>
    </row>
    <row r="87" spans="1:13" s="110" customFormat="1" x14ac:dyDescent="0.2">
      <c r="A87" s="197">
        <v>4</v>
      </c>
      <c r="B87" s="197">
        <v>43</v>
      </c>
      <c r="C87" s="197">
        <v>4359</v>
      </c>
      <c r="D87" s="251" t="s">
        <v>261</v>
      </c>
      <c r="E87" s="283">
        <f t="shared" si="28"/>
        <v>5281</v>
      </c>
      <c r="F87" s="198"/>
      <c r="G87" s="278">
        <v>5281</v>
      </c>
      <c r="H87" s="283"/>
      <c r="I87" s="198"/>
      <c r="J87" s="278"/>
      <c r="K87" s="283">
        <f t="shared" si="29"/>
        <v>5281</v>
      </c>
      <c r="L87" s="198">
        <f t="shared" si="30"/>
        <v>0</v>
      </c>
      <c r="M87" s="278">
        <f>+G87+J87</f>
        <v>5281</v>
      </c>
    </row>
    <row r="88" spans="1:13" s="110" customFormat="1" x14ac:dyDescent="0.2">
      <c r="A88" s="197">
        <v>4</v>
      </c>
      <c r="B88" s="197">
        <v>43</v>
      </c>
      <c r="C88" s="197">
        <v>4379</v>
      </c>
      <c r="D88" s="251" t="s">
        <v>262</v>
      </c>
      <c r="E88" s="283">
        <f>+F88+G88</f>
        <v>320</v>
      </c>
      <c r="F88" s="198"/>
      <c r="G88" s="278">
        <v>320</v>
      </c>
      <c r="H88" s="283"/>
      <c r="I88" s="198"/>
      <c r="J88" s="278"/>
      <c r="K88" s="283">
        <f>+L88+M88</f>
        <v>320</v>
      </c>
      <c r="L88" s="198">
        <f t="shared" si="30"/>
        <v>0</v>
      </c>
      <c r="M88" s="278">
        <f>+G88+J88</f>
        <v>320</v>
      </c>
    </row>
    <row r="89" spans="1:13" s="110" customFormat="1" x14ac:dyDescent="0.2">
      <c r="A89" s="230" t="s">
        <v>263</v>
      </c>
      <c r="B89" s="199"/>
      <c r="C89" s="199"/>
      <c r="D89" s="254"/>
      <c r="E89" s="284">
        <f t="shared" ref="E89:M89" si="31">SUM(E82:E88)</f>
        <v>33140</v>
      </c>
      <c r="F89" s="200">
        <f t="shared" si="31"/>
        <v>6947</v>
      </c>
      <c r="G89" s="280">
        <f t="shared" si="31"/>
        <v>26193</v>
      </c>
      <c r="H89" s="284">
        <f t="shared" si="31"/>
        <v>0</v>
      </c>
      <c r="I89" s="200">
        <f t="shared" si="31"/>
        <v>0</v>
      </c>
      <c r="J89" s="280">
        <f t="shared" si="31"/>
        <v>0</v>
      </c>
      <c r="K89" s="284">
        <f t="shared" si="31"/>
        <v>33140</v>
      </c>
      <c r="L89" s="200">
        <f t="shared" si="31"/>
        <v>6947</v>
      </c>
      <c r="M89" s="280">
        <f t="shared" si="31"/>
        <v>26193</v>
      </c>
    </row>
    <row r="90" spans="1:13" s="110" customFormat="1" ht="13.5" thickBot="1" x14ac:dyDescent="0.25">
      <c r="A90" s="236"/>
      <c r="B90" s="111"/>
      <c r="C90" s="111"/>
      <c r="D90" s="256"/>
      <c r="E90" s="289"/>
      <c r="F90" s="240"/>
      <c r="G90" s="282"/>
      <c r="H90" s="289"/>
      <c r="I90" s="240"/>
      <c r="J90" s="282"/>
      <c r="K90" s="289"/>
      <c r="L90" s="240"/>
      <c r="M90" s="282" t="s">
        <v>264</v>
      </c>
    </row>
    <row r="91" spans="1:13" s="110" customFormat="1" ht="14.25" thickTop="1" thickBot="1" x14ac:dyDescent="0.25">
      <c r="A91" s="235" t="s">
        <v>265</v>
      </c>
      <c r="B91" s="203"/>
      <c r="C91" s="203"/>
      <c r="D91" s="258"/>
      <c r="E91" s="274">
        <f>+E89</f>
        <v>33140</v>
      </c>
      <c r="F91" s="205">
        <f>+F89</f>
        <v>6947</v>
      </c>
      <c r="G91" s="275">
        <f>+G89</f>
        <v>26193</v>
      </c>
      <c r="H91" s="274">
        <f>+I91+J91</f>
        <v>0</v>
      </c>
      <c r="I91" s="205">
        <f>I89</f>
        <v>0</v>
      </c>
      <c r="J91" s="275">
        <f>+J89</f>
        <v>0</v>
      </c>
      <c r="K91" s="274">
        <f>+K89</f>
        <v>33140</v>
      </c>
      <c r="L91" s="205">
        <f>+L89</f>
        <v>6947</v>
      </c>
      <c r="M91" s="275">
        <f>+M89</f>
        <v>26193</v>
      </c>
    </row>
    <row r="92" spans="1:13" s="110" customFormat="1" ht="13.5" thickTop="1" x14ac:dyDescent="0.2">
      <c r="A92" s="267"/>
      <c r="B92" s="119"/>
      <c r="C92" s="119"/>
      <c r="D92" s="260"/>
      <c r="E92" s="272"/>
      <c r="F92" s="198"/>
      <c r="G92" s="278"/>
      <c r="H92" s="272"/>
      <c r="I92" s="198"/>
      <c r="J92" s="278"/>
      <c r="K92" s="272"/>
      <c r="L92" s="198"/>
      <c r="M92" s="278"/>
    </row>
    <row r="93" spans="1:13" s="110" customFormat="1" x14ac:dyDescent="0.2">
      <c r="A93" s="197">
        <v>5</v>
      </c>
      <c r="B93" s="197">
        <v>53</v>
      </c>
      <c r="C93" s="197">
        <v>5311</v>
      </c>
      <c r="D93" s="251" t="s">
        <v>266</v>
      </c>
      <c r="E93" s="283">
        <f>+F93+G93</f>
        <v>32614</v>
      </c>
      <c r="F93" s="198">
        <v>32478</v>
      </c>
      <c r="G93" s="278">
        <v>136</v>
      </c>
      <c r="H93" s="283">
        <f>+I93+J93</f>
        <v>300</v>
      </c>
      <c r="I93" s="198">
        <v>300</v>
      </c>
      <c r="J93" s="278"/>
      <c r="K93" s="283">
        <f>+L93+M93</f>
        <v>32914</v>
      </c>
      <c r="L93" s="198">
        <f>+F93+I93</f>
        <v>32778</v>
      </c>
      <c r="M93" s="278">
        <f>+G93+J93</f>
        <v>136</v>
      </c>
    </row>
    <row r="94" spans="1:13" s="110" customFormat="1" x14ac:dyDescent="0.2">
      <c r="A94" s="230" t="s">
        <v>267</v>
      </c>
      <c r="B94" s="199"/>
      <c r="C94" s="199"/>
      <c r="D94" s="254"/>
      <c r="E94" s="284">
        <f>SUM(E93)</f>
        <v>32614</v>
      </c>
      <c r="F94" s="200">
        <f>+F93</f>
        <v>32478</v>
      </c>
      <c r="G94" s="280">
        <f>+G93</f>
        <v>136</v>
      </c>
      <c r="H94" s="284">
        <f>+I94+J94</f>
        <v>300</v>
      </c>
      <c r="I94" s="200">
        <f>SUM(I93)</f>
        <v>300</v>
      </c>
      <c r="J94" s="280"/>
      <c r="K94" s="284">
        <f>SUM(K93)</f>
        <v>32914</v>
      </c>
      <c r="L94" s="200">
        <f>SUM(L93)</f>
        <v>32778</v>
      </c>
      <c r="M94" s="280">
        <f>SUM(M93)</f>
        <v>136</v>
      </c>
    </row>
    <row r="95" spans="1:13" s="110" customFormat="1" x14ac:dyDescent="0.2">
      <c r="A95" s="269"/>
      <c r="B95" s="224"/>
      <c r="C95" s="224"/>
      <c r="D95" s="253"/>
      <c r="E95" s="290"/>
      <c r="F95" s="201"/>
      <c r="G95" s="277"/>
      <c r="H95" s="290"/>
      <c r="I95" s="201"/>
      <c r="J95" s="277"/>
      <c r="K95" s="290"/>
      <c r="L95" s="201"/>
      <c r="M95" s="277"/>
    </row>
    <row r="96" spans="1:13" s="110" customFormat="1" x14ac:dyDescent="0.2">
      <c r="A96" s="197">
        <v>5</v>
      </c>
      <c r="B96" s="197">
        <v>55</v>
      </c>
      <c r="C96" s="197">
        <v>5512</v>
      </c>
      <c r="D96" s="251" t="s">
        <v>268</v>
      </c>
      <c r="E96" s="283">
        <f>+F96+G96</f>
        <v>154</v>
      </c>
      <c r="F96" s="198"/>
      <c r="G96" s="278">
        <v>154</v>
      </c>
      <c r="H96" s="283"/>
      <c r="I96" s="198"/>
      <c r="J96" s="278"/>
      <c r="K96" s="283">
        <f>+L96+M96</f>
        <v>154</v>
      </c>
      <c r="L96" s="198">
        <f t="shared" ref="L96" si="32">+F96+I96</f>
        <v>0</v>
      </c>
      <c r="M96" s="278">
        <f>+G96+J96</f>
        <v>154</v>
      </c>
    </row>
    <row r="97" spans="1:13" s="110" customFormat="1" x14ac:dyDescent="0.2">
      <c r="A97" s="230" t="s">
        <v>269</v>
      </c>
      <c r="B97" s="199"/>
      <c r="C97" s="199"/>
      <c r="D97" s="254"/>
      <c r="E97" s="284">
        <f>SUM(E96)</f>
        <v>154</v>
      </c>
      <c r="F97" s="200">
        <f>+F96</f>
        <v>0</v>
      </c>
      <c r="G97" s="280">
        <f>G96</f>
        <v>154</v>
      </c>
      <c r="H97" s="284"/>
      <c r="I97" s="200"/>
      <c r="J97" s="280"/>
      <c r="K97" s="284">
        <f>SUM(K96)</f>
        <v>154</v>
      </c>
      <c r="L97" s="200">
        <f>SUM(L96)</f>
        <v>0</v>
      </c>
      <c r="M97" s="285">
        <f>SUM(M96)</f>
        <v>154</v>
      </c>
    </row>
    <row r="98" spans="1:13" s="110" customFormat="1" ht="13.5" thickBot="1" x14ac:dyDescent="0.25">
      <c r="A98" s="265"/>
      <c r="B98" s="242"/>
      <c r="C98" s="242"/>
      <c r="D98" s="266"/>
      <c r="E98" s="287"/>
      <c r="F98" s="243"/>
      <c r="G98" s="288"/>
      <c r="H98" s="287"/>
      <c r="I98" s="243"/>
      <c r="J98" s="288"/>
      <c r="K98" s="287"/>
      <c r="L98" s="243"/>
      <c r="M98" s="288"/>
    </row>
    <row r="99" spans="1:13" s="110" customFormat="1" ht="14.25" thickTop="1" thickBot="1" x14ac:dyDescent="0.25">
      <c r="A99" s="235" t="s">
        <v>270</v>
      </c>
      <c r="B99" s="203"/>
      <c r="C99" s="203"/>
      <c r="D99" s="258"/>
      <c r="E99" s="274">
        <f>+E94+E97</f>
        <v>32768</v>
      </c>
      <c r="F99" s="205">
        <f>+F94+F97</f>
        <v>32478</v>
      </c>
      <c r="G99" s="275">
        <f>+G94+G97</f>
        <v>290</v>
      </c>
      <c r="H99" s="274">
        <f>+I99+J99</f>
        <v>300</v>
      </c>
      <c r="I99" s="205">
        <f>I94+I97</f>
        <v>300</v>
      </c>
      <c r="J99" s="275">
        <f>J94+J97</f>
        <v>0</v>
      </c>
      <c r="K99" s="274">
        <f>+K94+K97</f>
        <v>33068</v>
      </c>
      <c r="L99" s="205">
        <f>+L94+L97</f>
        <v>32778</v>
      </c>
      <c r="M99" s="275">
        <f>+M94+M97</f>
        <v>290</v>
      </c>
    </row>
    <row r="100" spans="1:13" s="110" customFormat="1" ht="13.5" thickTop="1" x14ac:dyDescent="0.2">
      <c r="A100" s="267"/>
      <c r="B100" s="119"/>
      <c r="C100" s="119"/>
      <c r="D100" s="260"/>
      <c r="E100" s="272"/>
      <c r="F100" s="198"/>
      <c r="G100" s="278"/>
      <c r="H100" s="272"/>
      <c r="I100" s="198"/>
      <c r="J100" s="278"/>
      <c r="K100" s="272"/>
      <c r="L100" s="198"/>
      <c r="M100" s="278"/>
    </row>
    <row r="101" spans="1:13" s="110" customFormat="1" x14ac:dyDescent="0.2">
      <c r="A101" s="197">
        <v>6</v>
      </c>
      <c r="B101" s="197">
        <v>61</v>
      </c>
      <c r="C101" s="197">
        <v>6171</v>
      </c>
      <c r="D101" s="251" t="s">
        <v>271</v>
      </c>
      <c r="E101" s="283">
        <f>+F101+G101</f>
        <v>50891</v>
      </c>
      <c r="F101" s="198">
        <v>15611</v>
      </c>
      <c r="G101" s="278">
        <v>35280</v>
      </c>
      <c r="H101" s="283">
        <f>+I101+J101</f>
        <v>0</v>
      </c>
      <c r="I101" s="198"/>
      <c r="J101" s="278"/>
      <c r="K101" s="283">
        <f>+L101+M101</f>
        <v>50891</v>
      </c>
      <c r="L101" s="198">
        <f>+F101+I101</f>
        <v>15611</v>
      </c>
      <c r="M101" s="278">
        <f>+G101+J101</f>
        <v>35280</v>
      </c>
    </row>
    <row r="102" spans="1:13" s="110" customFormat="1" x14ac:dyDescent="0.2">
      <c r="A102" s="230" t="s">
        <v>272</v>
      </c>
      <c r="B102" s="199"/>
      <c r="C102" s="199"/>
      <c r="D102" s="254"/>
      <c r="E102" s="284">
        <f>SUM(E101)</f>
        <v>50891</v>
      </c>
      <c r="F102" s="200">
        <f>+F101</f>
        <v>15611</v>
      </c>
      <c r="G102" s="280">
        <f>+G101</f>
        <v>35280</v>
      </c>
      <c r="H102" s="284">
        <f>+I102+J102</f>
        <v>0</v>
      </c>
      <c r="I102" s="200">
        <f>+I101</f>
        <v>0</v>
      </c>
      <c r="J102" s="280">
        <f>+J101</f>
        <v>0</v>
      </c>
      <c r="K102" s="284">
        <f>SUM(K101)</f>
        <v>50891</v>
      </c>
      <c r="L102" s="200">
        <f>SUM(L101)</f>
        <v>15611</v>
      </c>
      <c r="M102" s="280">
        <f>+M101</f>
        <v>35280</v>
      </c>
    </row>
    <row r="103" spans="1:13" s="110" customFormat="1" x14ac:dyDescent="0.2">
      <c r="A103" s="232"/>
      <c r="B103" s="197"/>
      <c r="C103" s="197"/>
      <c r="D103" s="251"/>
      <c r="E103" s="283"/>
      <c r="F103" s="198"/>
      <c r="G103" s="278"/>
      <c r="H103" s="297"/>
      <c r="I103" s="198"/>
      <c r="J103" s="278"/>
      <c r="K103" s="283"/>
      <c r="L103" s="198"/>
      <c r="M103" s="278"/>
    </row>
    <row r="104" spans="1:13" s="110" customFormat="1" x14ac:dyDescent="0.2">
      <c r="A104" s="197">
        <v>6</v>
      </c>
      <c r="B104" s="197">
        <v>62</v>
      </c>
      <c r="C104" s="197">
        <v>6211</v>
      </c>
      <c r="D104" s="251" t="s">
        <v>273</v>
      </c>
      <c r="E104" s="283">
        <f>+F104+G104</f>
        <v>30</v>
      </c>
      <c r="F104" s="198">
        <v>30</v>
      </c>
      <c r="G104" s="278"/>
      <c r="H104" s="283"/>
      <c r="I104" s="198"/>
      <c r="J104" s="278"/>
      <c r="K104" s="283">
        <f>+L104+M104</f>
        <v>30</v>
      </c>
      <c r="L104" s="198">
        <f>+F104+I104</f>
        <v>30</v>
      </c>
      <c r="M104" s="278">
        <f t="shared" ref="M104" si="33">+G104+J104</f>
        <v>0</v>
      </c>
    </row>
    <row r="105" spans="1:13" s="110" customFormat="1" x14ac:dyDescent="0.2">
      <c r="A105" s="230" t="s">
        <v>274</v>
      </c>
      <c r="B105" s="199"/>
      <c r="C105" s="199"/>
      <c r="D105" s="254"/>
      <c r="E105" s="284">
        <f>SUM(E104)</f>
        <v>30</v>
      </c>
      <c r="F105" s="200">
        <f>+F104</f>
        <v>30</v>
      </c>
      <c r="G105" s="280"/>
      <c r="H105" s="284"/>
      <c r="I105" s="200"/>
      <c r="J105" s="280"/>
      <c r="K105" s="284">
        <f>SUM(K104)</f>
        <v>30</v>
      </c>
      <c r="L105" s="200">
        <f>SUM(L104)</f>
        <v>30</v>
      </c>
      <c r="M105" s="280"/>
    </row>
    <row r="106" spans="1:13" s="110" customFormat="1" x14ac:dyDescent="0.2">
      <c r="A106" s="232"/>
      <c r="B106" s="197"/>
      <c r="C106" s="197"/>
      <c r="D106" s="251"/>
      <c r="E106" s="283"/>
      <c r="F106" s="198"/>
      <c r="G106" s="278"/>
      <c r="H106" s="283"/>
      <c r="I106" s="198"/>
      <c r="J106" s="278"/>
      <c r="K106" s="283"/>
      <c r="L106" s="198"/>
      <c r="M106" s="278"/>
    </row>
    <row r="107" spans="1:13" s="110" customFormat="1" x14ac:dyDescent="0.2">
      <c r="A107" s="197">
        <v>6</v>
      </c>
      <c r="B107" s="197">
        <v>63</v>
      </c>
      <c r="C107" s="197">
        <v>6310</v>
      </c>
      <c r="D107" s="251" t="s">
        <v>275</v>
      </c>
      <c r="E107" s="283">
        <f>+F107+G107</f>
        <v>155852</v>
      </c>
      <c r="F107" s="198">
        <v>154750</v>
      </c>
      <c r="G107" s="278">
        <v>1102</v>
      </c>
      <c r="H107" s="283"/>
      <c r="I107" s="198"/>
      <c r="J107" s="278"/>
      <c r="K107" s="283">
        <f>+L107+M107</f>
        <v>155852</v>
      </c>
      <c r="L107" s="198">
        <f>+F107+I107</f>
        <v>154750</v>
      </c>
      <c r="M107" s="278">
        <f>+G107+J107</f>
        <v>1102</v>
      </c>
    </row>
    <row r="108" spans="1:13" s="110" customFormat="1" x14ac:dyDescent="0.2">
      <c r="A108" s="230" t="s">
        <v>276</v>
      </c>
      <c r="B108" s="199"/>
      <c r="C108" s="199"/>
      <c r="D108" s="254"/>
      <c r="E108" s="284">
        <f>SUM(E107:E107)</f>
        <v>155852</v>
      </c>
      <c r="F108" s="200">
        <f>SUM(F107:F107)</f>
        <v>154750</v>
      </c>
      <c r="G108" s="280">
        <f>SUM(G107:G107)</f>
        <v>1102</v>
      </c>
      <c r="H108" s="284"/>
      <c r="I108" s="200"/>
      <c r="J108" s="280"/>
      <c r="K108" s="284">
        <f>SUM(K107:K107)</f>
        <v>155852</v>
      </c>
      <c r="L108" s="200">
        <f>SUM(L107:L107)</f>
        <v>154750</v>
      </c>
      <c r="M108" s="280">
        <f>SUM(M107:M107)</f>
        <v>1102</v>
      </c>
    </row>
    <row r="109" spans="1:13" s="110" customFormat="1" ht="13.5" thickBot="1" x14ac:dyDescent="0.25">
      <c r="A109" s="236"/>
      <c r="B109" s="111"/>
      <c r="C109" s="111"/>
      <c r="D109" s="256"/>
      <c r="E109" s="289"/>
      <c r="F109" s="240"/>
      <c r="G109" s="282"/>
      <c r="H109" s="289"/>
      <c r="I109" s="240"/>
      <c r="J109" s="282"/>
      <c r="K109" s="289"/>
      <c r="L109" s="240"/>
      <c r="M109" s="282"/>
    </row>
    <row r="110" spans="1:13" s="110" customFormat="1" ht="14.25" thickTop="1" thickBot="1" x14ac:dyDescent="0.25">
      <c r="A110" s="235" t="s">
        <v>277</v>
      </c>
      <c r="B110" s="203"/>
      <c r="C110" s="203"/>
      <c r="D110" s="258"/>
      <c r="E110" s="274">
        <f>E102+E105+E108</f>
        <v>206773</v>
      </c>
      <c r="F110" s="205">
        <f>F102+F105+F108</f>
        <v>170391</v>
      </c>
      <c r="G110" s="275">
        <f>G102+G105+G108</f>
        <v>36382</v>
      </c>
      <c r="H110" s="274">
        <f>+I110+J110</f>
        <v>0</v>
      </c>
      <c r="I110" s="205">
        <f>+I102</f>
        <v>0</v>
      </c>
      <c r="J110" s="275">
        <f>+J102</f>
        <v>0</v>
      </c>
      <c r="K110" s="274">
        <f>+K102+K105+K108</f>
        <v>206773</v>
      </c>
      <c r="L110" s="205">
        <f>+L102+L105+L108</f>
        <v>170391</v>
      </c>
      <c r="M110" s="275">
        <f>+M102+M105+M108</f>
        <v>36382</v>
      </c>
    </row>
    <row r="111" spans="1:13" s="110" customFormat="1" ht="14.25" thickTop="1" thickBot="1" x14ac:dyDescent="0.25">
      <c r="A111" s="114"/>
      <c r="B111" s="113"/>
      <c r="C111" s="113"/>
      <c r="D111" s="298"/>
      <c r="E111" s="281"/>
      <c r="F111" s="240"/>
      <c r="G111" s="282"/>
      <c r="H111" s="281"/>
      <c r="I111" s="240"/>
      <c r="J111" s="282"/>
      <c r="K111" s="291"/>
      <c r="L111" s="292"/>
      <c r="M111" s="293"/>
    </row>
    <row r="112" spans="1:13" s="110" customFormat="1" ht="17.25" customHeight="1" thickTop="1" thickBot="1" x14ac:dyDescent="0.3">
      <c r="A112" s="305" t="s">
        <v>404</v>
      </c>
      <c r="B112" s="299"/>
      <c r="C112" s="299"/>
      <c r="D112" s="300"/>
      <c r="E112" s="301">
        <f>+E110+E99+E91+E80+E35+E18+E9</f>
        <v>809562</v>
      </c>
      <c r="F112" s="302">
        <f>+F110+F99+F91+F80+F35+F18+F9</f>
        <v>650443</v>
      </c>
      <c r="G112" s="303">
        <f>+G9+G18+G35+G80+G91+G99+G110</f>
        <v>159119</v>
      </c>
      <c r="H112" s="301">
        <f>+H110+H99+H91+H80+H35</f>
        <v>299762</v>
      </c>
      <c r="I112" s="302">
        <f>I9+I18+I35+I80+I91+I99+I110</f>
        <v>298900</v>
      </c>
      <c r="J112" s="303">
        <f>J9+J18+J35+J80+J91+J99+J110</f>
        <v>862</v>
      </c>
      <c r="K112" s="294">
        <f>+K9+K18+K35+K80+K91+K99+K110</f>
        <v>1109324</v>
      </c>
      <c r="L112" s="295">
        <f>+L9+L18+L35+L80+L91+L99+L110</f>
        <v>949343</v>
      </c>
      <c r="M112" s="296">
        <f>+M9+M18+M35+M80+M91+M99+M110</f>
        <v>159981</v>
      </c>
    </row>
    <row r="113" spans="1:7" s="110" customFormat="1" ht="13.5" thickTop="1" x14ac:dyDescent="0.2">
      <c r="A113" s="107"/>
      <c r="B113" s="107"/>
      <c r="C113" s="107"/>
      <c r="D113" s="244"/>
      <c r="E113" s="245"/>
      <c r="F113" s="245"/>
      <c r="G113" s="245"/>
    </row>
  </sheetData>
  <mergeCells count="8">
    <mergeCell ref="B5:B6"/>
    <mergeCell ref="C5:C6"/>
    <mergeCell ref="D5:D6"/>
    <mergeCell ref="A1:J1"/>
    <mergeCell ref="A2:J2"/>
    <mergeCell ref="A5:A6"/>
    <mergeCell ref="H5:J5"/>
    <mergeCell ref="E5:G5"/>
  </mergeCells>
  <printOptions horizontalCentered="1"/>
  <pageMargins left="0.47244094488188981" right="0.51181102362204722" top="0.62992125984251968" bottom="0.59055118110236227" header="0.35433070866141736" footer="0.35433070866141736"/>
  <pageSetup paperSize="9" scale="79" fitToHeight="2" orientation="portrait" r:id="rId1"/>
  <headerFooter alignWithMargins="0">
    <oddHeader xml:space="preserve">&amp;R </oddHeader>
  </headerFooter>
  <rowBreaks count="1" manualBreakCount="1">
    <brk id="63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Zeros="0" zoomScaleNormal="100" zoomScaleSheetLayoutView="75" workbookViewId="0">
      <selection activeCell="B22" sqref="B22"/>
    </sheetView>
  </sheetViews>
  <sheetFormatPr defaultRowHeight="12.75" x14ac:dyDescent="0.2"/>
  <cols>
    <col min="1" max="1" width="6.5703125" style="306" customWidth="1"/>
    <col min="2" max="2" width="48.5703125" style="306" customWidth="1"/>
    <col min="3" max="3" width="12.28515625" style="306" customWidth="1"/>
    <col min="4" max="4" width="8.85546875" style="306" bestFit="1" customWidth="1"/>
    <col min="5" max="5" width="10.140625" style="306" customWidth="1"/>
    <col min="6" max="6" width="11.28515625" style="306" customWidth="1"/>
    <col min="7" max="7" width="8.85546875" style="306" bestFit="1" customWidth="1"/>
    <col min="8" max="8" width="10.140625" style="306" customWidth="1"/>
    <col min="9" max="9" width="12.7109375" style="306" customWidth="1"/>
    <col min="10" max="10" width="9.85546875" style="306" bestFit="1" customWidth="1"/>
    <col min="11" max="11" width="10.28515625" style="306" customWidth="1"/>
    <col min="12" max="12" width="9" style="306" bestFit="1" customWidth="1"/>
    <col min="13" max="13" width="6.42578125" style="306" bestFit="1" customWidth="1"/>
    <col min="14" max="16384" width="9.140625" style="306"/>
  </cols>
  <sheetData>
    <row r="1" spans="1:13" x14ac:dyDescent="0.2">
      <c r="L1" s="307"/>
    </row>
    <row r="2" spans="1:13" x14ac:dyDescent="0.2">
      <c r="A2" s="308"/>
      <c r="L2" s="307"/>
    </row>
    <row r="3" spans="1:13" ht="18.75" x14ac:dyDescent="0.3">
      <c r="A3" s="471" t="s">
        <v>445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310"/>
    </row>
    <row r="4" spans="1:13" x14ac:dyDescent="0.2">
      <c r="A4" s="311"/>
      <c r="B4" s="309"/>
      <c r="C4" s="309"/>
      <c r="L4" s="307"/>
    </row>
    <row r="5" spans="1:13" ht="13.5" thickBot="1" x14ac:dyDescent="0.25">
      <c r="L5" s="307"/>
    </row>
    <row r="6" spans="1:13" x14ac:dyDescent="0.2">
      <c r="A6" s="493" t="s">
        <v>122</v>
      </c>
      <c r="B6" s="495" t="s">
        <v>123</v>
      </c>
      <c r="C6" s="496" t="s">
        <v>278</v>
      </c>
      <c r="D6" s="497"/>
      <c r="E6" s="498"/>
      <c r="F6" s="496" t="s">
        <v>279</v>
      </c>
      <c r="G6" s="497"/>
      <c r="H6" s="498"/>
      <c r="I6" s="496" t="s">
        <v>280</v>
      </c>
      <c r="J6" s="497"/>
      <c r="K6" s="498"/>
      <c r="L6" s="449" t="s">
        <v>281</v>
      </c>
    </row>
    <row r="7" spans="1:13" ht="26.25" thickBot="1" x14ac:dyDescent="0.25">
      <c r="A7" s="494"/>
      <c r="B7" s="479"/>
      <c r="C7" s="312" t="s">
        <v>114</v>
      </c>
      <c r="D7" s="313" t="s">
        <v>6</v>
      </c>
      <c r="E7" s="334" t="s">
        <v>7</v>
      </c>
      <c r="F7" s="312" t="s">
        <v>114</v>
      </c>
      <c r="G7" s="313" t="s">
        <v>6</v>
      </c>
      <c r="H7" s="334" t="s">
        <v>7</v>
      </c>
      <c r="I7" s="312" t="s">
        <v>114</v>
      </c>
      <c r="J7" s="313" t="s">
        <v>6</v>
      </c>
      <c r="K7" s="335" t="s">
        <v>7</v>
      </c>
      <c r="L7" s="449" t="s">
        <v>282</v>
      </c>
    </row>
    <row r="8" spans="1:13" x14ac:dyDescent="0.2">
      <c r="A8" s="314"/>
      <c r="B8" s="315"/>
      <c r="C8" s="316"/>
      <c r="D8" s="317"/>
      <c r="E8" s="317"/>
      <c r="F8" s="316"/>
      <c r="G8" s="317"/>
      <c r="H8" s="317"/>
      <c r="I8" s="316"/>
      <c r="J8" s="317"/>
      <c r="K8" s="318"/>
      <c r="L8" s="319"/>
    </row>
    <row r="9" spans="1:13" x14ac:dyDescent="0.2">
      <c r="A9" s="320" t="s">
        <v>127</v>
      </c>
      <c r="B9" s="321" t="s">
        <v>128</v>
      </c>
      <c r="C9" s="322">
        <f>+'B a K'!E12</f>
        <v>13174</v>
      </c>
      <c r="D9" s="323">
        <f>+'B a K'!F12</f>
        <v>12765</v>
      </c>
      <c r="E9" s="323">
        <f>+'B a K'!G12</f>
        <v>409</v>
      </c>
      <c r="F9" s="322">
        <f>+'B a K'!H12</f>
        <v>500</v>
      </c>
      <c r="G9" s="323">
        <f>+'B a K'!I12</f>
        <v>500</v>
      </c>
      <c r="H9" s="323">
        <f>+'B a K'!J12</f>
        <v>0</v>
      </c>
      <c r="I9" s="322">
        <f>+'B a K'!K12</f>
        <v>13674</v>
      </c>
      <c r="J9" s="323">
        <f>+'B a K'!L12</f>
        <v>13265</v>
      </c>
      <c r="K9" s="324">
        <f>+'B a K'!M12</f>
        <v>409</v>
      </c>
      <c r="L9" s="325">
        <f>I9*1000/$L$32</f>
        <v>36.267863394761129</v>
      </c>
      <c r="M9" s="326">
        <v>34</v>
      </c>
    </row>
    <row r="10" spans="1:13" x14ac:dyDescent="0.2">
      <c r="A10" s="320" t="s">
        <v>129</v>
      </c>
      <c r="B10" s="321" t="s">
        <v>130</v>
      </c>
      <c r="C10" s="322">
        <f>+'B a K'!E21</f>
        <v>44302</v>
      </c>
      <c r="D10" s="323">
        <f>+'B a K'!F21</f>
        <v>42482</v>
      </c>
      <c r="E10" s="323">
        <f>+'B a K'!G21</f>
        <v>1820</v>
      </c>
      <c r="F10" s="322">
        <f>+'B a K'!H21</f>
        <v>12900</v>
      </c>
      <c r="G10" s="323">
        <f>+'B a K'!I21</f>
        <v>9900</v>
      </c>
      <c r="H10" s="323">
        <f>+'B a K'!J21</f>
        <v>3000</v>
      </c>
      <c r="I10" s="322">
        <f>+'B a K'!K21</f>
        <v>57202</v>
      </c>
      <c r="J10" s="323">
        <f>+'B a K'!L21</f>
        <v>52382</v>
      </c>
      <c r="K10" s="324">
        <f>+'B a K'!M21</f>
        <v>4820</v>
      </c>
      <c r="L10" s="325">
        <f>I10*1000/$L$32</f>
        <v>151.7181747774701</v>
      </c>
      <c r="M10" s="326">
        <v>209</v>
      </c>
    </row>
    <row r="11" spans="1:13" x14ac:dyDescent="0.2">
      <c r="A11" s="320" t="s">
        <v>131</v>
      </c>
      <c r="B11" s="321" t="s">
        <v>132</v>
      </c>
      <c r="C11" s="322">
        <f>+'B a K'!E32</f>
        <v>2859020</v>
      </c>
      <c r="D11" s="323">
        <f>+'B a K'!F32</f>
        <v>2624080</v>
      </c>
      <c r="E11" s="323">
        <f>+'B a K'!G32</f>
        <v>234940</v>
      </c>
      <c r="F11" s="322">
        <f>+'B a K'!H32</f>
        <v>1115277</v>
      </c>
      <c r="G11" s="323">
        <f>+'B a K'!I32</f>
        <v>1062594</v>
      </c>
      <c r="H11" s="323">
        <f>+'B a K'!J32</f>
        <v>52683</v>
      </c>
      <c r="I11" s="322">
        <f>+'B a K'!K32</f>
        <v>3974297</v>
      </c>
      <c r="J11" s="323">
        <f>+'B a K'!L32</f>
        <v>3686674</v>
      </c>
      <c r="K11" s="324">
        <f>+'B a K'!M32</f>
        <v>287623</v>
      </c>
      <c r="L11" s="325">
        <f>I11*1000/$L$32</f>
        <v>10541.118961986907</v>
      </c>
      <c r="M11" s="326">
        <v>8457</v>
      </c>
    </row>
    <row r="12" spans="1:13" x14ac:dyDescent="0.2">
      <c r="A12" s="320" t="s">
        <v>133</v>
      </c>
      <c r="B12" s="321" t="s">
        <v>134</v>
      </c>
      <c r="C12" s="322">
        <f>+'B a K'!E40</f>
        <v>10512</v>
      </c>
      <c r="D12" s="323">
        <f>+'B a K'!F40</f>
        <v>10040</v>
      </c>
      <c r="E12" s="323">
        <f>+'B a K'!G40</f>
        <v>472</v>
      </c>
      <c r="F12" s="322">
        <f>+'B a K'!H40</f>
        <v>751465</v>
      </c>
      <c r="G12" s="323">
        <f>+'B a K'!I40</f>
        <v>750965</v>
      </c>
      <c r="H12" s="323">
        <f>+'B a K'!J40</f>
        <v>500</v>
      </c>
      <c r="I12" s="322">
        <f>+'B a K'!K40</f>
        <v>761977</v>
      </c>
      <c r="J12" s="323">
        <f>+'B a K'!L40</f>
        <v>761005</v>
      </c>
      <c r="K12" s="324">
        <f>+'B a K'!M40</f>
        <v>972</v>
      </c>
      <c r="L12" s="325">
        <f>I12*1000/$L$32</f>
        <v>2021.0090497257497</v>
      </c>
      <c r="M12" s="326">
        <v>2086</v>
      </c>
    </row>
    <row r="13" spans="1:13" x14ac:dyDescent="0.2">
      <c r="A13" s="328">
        <v>24</v>
      </c>
      <c r="B13" s="321" t="s">
        <v>433</v>
      </c>
      <c r="C13" s="322">
        <f>'B a K'!E43</f>
        <v>11</v>
      </c>
      <c r="D13" s="323">
        <f>'B a K'!F43</f>
        <v>0</v>
      </c>
      <c r="E13" s="323">
        <f>'B a K'!G43</f>
        <v>11</v>
      </c>
      <c r="F13" s="322"/>
      <c r="G13" s="323"/>
      <c r="H13" s="323"/>
      <c r="I13" s="322">
        <f>'B a K'!K43</f>
        <v>11</v>
      </c>
      <c r="J13" s="323">
        <f>'B a K'!L43</f>
        <v>0</v>
      </c>
      <c r="K13" s="324">
        <f>'B a K'!M43</f>
        <v>11</v>
      </c>
      <c r="L13" s="325"/>
      <c r="M13" s="326"/>
    </row>
    <row r="14" spans="1:13" x14ac:dyDescent="0.2">
      <c r="A14" s="320" t="s">
        <v>135</v>
      </c>
      <c r="B14" s="321" t="s">
        <v>136</v>
      </c>
      <c r="C14" s="322">
        <f>+'B a K'!E56+'B a K'!E61</f>
        <v>505068</v>
      </c>
      <c r="D14" s="323">
        <f>+'B a K'!F56+'B a K'!F61</f>
        <v>70694</v>
      </c>
      <c r="E14" s="323">
        <f>+'B a K'!G56+'B a K'!G61</f>
        <v>434374</v>
      </c>
      <c r="F14" s="322">
        <f>+'B a K'!H56+'B a K'!H61</f>
        <v>372930</v>
      </c>
      <c r="G14" s="323">
        <f>+'B a K'!I56+'B a K'!I61</f>
        <v>106100</v>
      </c>
      <c r="H14" s="323">
        <f>+'B a K'!J56+'B a K'!J61</f>
        <v>266830</v>
      </c>
      <c r="I14" s="322">
        <f>+'B a K'!K56+'B a K'!K61</f>
        <v>877998</v>
      </c>
      <c r="J14" s="323">
        <f>+'B a K'!L56+'B a K'!L61</f>
        <v>176794</v>
      </c>
      <c r="K14" s="324">
        <f>+'B a K'!M56+'B a K'!M61</f>
        <v>701204</v>
      </c>
      <c r="L14" s="325">
        <f t="shared" ref="L14:L29" si="0">I14*1000/$L$32</f>
        <v>2328.7342054171045</v>
      </c>
      <c r="M14" s="326">
        <v>2048</v>
      </c>
    </row>
    <row r="15" spans="1:13" x14ac:dyDescent="0.2">
      <c r="A15" s="320" t="s">
        <v>137</v>
      </c>
      <c r="B15" s="321" t="s">
        <v>138</v>
      </c>
      <c r="C15" s="322">
        <f>+'B a K'!E80</f>
        <v>1133443</v>
      </c>
      <c r="D15" s="323">
        <f>+'B a K'!F80</f>
        <v>1065332</v>
      </c>
      <c r="E15" s="323">
        <f>+'B a K'!G80</f>
        <v>68111</v>
      </c>
      <c r="F15" s="322">
        <f>+'B a K'!H80</f>
        <v>854482</v>
      </c>
      <c r="G15" s="323">
        <f>+'B a K'!I80</f>
        <v>838874</v>
      </c>
      <c r="H15" s="323">
        <f>+'B a K'!J80</f>
        <v>15608</v>
      </c>
      <c r="I15" s="322">
        <f>+'B a K'!K80</f>
        <v>1987925</v>
      </c>
      <c r="J15" s="323">
        <f>+'B a K'!L80</f>
        <v>1904206</v>
      </c>
      <c r="K15" s="324">
        <f>+'B a K'!M80</f>
        <v>83719</v>
      </c>
      <c r="L15" s="325">
        <f t="shared" si="0"/>
        <v>5272.6190097287208</v>
      </c>
      <c r="M15" s="326">
        <v>3025</v>
      </c>
    </row>
    <row r="16" spans="1:13" x14ac:dyDescent="0.2">
      <c r="A16" s="320" t="s">
        <v>139</v>
      </c>
      <c r="B16" s="321" t="s">
        <v>140</v>
      </c>
      <c r="C16" s="322">
        <f>+'B a K'!E86</f>
        <v>324454</v>
      </c>
      <c r="D16" s="323">
        <f>+'B a K'!F86</f>
        <v>292517</v>
      </c>
      <c r="E16" s="323">
        <f>+'B a K'!G86</f>
        <v>31937</v>
      </c>
      <c r="F16" s="322">
        <f>+'B a K'!H86</f>
        <v>423369</v>
      </c>
      <c r="G16" s="323">
        <f>+'B a K'!I86</f>
        <v>374320</v>
      </c>
      <c r="H16" s="323">
        <f>+'B a K'!J86</f>
        <v>49049</v>
      </c>
      <c r="I16" s="322">
        <f>+'B a K'!K86</f>
        <v>747823</v>
      </c>
      <c r="J16" s="323">
        <f>+'B a K'!L86</f>
        <v>666837</v>
      </c>
      <c r="K16" s="324">
        <f>+'B a K'!M86</f>
        <v>80986</v>
      </c>
      <c r="L16" s="325">
        <f t="shared" si="0"/>
        <v>1983.4680713368768</v>
      </c>
      <c r="M16" s="326">
        <v>1289</v>
      </c>
    </row>
    <row r="17" spans="1:13" x14ac:dyDescent="0.2">
      <c r="A17" s="320" t="s">
        <v>141</v>
      </c>
      <c r="B17" s="321" t="s">
        <v>142</v>
      </c>
      <c r="C17" s="322">
        <f>+'B a K'!E95</f>
        <v>165055</v>
      </c>
      <c r="D17" s="323">
        <f>+'B a K'!F95</f>
        <v>159544</v>
      </c>
      <c r="E17" s="327">
        <f>+'B a K'!G95</f>
        <v>5511</v>
      </c>
      <c r="F17" s="322">
        <f>+'B a K'!H95</f>
        <v>124175</v>
      </c>
      <c r="G17" s="323">
        <f>+'B a K'!I95</f>
        <v>118765</v>
      </c>
      <c r="H17" s="323">
        <f>+'B a K'!J95</f>
        <v>5410</v>
      </c>
      <c r="I17" s="322">
        <f>+'B a K'!K95</f>
        <v>289230</v>
      </c>
      <c r="J17" s="323">
        <f>+'B a K'!L95</f>
        <v>278309</v>
      </c>
      <c r="K17" s="324">
        <f>+'B a K'!M95</f>
        <v>10921</v>
      </c>
      <c r="L17" s="325">
        <f t="shared" si="0"/>
        <v>767.13135363951744</v>
      </c>
      <c r="M17" s="326">
        <v>601</v>
      </c>
    </row>
    <row r="18" spans="1:13" x14ac:dyDescent="0.2">
      <c r="A18" s="320" t="s">
        <v>143</v>
      </c>
      <c r="B18" s="321" t="s">
        <v>283</v>
      </c>
      <c r="C18" s="322">
        <f>+'B a K'!E107</f>
        <v>896619</v>
      </c>
      <c r="D18" s="323">
        <f>+'B a K'!F107</f>
        <v>783146</v>
      </c>
      <c r="E18" s="327">
        <f>+'B a K'!G107</f>
        <v>113473</v>
      </c>
      <c r="F18" s="322">
        <f>+'B a K'!H107</f>
        <v>1875981</v>
      </c>
      <c r="G18" s="323">
        <f>+'B a K'!I107</f>
        <v>976866</v>
      </c>
      <c r="H18" s="323">
        <f>+'B a K'!J107</f>
        <v>899115</v>
      </c>
      <c r="I18" s="322">
        <f>+'B a K'!K107</f>
        <v>2772600</v>
      </c>
      <c r="J18" s="323">
        <f>+'B a K'!L107</f>
        <v>1760012</v>
      </c>
      <c r="K18" s="324">
        <f>+'B a K'!M107</f>
        <v>1012588</v>
      </c>
      <c r="L18" s="325">
        <f t="shared" si="0"/>
        <v>7353.8304847385343</v>
      </c>
      <c r="M18" s="326">
        <v>6851</v>
      </c>
    </row>
    <row r="19" spans="1:13" x14ac:dyDescent="0.2">
      <c r="A19" s="320" t="s">
        <v>145</v>
      </c>
      <c r="B19" s="321" t="s">
        <v>146</v>
      </c>
      <c r="C19" s="322">
        <f>+'B a K'!E124</f>
        <v>618451</v>
      </c>
      <c r="D19" s="323">
        <f>+'B a K'!F124</f>
        <v>433928</v>
      </c>
      <c r="E19" s="327">
        <f>+'B a K'!G124</f>
        <v>184523</v>
      </c>
      <c r="F19" s="322">
        <f>+'B a K'!H124</f>
        <v>136191</v>
      </c>
      <c r="G19" s="323">
        <f>+'B a K'!I124</f>
        <v>79484</v>
      </c>
      <c r="H19" s="323">
        <f>+'B a K'!J124</f>
        <v>56707</v>
      </c>
      <c r="I19" s="322">
        <f>+'B a K'!K124</f>
        <v>754642</v>
      </c>
      <c r="J19" s="323">
        <f>+'B a K'!L124</f>
        <v>513412</v>
      </c>
      <c r="K19" s="324">
        <f>+'B a K'!M124</f>
        <v>241230</v>
      </c>
      <c r="L19" s="325">
        <f t="shared" si="0"/>
        <v>2001.5542612219781</v>
      </c>
      <c r="M19" s="326">
        <v>1779</v>
      </c>
    </row>
    <row r="20" spans="1:13" x14ac:dyDescent="0.2">
      <c r="A20" s="320" t="s">
        <v>284</v>
      </c>
      <c r="B20" s="321" t="s">
        <v>285</v>
      </c>
      <c r="C20" s="322">
        <f>+'B a K'!E126</f>
        <v>55850</v>
      </c>
      <c r="D20" s="323">
        <f>+'B a K'!F126</f>
        <v>55850</v>
      </c>
      <c r="E20" s="327">
        <f>+'B a K'!G126</f>
        <v>0</v>
      </c>
      <c r="F20" s="322">
        <f>+'B a K'!H126</f>
        <v>0</v>
      </c>
      <c r="G20" s="323">
        <f>+'B a K'!I126</f>
        <v>0</v>
      </c>
      <c r="H20" s="324">
        <f>+'B a K'!J126</f>
        <v>0</v>
      </c>
      <c r="I20" s="322">
        <f>+'B a K'!K126</f>
        <v>55850</v>
      </c>
      <c r="J20" s="323">
        <f>+'B a K'!L126</f>
        <v>55850</v>
      </c>
      <c r="K20" s="324">
        <f>+'B a K'!M126</f>
        <v>0</v>
      </c>
      <c r="L20" s="325">
        <f t="shared" si="0"/>
        <v>148.13223421072175</v>
      </c>
      <c r="M20" s="326">
        <v>138</v>
      </c>
    </row>
    <row r="21" spans="1:13" x14ac:dyDescent="0.2">
      <c r="A21" s="328">
        <v>39</v>
      </c>
      <c r="B21" s="321" t="s">
        <v>286</v>
      </c>
      <c r="C21" s="322">
        <f>+'B a K'!E130</f>
        <v>100974</v>
      </c>
      <c r="D21" s="323">
        <f>+'B a K'!F130</f>
        <v>100574</v>
      </c>
      <c r="E21" s="327">
        <f>+'B a K'!G130</f>
        <v>400</v>
      </c>
      <c r="F21" s="322">
        <f>+'B a K'!H130</f>
        <v>0</v>
      </c>
      <c r="G21" s="323">
        <f>+'B a K'!I130</f>
        <v>0</v>
      </c>
      <c r="H21" s="324">
        <f>+'B a K'!J130</f>
        <v>0</v>
      </c>
      <c r="I21" s="322">
        <f>+'B a K'!K130</f>
        <v>100974</v>
      </c>
      <c r="J21" s="323">
        <f>+'B a K'!L130</f>
        <v>100574</v>
      </c>
      <c r="K21" s="324">
        <f>+'B a K'!M130</f>
        <v>400</v>
      </c>
      <c r="L21" s="325">
        <f t="shared" si="0"/>
        <v>267.81565294885263</v>
      </c>
      <c r="M21" s="326">
        <v>26</v>
      </c>
    </row>
    <row r="22" spans="1:13" x14ac:dyDescent="0.2">
      <c r="A22" s="320" t="s">
        <v>147</v>
      </c>
      <c r="B22" s="150" t="s">
        <v>459</v>
      </c>
      <c r="C22" s="322">
        <f>+'B a K'!E153</f>
        <v>644563</v>
      </c>
      <c r="D22" s="323">
        <f>+'B a K'!F153</f>
        <v>520433</v>
      </c>
      <c r="E22" s="327">
        <f>+'B a K'!G153</f>
        <v>124130</v>
      </c>
      <c r="F22" s="322">
        <f>+'B a K'!H153</f>
        <v>172806</v>
      </c>
      <c r="G22" s="323">
        <f>+'B a K'!I153</f>
        <v>172595</v>
      </c>
      <c r="H22" s="323">
        <f>+'B a K'!J153</f>
        <v>211</v>
      </c>
      <c r="I22" s="322">
        <f>+'B a K'!K153</f>
        <v>817369</v>
      </c>
      <c r="J22" s="323">
        <f>+'B a K'!L153</f>
        <v>693028</v>
      </c>
      <c r="K22" s="324">
        <f>+'B a K'!M153</f>
        <v>124341</v>
      </c>
      <c r="L22" s="325">
        <f t="shared" si="0"/>
        <v>2167.9265200462564</v>
      </c>
      <c r="M22" s="326">
        <v>1592</v>
      </c>
    </row>
    <row r="23" spans="1:13" x14ac:dyDescent="0.2">
      <c r="A23" s="320" t="s">
        <v>287</v>
      </c>
      <c r="B23" s="321" t="s">
        <v>288</v>
      </c>
      <c r="C23" s="322">
        <f>+'B a K'!E162</f>
        <v>4701</v>
      </c>
      <c r="D23" s="323">
        <f>+'B a K'!F162</f>
        <v>3300</v>
      </c>
      <c r="E23" s="327">
        <f>+'B a K'!G162</f>
        <v>1401</v>
      </c>
      <c r="F23" s="322">
        <f>+'B a K'!H162</f>
        <v>0</v>
      </c>
      <c r="G23" s="323">
        <f>+'B a K'!I162</f>
        <v>0</v>
      </c>
      <c r="H23" s="323">
        <f>+'B a K'!J162</f>
        <v>0</v>
      </c>
      <c r="I23" s="322">
        <f>+'B a K'!K162</f>
        <v>4701</v>
      </c>
      <c r="J23" s="323">
        <f>+'B a K'!L162</f>
        <v>3300</v>
      </c>
      <c r="K23" s="324">
        <f>+'B a K'!M162</f>
        <v>1401</v>
      </c>
      <c r="L23" s="325">
        <f t="shared" si="0"/>
        <v>12.468569973582865</v>
      </c>
      <c r="M23" s="326">
        <v>12</v>
      </c>
    </row>
    <row r="24" spans="1:13" x14ac:dyDescent="0.2">
      <c r="A24" s="320" t="s">
        <v>149</v>
      </c>
      <c r="B24" s="321" t="s">
        <v>150</v>
      </c>
      <c r="C24" s="322">
        <f>+'B a K'!E166</f>
        <v>468758</v>
      </c>
      <c r="D24" s="323">
        <f>+'B a K'!F166</f>
        <v>468438</v>
      </c>
      <c r="E24" s="327">
        <f>+'B a K'!G166</f>
        <v>320</v>
      </c>
      <c r="F24" s="322">
        <f>+'B a K'!H166</f>
        <v>21043</v>
      </c>
      <c r="G24" s="323">
        <f>+'B a K'!I166</f>
        <v>20493</v>
      </c>
      <c r="H24" s="323">
        <f>+'B a K'!J166</f>
        <v>550</v>
      </c>
      <c r="I24" s="322">
        <f>+'B a K'!K166</f>
        <v>489801</v>
      </c>
      <c r="J24" s="323">
        <f>+'B a K'!L166</f>
        <v>488931</v>
      </c>
      <c r="K24" s="324">
        <f>+'B a K'!M166</f>
        <v>870</v>
      </c>
      <c r="L24" s="325">
        <f t="shared" si="0"/>
        <v>1299.1104108978643</v>
      </c>
      <c r="M24" s="326">
        <v>1105</v>
      </c>
    </row>
    <row r="25" spans="1:13" x14ac:dyDescent="0.2">
      <c r="A25" s="320" t="s">
        <v>289</v>
      </c>
      <c r="B25" s="321" t="s">
        <v>151</v>
      </c>
      <c r="C25" s="322">
        <f>+'B a K'!E171</f>
        <v>13913</v>
      </c>
      <c r="D25" s="323">
        <f>+'B a K'!F171</f>
        <v>5000</v>
      </c>
      <c r="E25" s="327">
        <f>+'B a K'!G171</f>
        <v>8913</v>
      </c>
      <c r="F25" s="322">
        <f>+'B a K'!H171</f>
        <v>32695</v>
      </c>
      <c r="G25" s="323">
        <f>+'B a K'!I171</f>
        <v>26345</v>
      </c>
      <c r="H25" s="323">
        <f>+'B a K'!J171</f>
        <v>6350</v>
      </c>
      <c r="I25" s="322">
        <f>+'B a K'!K171</f>
        <v>46608</v>
      </c>
      <c r="J25" s="323">
        <f>+'B a K'!L171</f>
        <v>31345</v>
      </c>
      <c r="K25" s="324">
        <f>+'B a K'!M171</f>
        <v>15263</v>
      </c>
      <c r="L25" s="325">
        <f t="shared" si="0"/>
        <v>123.61946592825997</v>
      </c>
      <c r="M25" s="326">
        <v>90</v>
      </c>
    </row>
    <row r="26" spans="1:13" x14ac:dyDescent="0.2">
      <c r="A26" s="320" t="s">
        <v>152</v>
      </c>
      <c r="B26" s="321" t="s">
        <v>153</v>
      </c>
      <c r="C26" s="322">
        <f>+'B a K'!E178</f>
        <v>1851197</v>
      </c>
      <c r="D26" s="323">
        <f>+'B a K'!F178</f>
        <v>1075831</v>
      </c>
      <c r="E26" s="327">
        <f>+'B a K'!G178</f>
        <v>775366</v>
      </c>
      <c r="F26" s="322">
        <f>+'B a K'!H178</f>
        <v>132768</v>
      </c>
      <c r="G26" s="323">
        <f>+'B a K'!I178</f>
        <v>106100</v>
      </c>
      <c r="H26" s="323">
        <f>+'B a K'!J178</f>
        <v>26668</v>
      </c>
      <c r="I26" s="322">
        <f>+'B a K'!K178</f>
        <v>1983965</v>
      </c>
      <c r="J26" s="323">
        <f>+'B a K'!L178</f>
        <v>1181931</v>
      </c>
      <c r="K26" s="324">
        <f>+'B a K'!M178</f>
        <v>802034</v>
      </c>
      <c r="L26" s="325">
        <f t="shared" si="0"/>
        <v>5262.1158110272982</v>
      </c>
      <c r="M26" s="326">
        <v>4743</v>
      </c>
    </row>
    <row r="27" spans="1:13" x14ac:dyDescent="0.2">
      <c r="A27" s="320" t="s">
        <v>154</v>
      </c>
      <c r="B27" s="321" t="s">
        <v>155</v>
      </c>
      <c r="C27" s="322">
        <f>+'B a K'!E182</f>
        <v>16431</v>
      </c>
      <c r="D27" s="323">
        <f>+'B a K'!F182</f>
        <v>16341</v>
      </c>
      <c r="E27" s="327">
        <f>+'B a K'!G182</f>
        <v>90</v>
      </c>
      <c r="F27" s="322">
        <f>+'B a K'!H182</f>
        <v>2000</v>
      </c>
      <c r="G27" s="323">
        <f>+'B a K'!I182</f>
        <v>2000</v>
      </c>
      <c r="H27" s="323">
        <f>+'B a K'!J182</f>
        <v>0</v>
      </c>
      <c r="I27" s="322">
        <f>+'B a K'!K182</f>
        <v>18431</v>
      </c>
      <c r="J27" s="323">
        <f>+'B a K'!L182</f>
        <v>18341</v>
      </c>
      <c r="K27" s="324">
        <f>+'B a K'!M182</f>
        <v>90</v>
      </c>
      <c r="L27" s="325">
        <f t="shared" si="0"/>
        <v>48.884963450990377</v>
      </c>
      <c r="M27" s="326">
        <v>53</v>
      </c>
    </row>
    <row r="28" spans="1:13" x14ac:dyDescent="0.2">
      <c r="A28" s="320" t="s">
        <v>156</v>
      </c>
      <c r="B28" s="321" t="s">
        <v>290</v>
      </c>
      <c r="C28" s="322">
        <f>+'B a K'!E188</f>
        <v>558969</v>
      </c>
      <c r="D28" s="323">
        <f>+'B a K'!F188</f>
        <v>2068478</v>
      </c>
      <c r="E28" s="327">
        <f>+'B a K'!G188</f>
        <v>72404</v>
      </c>
      <c r="F28" s="322">
        <f>+'B a K'!H188</f>
        <v>500</v>
      </c>
      <c r="G28" s="323">
        <f>+'B a K'!I188</f>
        <v>0</v>
      </c>
      <c r="H28" s="323">
        <f>+'B a K'!J188</f>
        <v>500</v>
      </c>
      <c r="I28" s="322">
        <f>+'B a K'!K188</f>
        <v>559469</v>
      </c>
      <c r="J28" s="323">
        <f>+'B a K'!L188</f>
        <v>2068478</v>
      </c>
      <c r="K28" s="324">
        <f>+'B a K'!M188</f>
        <v>72904</v>
      </c>
      <c r="L28" s="325">
        <f t="shared" si="0"/>
        <v>1483.8924430015809</v>
      </c>
      <c r="M28" s="326">
        <v>1657</v>
      </c>
    </row>
    <row r="29" spans="1:13" ht="13.5" thickBot="1" x14ac:dyDescent="0.25">
      <c r="A29" s="336" t="s">
        <v>291</v>
      </c>
      <c r="B29" s="337" t="s">
        <v>292</v>
      </c>
      <c r="C29" s="338">
        <f>+'B a K'!E191</f>
        <v>136635</v>
      </c>
      <c r="D29" s="339">
        <f>+'B a K'!F191</f>
        <v>114979</v>
      </c>
      <c r="E29" s="340">
        <f>+'B a K'!G191</f>
        <v>21656</v>
      </c>
      <c r="F29" s="338">
        <f>+'B a K'!H191</f>
        <v>2660</v>
      </c>
      <c r="G29" s="339">
        <f>+'B a K'!I191</f>
        <v>0</v>
      </c>
      <c r="H29" s="339">
        <f>+'B a K'!J191</f>
        <v>2660</v>
      </c>
      <c r="I29" s="338">
        <f>+'B a K'!K191</f>
        <v>139295</v>
      </c>
      <c r="J29" s="339">
        <f>+'B a K'!L191</f>
        <v>114979</v>
      </c>
      <c r="K29" s="341">
        <f>+'B a K'!M191</f>
        <v>24316</v>
      </c>
      <c r="L29" s="325">
        <f t="shared" si="0"/>
        <v>369.45531896835246</v>
      </c>
      <c r="M29" s="326">
        <v>445</v>
      </c>
    </row>
    <row r="30" spans="1:13" ht="13.5" thickBot="1" x14ac:dyDescent="0.25">
      <c r="A30" s="342"/>
      <c r="B30" s="343" t="s">
        <v>121</v>
      </c>
      <c r="C30" s="344">
        <f>SUM(C9:C29)</f>
        <v>10422100</v>
      </c>
      <c r="D30" s="345">
        <f>SUM(D9:D29)</f>
        <v>9923752</v>
      </c>
      <c r="E30" s="345">
        <f>SUM(E9:E29)</f>
        <v>2080261</v>
      </c>
      <c r="F30" s="344">
        <f>SUM(F9:F29)</f>
        <v>6031742</v>
      </c>
      <c r="G30" s="345">
        <f>SUM(G8:G29)</f>
        <v>4645901</v>
      </c>
      <c r="H30" s="345">
        <f t="shared" ref="H30:L30" si="1">SUM(H9:H29)</f>
        <v>1385841</v>
      </c>
      <c r="I30" s="344">
        <f t="shared" si="1"/>
        <v>16453842</v>
      </c>
      <c r="J30" s="345">
        <f t="shared" si="1"/>
        <v>14569653</v>
      </c>
      <c r="K30" s="346">
        <f t="shared" si="1"/>
        <v>3466102</v>
      </c>
      <c r="L30" s="329">
        <f t="shared" si="1"/>
        <v>43640.872826421379</v>
      </c>
      <c r="M30" s="330">
        <f>SUM(M9:M29)</f>
        <v>36240</v>
      </c>
    </row>
    <row r="31" spans="1:13" x14ac:dyDescent="0.2">
      <c r="L31" s="307"/>
      <c r="M31" s="331"/>
    </row>
    <row r="32" spans="1:13" x14ac:dyDescent="0.2">
      <c r="A32" s="306" t="s">
        <v>158</v>
      </c>
      <c r="I32" s="331"/>
      <c r="L32" s="332">
        <v>377028</v>
      </c>
      <c r="M32" s="331"/>
    </row>
    <row r="33" spans="12:13" x14ac:dyDescent="0.2">
      <c r="L33" s="307"/>
      <c r="M33" s="333"/>
    </row>
    <row r="36" spans="12:13" x14ac:dyDescent="0.2">
      <c r="M36" s="333"/>
    </row>
  </sheetData>
  <mergeCells count="6">
    <mergeCell ref="A3:K3"/>
    <mergeCell ref="A6:A7"/>
    <mergeCell ref="B6:B7"/>
    <mergeCell ref="C6:E6"/>
    <mergeCell ref="F6:H6"/>
    <mergeCell ref="I6:K6"/>
  </mergeCells>
  <printOptions horizontalCentered="1"/>
  <pageMargins left="0.56000000000000005" right="0.54" top="0.98425196850393704" bottom="0.98425196850393704" header="0.59055118110236227" footer="0.51181102362204722"/>
  <pageSetup paperSize="9" orientation="landscape" r:id="rId1"/>
  <headerFooter alignWithMargins="0">
    <oddHeader xml:space="preserve">&amp;R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4"/>
  <sheetViews>
    <sheetView showZeros="0" zoomScale="115" zoomScaleNormal="115" zoomScaleSheetLayoutView="100" workbookViewId="0">
      <pane xSplit="4" ySplit="5" topLeftCell="E123" activePane="bottomRight" state="frozen"/>
      <selection activeCell="D6" sqref="D6"/>
      <selection pane="topRight" activeCell="D6" sqref="D6"/>
      <selection pane="bottomLeft" activeCell="D6" sqref="D6"/>
      <selection pane="bottomRight" activeCell="D146" sqref="D146"/>
    </sheetView>
  </sheetViews>
  <sheetFormatPr defaultColWidth="9.140625" defaultRowHeight="12.75" x14ac:dyDescent="0.2"/>
  <cols>
    <col min="1" max="1" width="8" style="347" customWidth="1"/>
    <col min="2" max="2" width="6.5703125" style="347" customWidth="1"/>
    <col min="3" max="3" width="5.7109375" style="348" customWidth="1"/>
    <col min="4" max="4" width="51.28515625" style="349" customWidth="1"/>
    <col min="5" max="5" width="13" style="350" customWidth="1"/>
    <col min="6" max="13" width="13" style="347" customWidth="1"/>
    <col min="14" max="16384" width="9.140625" style="347"/>
  </cols>
  <sheetData>
    <row r="1" spans="1:15" ht="18.75" x14ac:dyDescent="0.3">
      <c r="A1" s="471" t="s">
        <v>446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</row>
    <row r="2" spans="1:15" x14ac:dyDescent="0.2">
      <c r="A2" s="480" t="s">
        <v>187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</row>
    <row r="3" spans="1:15" x14ac:dyDescent="0.2">
      <c r="M3" s="351" t="s">
        <v>405</v>
      </c>
    </row>
    <row r="4" spans="1:15" x14ac:dyDescent="0.2">
      <c r="A4" s="500" t="s">
        <v>403</v>
      </c>
      <c r="B4" s="500" t="s">
        <v>188</v>
      </c>
      <c r="C4" s="502" t="s">
        <v>189</v>
      </c>
      <c r="D4" s="502" t="s">
        <v>293</v>
      </c>
      <c r="E4" s="499" t="s">
        <v>278</v>
      </c>
      <c r="F4" s="499"/>
      <c r="G4" s="499"/>
      <c r="H4" s="499" t="s">
        <v>279</v>
      </c>
      <c r="I4" s="499"/>
      <c r="J4" s="499"/>
      <c r="K4" s="499" t="s">
        <v>280</v>
      </c>
      <c r="L4" s="499"/>
      <c r="M4" s="499"/>
    </row>
    <row r="5" spans="1:15" ht="25.5" x14ac:dyDescent="0.2">
      <c r="A5" s="501"/>
      <c r="B5" s="501"/>
      <c r="C5" s="502"/>
      <c r="D5" s="502"/>
      <c r="E5" s="391" t="s">
        <v>114</v>
      </c>
      <c r="F5" s="391" t="s">
        <v>6</v>
      </c>
      <c r="G5" s="391" t="s">
        <v>7</v>
      </c>
      <c r="H5" s="391" t="s">
        <v>114</v>
      </c>
      <c r="I5" s="391" t="s">
        <v>6</v>
      </c>
      <c r="J5" s="391" t="s">
        <v>7</v>
      </c>
      <c r="K5" s="391" t="s">
        <v>114</v>
      </c>
      <c r="L5" s="391" t="s">
        <v>6</v>
      </c>
      <c r="M5" s="391" t="s">
        <v>7</v>
      </c>
    </row>
    <row r="6" spans="1:15" x14ac:dyDescent="0.2">
      <c r="A6" s="395"/>
      <c r="B6" s="396"/>
      <c r="C6" s="395"/>
      <c r="D6" s="395"/>
      <c r="E6" s="390"/>
      <c r="F6" s="390"/>
      <c r="G6" s="390"/>
      <c r="H6" s="390"/>
      <c r="I6" s="390"/>
      <c r="J6" s="390"/>
      <c r="K6" s="390"/>
      <c r="L6" s="390"/>
      <c r="M6" s="390"/>
    </row>
    <row r="7" spans="1:15" x14ac:dyDescent="0.2">
      <c r="A7" s="352" t="str">
        <f>MID(C7,1,1)</f>
        <v>1</v>
      </c>
      <c r="B7" s="352" t="str">
        <f>MID(C7,1,2)</f>
        <v>10</v>
      </c>
      <c r="C7" s="352">
        <v>1012</v>
      </c>
      <c r="D7" s="397" t="s">
        <v>197</v>
      </c>
      <c r="E7" s="353">
        <f>+F7+G7</f>
        <v>40</v>
      </c>
      <c r="F7" s="353"/>
      <c r="G7" s="353">
        <v>40</v>
      </c>
      <c r="H7" s="353">
        <f>+I7+J7</f>
        <v>0</v>
      </c>
      <c r="I7" s="353"/>
      <c r="J7" s="353"/>
      <c r="K7" s="409">
        <f>+L7+M7</f>
        <v>40</v>
      </c>
      <c r="L7" s="353">
        <f t="shared" ref="L7:M7" si="0">+F7+I7</f>
        <v>0</v>
      </c>
      <c r="M7" s="392">
        <f t="shared" si="0"/>
        <v>40</v>
      </c>
    </row>
    <row r="8" spans="1:15" x14ac:dyDescent="0.2">
      <c r="A8" s="352" t="str">
        <f>MID(C8,1,1)</f>
        <v>1</v>
      </c>
      <c r="B8" s="352" t="str">
        <f>MID(C8,1,2)</f>
        <v>10</v>
      </c>
      <c r="C8" s="352">
        <v>1014</v>
      </c>
      <c r="D8" s="397" t="s">
        <v>294</v>
      </c>
      <c r="E8" s="353">
        <f>+F8+G8</f>
        <v>12863</v>
      </c>
      <c r="F8" s="353">
        <v>12685</v>
      </c>
      <c r="G8" s="353">
        <v>178</v>
      </c>
      <c r="H8" s="353">
        <f>+I8+J8</f>
        <v>500</v>
      </c>
      <c r="I8" s="353">
        <v>500</v>
      </c>
      <c r="J8" s="353"/>
      <c r="K8" s="409">
        <f t="shared" ref="K8:K11" si="1">+L8+M8</f>
        <v>13363</v>
      </c>
      <c r="L8" s="353">
        <f t="shared" ref="L8:L11" si="2">+F8+I8</f>
        <v>13185</v>
      </c>
      <c r="M8" s="392">
        <f t="shared" ref="M8:M11" si="3">+G8+J8</f>
        <v>178</v>
      </c>
    </row>
    <row r="9" spans="1:15" x14ac:dyDescent="0.2">
      <c r="A9" s="354" t="str">
        <f>MID(C9,1,1)</f>
        <v>1</v>
      </c>
      <c r="B9" s="354" t="str">
        <f>MID(C9,1,2)</f>
        <v>10</v>
      </c>
      <c r="C9" s="352">
        <v>1019</v>
      </c>
      <c r="D9" s="397" t="s">
        <v>295</v>
      </c>
      <c r="E9" s="353">
        <f>+F9+G9</f>
        <v>171</v>
      </c>
      <c r="F9" s="353"/>
      <c r="G9" s="353">
        <v>171</v>
      </c>
      <c r="H9" s="353">
        <f t="shared" ref="H9:H11" si="4">+I9+J9</f>
        <v>0</v>
      </c>
      <c r="I9" s="353"/>
      <c r="J9" s="353"/>
      <c r="K9" s="409">
        <f t="shared" si="1"/>
        <v>171</v>
      </c>
      <c r="L9" s="353">
        <f t="shared" si="2"/>
        <v>0</v>
      </c>
      <c r="M9" s="392">
        <f t="shared" si="3"/>
        <v>171</v>
      </c>
    </row>
    <row r="10" spans="1:15" x14ac:dyDescent="0.2">
      <c r="A10" s="354" t="str">
        <f>MID(C10,1,1)</f>
        <v>1</v>
      </c>
      <c r="B10" s="354" t="str">
        <f>MID(C10,1,2)</f>
        <v>10</v>
      </c>
      <c r="C10" s="354">
        <v>1037</v>
      </c>
      <c r="D10" s="268" t="s">
        <v>296</v>
      </c>
      <c r="E10" s="353">
        <f>+F10+G10</f>
        <v>80</v>
      </c>
      <c r="F10" s="355">
        <v>80</v>
      </c>
      <c r="G10" s="356"/>
      <c r="H10" s="353">
        <f t="shared" si="4"/>
        <v>0</v>
      </c>
      <c r="I10" s="355"/>
      <c r="J10" s="356"/>
      <c r="K10" s="409">
        <f t="shared" si="1"/>
        <v>80</v>
      </c>
      <c r="L10" s="353">
        <f t="shared" si="2"/>
        <v>80</v>
      </c>
      <c r="M10" s="392">
        <f t="shared" si="3"/>
        <v>0</v>
      </c>
    </row>
    <row r="11" spans="1:15" x14ac:dyDescent="0.2">
      <c r="A11" s="354" t="str">
        <f>MID(C11,1,1)</f>
        <v>1</v>
      </c>
      <c r="B11" s="354" t="str">
        <f>MID(C11,1,2)</f>
        <v>10</v>
      </c>
      <c r="C11" s="354">
        <v>1070</v>
      </c>
      <c r="D11" s="398" t="s">
        <v>297</v>
      </c>
      <c r="E11" s="353">
        <f>+F11+G11</f>
        <v>20</v>
      </c>
      <c r="F11" s="355"/>
      <c r="G11" s="356">
        <v>20</v>
      </c>
      <c r="H11" s="353">
        <f t="shared" si="4"/>
        <v>0</v>
      </c>
      <c r="I11" s="355"/>
      <c r="J11" s="356"/>
      <c r="K11" s="409">
        <f t="shared" si="1"/>
        <v>20</v>
      </c>
      <c r="L11" s="353">
        <f t="shared" si="2"/>
        <v>0</v>
      </c>
      <c r="M11" s="392">
        <f t="shared" si="3"/>
        <v>20</v>
      </c>
    </row>
    <row r="12" spans="1:15" x14ac:dyDescent="0.2">
      <c r="A12" s="357" t="s">
        <v>202</v>
      </c>
      <c r="B12" s="357"/>
      <c r="C12" s="358"/>
      <c r="D12" s="399"/>
      <c r="E12" s="359">
        <f t="shared" ref="E12:M12" si="5">SUM(E7:E11)</f>
        <v>13174</v>
      </c>
      <c r="F12" s="359">
        <f t="shared" si="5"/>
        <v>12765</v>
      </c>
      <c r="G12" s="359">
        <f t="shared" si="5"/>
        <v>409</v>
      </c>
      <c r="H12" s="359">
        <f t="shared" si="5"/>
        <v>500</v>
      </c>
      <c r="I12" s="359">
        <f t="shared" si="5"/>
        <v>500</v>
      </c>
      <c r="J12" s="359">
        <f t="shared" si="5"/>
        <v>0</v>
      </c>
      <c r="K12" s="408">
        <f t="shared" si="5"/>
        <v>13674</v>
      </c>
      <c r="L12" s="359">
        <f t="shared" si="5"/>
        <v>13265</v>
      </c>
      <c r="M12" s="360">
        <f t="shared" si="5"/>
        <v>409</v>
      </c>
      <c r="N12" s="350"/>
      <c r="O12" s="350"/>
    </row>
    <row r="13" spans="1:15" ht="13.5" thickBot="1" x14ac:dyDescent="0.25">
      <c r="A13" s="362"/>
      <c r="B13" s="361"/>
      <c r="C13" s="362"/>
      <c r="D13" s="400"/>
      <c r="E13" s="363"/>
      <c r="F13" s="363"/>
      <c r="G13" s="364"/>
      <c r="H13" s="363"/>
      <c r="I13" s="363"/>
      <c r="J13" s="364"/>
      <c r="K13" s="410"/>
      <c r="L13" s="363"/>
      <c r="M13" s="411"/>
      <c r="N13" s="350"/>
      <c r="O13" s="350"/>
    </row>
    <row r="14" spans="1:15" ht="14.25" thickTop="1" thickBot="1" x14ac:dyDescent="0.25">
      <c r="A14" s="387" t="s">
        <v>203</v>
      </c>
      <c r="B14" s="365"/>
      <c r="C14" s="365"/>
      <c r="D14" s="401"/>
      <c r="E14" s="366">
        <f>+E12</f>
        <v>13174</v>
      </c>
      <c r="F14" s="366">
        <f>+F12</f>
        <v>12765</v>
      </c>
      <c r="G14" s="367">
        <f>+G12</f>
        <v>409</v>
      </c>
      <c r="H14" s="366">
        <f>+H12</f>
        <v>500</v>
      </c>
      <c r="I14" s="366">
        <f>I12</f>
        <v>500</v>
      </c>
      <c r="J14" s="367"/>
      <c r="K14" s="412">
        <f>+K12</f>
        <v>13674</v>
      </c>
      <c r="L14" s="366">
        <f>+L12</f>
        <v>13265</v>
      </c>
      <c r="M14" s="413">
        <f>+M12</f>
        <v>409</v>
      </c>
      <c r="N14" s="350"/>
      <c r="O14" s="350"/>
    </row>
    <row r="15" spans="1:15" ht="13.5" thickTop="1" x14ac:dyDescent="0.2">
      <c r="A15" s="402"/>
      <c r="B15" s="352"/>
      <c r="C15" s="352"/>
      <c r="D15" s="397"/>
      <c r="E15" s="368"/>
      <c r="F15" s="368"/>
      <c r="G15" s="369"/>
      <c r="H15" s="368"/>
      <c r="I15" s="368"/>
      <c r="J15" s="369"/>
      <c r="K15" s="414"/>
      <c r="L15" s="368"/>
      <c r="M15" s="415"/>
      <c r="N15" s="350"/>
      <c r="O15" s="350"/>
    </row>
    <row r="16" spans="1:15" x14ac:dyDescent="0.2">
      <c r="A16" s="354" t="str">
        <f>MID(C16,1,1)</f>
        <v>2</v>
      </c>
      <c r="B16" s="354" t="str">
        <f>MID(C16,1,2)</f>
        <v>21</v>
      </c>
      <c r="C16" s="354">
        <v>2115</v>
      </c>
      <c r="D16" s="268" t="s">
        <v>298</v>
      </c>
      <c r="E16" s="353">
        <f>+F16+G16</f>
        <v>700</v>
      </c>
      <c r="F16" s="355">
        <v>700</v>
      </c>
      <c r="G16" s="356"/>
      <c r="H16" s="355">
        <f>+I16+J16</f>
        <v>0</v>
      </c>
      <c r="I16" s="355"/>
      <c r="J16" s="356"/>
      <c r="K16" s="409">
        <f t="shared" ref="K16" si="6">+L16+M16</f>
        <v>700</v>
      </c>
      <c r="L16" s="353">
        <f t="shared" ref="L16" si="7">+F16+I16</f>
        <v>700</v>
      </c>
      <c r="M16" s="392">
        <f t="shared" ref="M16" si="8">+G16+J16</f>
        <v>0</v>
      </c>
      <c r="N16" s="350"/>
      <c r="O16" s="350"/>
    </row>
    <row r="17" spans="1:15" x14ac:dyDescent="0.2">
      <c r="A17" s="354" t="str">
        <f>MID(C17,1,1)</f>
        <v>2</v>
      </c>
      <c r="B17" s="354" t="str">
        <f>MID(C17,1,2)</f>
        <v>21</v>
      </c>
      <c r="C17" s="354">
        <v>2119</v>
      </c>
      <c r="D17" s="398" t="s">
        <v>204</v>
      </c>
      <c r="E17" s="353">
        <f t="shared" ref="E17:E20" si="9">+F17+G17</f>
        <v>0</v>
      </c>
      <c r="F17" s="355"/>
      <c r="G17" s="356"/>
      <c r="H17" s="355">
        <f>+I17+J17</f>
        <v>3000</v>
      </c>
      <c r="I17" s="355"/>
      <c r="J17" s="356">
        <v>3000</v>
      </c>
      <c r="K17" s="409">
        <f t="shared" ref="K17:K20" si="10">+L17+M17</f>
        <v>3000</v>
      </c>
      <c r="L17" s="353">
        <f t="shared" ref="L17:L20" si="11">+F17+I17</f>
        <v>0</v>
      </c>
      <c r="M17" s="392">
        <f t="shared" ref="M17:M20" si="12">+G17+J17</f>
        <v>3000</v>
      </c>
      <c r="N17" s="350"/>
      <c r="O17" s="350"/>
    </row>
    <row r="18" spans="1:15" x14ac:dyDescent="0.2">
      <c r="A18" s="354" t="str">
        <f>MID(C18,1,1)</f>
        <v>2</v>
      </c>
      <c r="B18" s="354" t="str">
        <f>MID(C18,1,2)</f>
        <v>21</v>
      </c>
      <c r="C18" s="354">
        <v>2125</v>
      </c>
      <c r="D18" s="398" t="s">
        <v>451</v>
      </c>
      <c r="E18" s="353">
        <f t="shared" si="9"/>
        <v>0</v>
      </c>
      <c r="F18" s="355"/>
      <c r="G18" s="356"/>
      <c r="H18" s="355">
        <f t="shared" ref="H18:H20" si="13">+I18+J18</f>
        <v>3300</v>
      </c>
      <c r="I18" s="355">
        <v>3300</v>
      </c>
      <c r="J18" s="356"/>
      <c r="K18" s="409">
        <f t="shared" si="10"/>
        <v>3300</v>
      </c>
      <c r="L18" s="353">
        <f t="shared" si="11"/>
        <v>3300</v>
      </c>
      <c r="M18" s="392">
        <f t="shared" si="12"/>
        <v>0</v>
      </c>
      <c r="N18" s="350"/>
      <c r="O18" s="350"/>
    </row>
    <row r="19" spans="1:15" x14ac:dyDescent="0.2">
      <c r="A19" s="354" t="str">
        <f>MID(C19,1,1)</f>
        <v>2</v>
      </c>
      <c r="B19" s="354" t="str">
        <f>MID(C19,1,2)</f>
        <v>21</v>
      </c>
      <c r="C19" s="354">
        <v>2141</v>
      </c>
      <c r="D19" s="268" t="s">
        <v>206</v>
      </c>
      <c r="E19" s="353">
        <f t="shared" si="9"/>
        <v>1795</v>
      </c>
      <c r="F19" s="355"/>
      <c r="G19" s="356">
        <v>1795</v>
      </c>
      <c r="H19" s="355">
        <f t="shared" si="13"/>
        <v>0</v>
      </c>
      <c r="I19" s="355"/>
      <c r="J19" s="356"/>
      <c r="K19" s="409">
        <f t="shared" si="10"/>
        <v>1795</v>
      </c>
      <c r="L19" s="353">
        <f t="shared" si="11"/>
        <v>0</v>
      </c>
      <c r="M19" s="392">
        <f t="shared" si="12"/>
        <v>1795</v>
      </c>
      <c r="N19" s="350"/>
      <c r="O19" s="350"/>
    </row>
    <row r="20" spans="1:15" x14ac:dyDescent="0.2">
      <c r="A20" s="354" t="str">
        <f>MID(C20,1,1)</f>
        <v>2</v>
      </c>
      <c r="B20" s="354" t="str">
        <f>MID(C20,1,2)</f>
        <v>21</v>
      </c>
      <c r="C20" s="354">
        <v>2143</v>
      </c>
      <c r="D20" s="403" t="s">
        <v>207</v>
      </c>
      <c r="E20" s="353">
        <f t="shared" si="9"/>
        <v>41807</v>
      </c>
      <c r="F20" s="355">
        <v>41782</v>
      </c>
      <c r="G20" s="356">
        <v>25</v>
      </c>
      <c r="H20" s="355">
        <f t="shared" si="13"/>
        <v>6600</v>
      </c>
      <c r="I20" s="355">
        <v>6600</v>
      </c>
      <c r="J20" s="356"/>
      <c r="K20" s="409">
        <f t="shared" si="10"/>
        <v>48407</v>
      </c>
      <c r="L20" s="353">
        <f t="shared" si="11"/>
        <v>48382</v>
      </c>
      <c r="M20" s="392">
        <f t="shared" si="12"/>
        <v>25</v>
      </c>
      <c r="N20" s="350"/>
      <c r="O20" s="350"/>
    </row>
    <row r="21" spans="1:15" x14ac:dyDescent="0.2">
      <c r="A21" s="357" t="s">
        <v>210</v>
      </c>
      <c r="B21" s="357"/>
      <c r="C21" s="358"/>
      <c r="D21" s="399"/>
      <c r="E21" s="359">
        <f t="shared" ref="E21:M21" si="14">SUM(E16:E20)</f>
        <v>44302</v>
      </c>
      <c r="F21" s="359">
        <f t="shared" si="14"/>
        <v>42482</v>
      </c>
      <c r="G21" s="359">
        <f t="shared" si="14"/>
        <v>1820</v>
      </c>
      <c r="H21" s="359">
        <f t="shared" si="14"/>
        <v>12900</v>
      </c>
      <c r="I21" s="359">
        <f t="shared" si="14"/>
        <v>9900</v>
      </c>
      <c r="J21" s="359">
        <f t="shared" si="14"/>
        <v>3000</v>
      </c>
      <c r="K21" s="408">
        <f t="shared" si="14"/>
        <v>57202</v>
      </c>
      <c r="L21" s="359">
        <f t="shared" si="14"/>
        <v>52382</v>
      </c>
      <c r="M21" s="360">
        <f t="shared" si="14"/>
        <v>4820</v>
      </c>
      <c r="N21" s="350"/>
      <c r="O21" s="350"/>
    </row>
    <row r="22" spans="1:15" x14ac:dyDescent="0.2">
      <c r="A22" s="354"/>
      <c r="B22" s="370"/>
      <c r="C22" s="354"/>
      <c r="D22" s="268"/>
      <c r="E22" s="371"/>
      <c r="F22" s="371"/>
      <c r="G22" s="372"/>
      <c r="H22" s="371"/>
      <c r="I22" s="371"/>
      <c r="J22" s="372"/>
      <c r="K22" s="416"/>
      <c r="L22" s="371"/>
      <c r="M22" s="393"/>
      <c r="N22" s="350"/>
      <c r="O22" s="350"/>
    </row>
    <row r="23" spans="1:15" x14ac:dyDescent="0.2">
      <c r="A23" s="354" t="str">
        <f>MID(C23,1,1)</f>
        <v>2</v>
      </c>
      <c r="B23" s="354" t="str">
        <f>MID(C23,1,2)</f>
        <v>22</v>
      </c>
      <c r="C23" s="354">
        <v>2212</v>
      </c>
      <c r="D23" s="268" t="s">
        <v>299</v>
      </c>
      <c r="E23" s="353">
        <f t="shared" ref="E23:E31" si="15">+F23+G23</f>
        <v>742776</v>
      </c>
      <c r="F23" s="355">
        <v>613993</v>
      </c>
      <c r="G23" s="356">
        <v>128783</v>
      </c>
      <c r="H23" s="355">
        <f t="shared" ref="H23:H31" si="16">+I23+J23</f>
        <v>824587</v>
      </c>
      <c r="I23" s="355">
        <v>807687</v>
      </c>
      <c r="J23" s="356">
        <v>16900</v>
      </c>
      <c r="K23" s="409">
        <f t="shared" ref="K23" si="17">+L23+M23</f>
        <v>1567363</v>
      </c>
      <c r="L23" s="353">
        <f t="shared" ref="L23" si="18">+F23+I23</f>
        <v>1421680</v>
      </c>
      <c r="M23" s="392">
        <f t="shared" ref="M23" si="19">+G23+J23</f>
        <v>145683</v>
      </c>
      <c r="N23" s="350"/>
      <c r="O23" s="350"/>
    </row>
    <row r="24" spans="1:15" x14ac:dyDescent="0.2">
      <c r="A24" s="354">
        <v>2</v>
      </c>
      <c r="B24" s="354">
        <v>22</v>
      </c>
      <c r="C24" s="354">
        <v>2219</v>
      </c>
      <c r="D24" s="268" t="s">
        <v>212</v>
      </c>
      <c r="E24" s="353">
        <f t="shared" si="15"/>
        <v>127052</v>
      </c>
      <c r="F24" s="355">
        <v>21901</v>
      </c>
      <c r="G24" s="356">
        <v>105151</v>
      </c>
      <c r="H24" s="355">
        <f t="shared" si="16"/>
        <v>92045</v>
      </c>
      <c r="I24" s="355">
        <v>56612</v>
      </c>
      <c r="J24" s="356">
        <v>35433</v>
      </c>
      <c r="K24" s="409">
        <f t="shared" ref="K24:K31" si="20">+L24+M24</f>
        <v>219097</v>
      </c>
      <c r="L24" s="353">
        <f t="shared" ref="L24:L31" si="21">+F24+I24</f>
        <v>78513</v>
      </c>
      <c r="M24" s="392">
        <f t="shared" ref="M24:M31" si="22">+G24+J24</f>
        <v>140584</v>
      </c>
      <c r="N24" s="350"/>
      <c r="O24" s="350"/>
    </row>
    <row r="25" spans="1:15" x14ac:dyDescent="0.2">
      <c r="A25" s="354">
        <v>2</v>
      </c>
      <c r="B25" s="354">
        <v>22</v>
      </c>
      <c r="C25" s="354">
        <v>2221</v>
      </c>
      <c r="D25" s="268" t="s">
        <v>300</v>
      </c>
      <c r="E25" s="353">
        <f t="shared" si="15"/>
        <v>153</v>
      </c>
      <c r="F25" s="355"/>
      <c r="G25" s="356">
        <v>153</v>
      </c>
      <c r="H25" s="355">
        <f t="shared" si="16"/>
        <v>0</v>
      </c>
      <c r="I25" s="355"/>
      <c r="J25" s="356"/>
      <c r="K25" s="409">
        <f t="shared" si="20"/>
        <v>153</v>
      </c>
      <c r="L25" s="353">
        <f t="shared" si="21"/>
        <v>0</v>
      </c>
      <c r="M25" s="392">
        <f t="shared" si="22"/>
        <v>153</v>
      </c>
      <c r="N25" s="350"/>
      <c r="O25" s="350"/>
    </row>
    <row r="26" spans="1:15" x14ac:dyDescent="0.2">
      <c r="A26" s="354" t="str">
        <f>MID(C26,1,1)</f>
        <v>2</v>
      </c>
      <c r="B26" s="354" t="str">
        <f>MID(C26,1,2)</f>
        <v>22</v>
      </c>
      <c r="C26" s="354">
        <v>2223</v>
      </c>
      <c r="D26" s="268" t="s">
        <v>301</v>
      </c>
      <c r="E26" s="353">
        <f t="shared" si="15"/>
        <v>418</v>
      </c>
      <c r="F26" s="355"/>
      <c r="G26" s="356">
        <v>418</v>
      </c>
      <c r="H26" s="355">
        <f t="shared" si="16"/>
        <v>350</v>
      </c>
      <c r="I26" s="355"/>
      <c r="J26" s="356">
        <v>350</v>
      </c>
      <c r="K26" s="409">
        <f t="shared" si="20"/>
        <v>768</v>
      </c>
      <c r="L26" s="353">
        <f t="shared" si="21"/>
        <v>0</v>
      </c>
      <c r="M26" s="392">
        <f t="shared" si="22"/>
        <v>768</v>
      </c>
      <c r="N26" s="350"/>
      <c r="O26" s="350"/>
    </row>
    <row r="27" spans="1:15" x14ac:dyDescent="0.2">
      <c r="A27" s="354" t="str">
        <f>MID(C27,1,1)</f>
        <v>2</v>
      </c>
      <c r="B27" s="354" t="str">
        <f>MID(C27,1,2)</f>
        <v>22</v>
      </c>
      <c r="C27" s="354">
        <v>2229</v>
      </c>
      <c r="D27" s="268" t="s">
        <v>302</v>
      </c>
      <c r="E27" s="353">
        <f t="shared" si="15"/>
        <v>1969837</v>
      </c>
      <c r="F27" s="355">
        <v>1969402</v>
      </c>
      <c r="G27" s="356">
        <v>435</v>
      </c>
      <c r="H27" s="355">
        <f t="shared" si="16"/>
        <v>21500</v>
      </c>
      <c r="I27" s="355">
        <v>21500</v>
      </c>
      <c r="J27" s="356"/>
      <c r="K27" s="409">
        <f t="shared" si="20"/>
        <v>1991337</v>
      </c>
      <c r="L27" s="353">
        <f t="shared" si="21"/>
        <v>1990902</v>
      </c>
      <c r="M27" s="392">
        <f t="shared" si="22"/>
        <v>435</v>
      </c>
      <c r="N27" s="350"/>
      <c r="O27" s="350"/>
    </row>
    <row r="28" spans="1:15" x14ac:dyDescent="0.2">
      <c r="A28" s="354" t="str">
        <f>MID(C28,1,1)</f>
        <v>2</v>
      </c>
      <c r="B28" s="354" t="str">
        <f>MID(C28,1,2)</f>
        <v>22</v>
      </c>
      <c r="C28" s="354">
        <v>2271</v>
      </c>
      <c r="D28" s="268" t="s">
        <v>303</v>
      </c>
      <c r="E28" s="353">
        <f t="shared" si="15"/>
        <v>5466</v>
      </c>
      <c r="F28" s="355">
        <v>5466</v>
      </c>
      <c r="G28" s="356"/>
      <c r="H28" s="355">
        <f t="shared" si="16"/>
        <v>5000</v>
      </c>
      <c r="I28" s="355">
        <v>5000</v>
      </c>
      <c r="J28" s="356"/>
      <c r="K28" s="409">
        <f t="shared" si="20"/>
        <v>10466</v>
      </c>
      <c r="L28" s="353">
        <f t="shared" si="21"/>
        <v>10466</v>
      </c>
      <c r="M28" s="392">
        <f t="shared" si="22"/>
        <v>0</v>
      </c>
      <c r="N28" s="350"/>
      <c r="O28" s="350"/>
    </row>
    <row r="29" spans="1:15" x14ac:dyDescent="0.2">
      <c r="A29" s="354" t="str">
        <f>MID(C29,1,1)</f>
        <v>2</v>
      </c>
      <c r="B29" s="354" t="str">
        <f>MID(C29,1,2)</f>
        <v>22</v>
      </c>
      <c r="C29" s="354">
        <v>2291</v>
      </c>
      <c r="D29" s="268" t="s">
        <v>453</v>
      </c>
      <c r="E29" s="353">
        <f t="shared" si="15"/>
        <v>2834</v>
      </c>
      <c r="F29" s="355">
        <v>2834</v>
      </c>
      <c r="G29" s="356"/>
      <c r="H29" s="355">
        <f t="shared" si="16"/>
        <v>0</v>
      </c>
      <c r="I29" s="355"/>
      <c r="J29" s="356"/>
      <c r="K29" s="409">
        <f t="shared" si="20"/>
        <v>2834</v>
      </c>
      <c r="L29" s="353">
        <f t="shared" si="21"/>
        <v>2834</v>
      </c>
      <c r="M29" s="392">
        <f t="shared" si="22"/>
        <v>0</v>
      </c>
      <c r="N29" s="350"/>
      <c r="O29" s="350"/>
    </row>
    <row r="30" spans="1:15" x14ac:dyDescent="0.2">
      <c r="A30" s="354" t="str">
        <f>MID(C30,1,1)</f>
        <v>2</v>
      </c>
      <c r="B30" s="354" t="str">
        <f>MID(C30,1,2)</f>
        <v>22</v>
      </c>
      <c r="C30" s="354">
        <v>2292</v>
      </c>
      <c r="D30" s="268" t="s">
        <v>454</v>
      </c>
      <c r="E30" s="353">
        <f t="shared" si="15"/>
        <v>0</v>
      </c>
      <c r="F30" s="355"/>
      <c r="G30" s="356"/>
      <c r="H30" s="355">
        <f t="shared" si="16"/>
        <v>171795</v>
      </c>
      <c r="I30" s="355">
        <v>171795</v>
      </c>
      <c r="J30" s="356"/>
      <c r="K30" s="409">
        <f t="shared" si="20"/>
        <v>171795</v>
      </c>
      <c r="L30" s="353">
        <f t="shared" si="21"/>
        <v>171795</v>
      </c>
      <c r="M30" s="392">
        <f t="shared" si="22"/>
        <v>0</v>
      </c>
      <c r="N30" s="350"/>
      <c r="O30" s="350"/>
    </row>
    <row r="31" spans="1:15" x14ac:dyDescent="0.2">
      <c r="A31" s="354">
        <v>2</v>
      </c>
      <c r="B31" s="354">
        <v>22</v>
      </c>
      <c r="C31" s="354">
        <v>2299</v>
      </c>
      <c r="D31" s="268" t="s">
        <v>304</v>
      </c>
      <c r="E31" s="353">
        <f t="shared" si="15"/>
        <v>10484</v>
      </c>
      <c r="F31" s="355">
        <v>10484</v>
      </c>
      <c r="G31" s="356"/>
      <c r="H31" s="355">
        <f t="shared" si="16"/>
        <v>0</v>
      </c>
      <c r="I31" s="355"/>
      <c r="J31" s="356"/>
      <c r="K31" s="409">
        <f t="shared" si="20"/>
        <v>10484</v>
      </c>
      <c r="L31" s="353">
        <f t="shared" si="21"/>
        <v>10484</v>
      </c>
      <c r="M31" s="392">
        <f t="shared" si="22"/>
        <v>0</v>
      </c>
      <c r="N31" s="350"/>
      <c r="O31" s="350"/>
    </row>
    <row r="32" spans="1:15" x14ac:dyDescent="0.2">
      <c r="A32" s="357" t="s">
        <v>213</v>
      </c>
      <c r="B32" s="357"/>
      <c r="C32" s="358"/>
      <c r="D32" s="399"/>
      <c r="E32" s="359">
        <f t="shared" ref="E32:M32" si="23">SUM(E23:E31)</f>
        <v>2859020</v>
      </c>
      <c r="F32" s="359">
        <f t="shared" si="23"/>
        <v>2624080</v>
      </c>
      <c r="G32" s="359">
        <f t="shared" si="23"/>
        <v>234940</v>
      </c>
      <c r="H32" s="359">
        <f t="shared" si="23"/>
        <v>1115277</v>
      </c>
      <c r="I32" s="359">
        <f t="shared" si="23"/>
        <v>1062594</v>
      </c>
      <c r="J32" s="359">
        <f t="shared" si="23"/>
        <v>52683</v>
      </c>
      <c r="K32" s="408">
        <f t="shared" si="23"/>
        <v>3974297</v>
      </c>
      <c r="L32" s="359">
        <f t="shared" si="23"/>
        <v>3686674</v>
      </c>
      <c r="M32" s="360">
        <f t="shared" si="23"/>
        <v>287623</v>
      </c>
      <c r="N32" s="350"/>
      <c r="O32" s="350"/>
    </row>
    <row r="33" spans="1:15" x14ac:dyDescent="0.2">
      <c r="A33" s="354"/>
      <c r="B33" s="370"/>
      <c r="C33" s="354"/>
      <c r="D33" s="268"/>
      <c r="E33" s="371"/>
      <c r="F33" s="371"/>
      <c r="G33" s="372"/>
      <c r="H33" s="371"/>
      <c r="I33" s="371"/>
      <c r="J33" s="372"/>
      <c r="K33" s="416"/>
      <c r="L33" s="371"/>
      <c r="M33" s="393"/>
      <c r="N33" s="350"/>
      <c r="O33" s="350"/>
    </row>
    <row r="34" spans="1:15" x14ac:dyDescent="0.2">
      <c r="A34" s="354" t="str">
        <f>MID(C34,1,1)</f>
        <v>2</v>
      </c>
      <c r="B34" s="354" t="str">
        <f t="shared" ref="B34:B39" si="24">MID(C34,1,2)</f>
        <v>23</v>
      </c>
      <c r="C34" s="354">
        <v>2310</v>
      </c>
      <c r="D34" s="268" t="s">
        <v>305</v>
      </c>
      <c r="E34" s="353">
        <f t="shared" ref="E34:E39" si="25">+F34+G34</f>
        <v>250</v>
      </c>
      <c r="F34" s="355">
        <v>200</v>
      </c>
      <c r="G34" s="356">
        <v>50</v>
      </c>
      <c r="H34" s="355">
        <f t="shared" ref="H34:H39" si="26">+I34+J34</f>
        <v>142607</v>
      </c>
      <c r="I34" s="355">
        <v>142607</v>
      </c>
      <c r="J34" s="356"/>
      <c r="K34" s="409">
        <f t="shared" ref="K34" si="27">+L34+M34</f>
        <v>142857</v>
      </c>
      <c r="L34" s="353">
        <f t="shared" ref="L34" si="28">+F34+I34</f>
        <v>142807</v>
      </c>
      <c r="M34" s="392">
        <f t="shared" ref="M34" si="29">+G34+J34</f>
        <v>50</v>
      </c>
      <c r="N34" s="350"/>
      <c r="O34" s="350"/>
    </row>
    <row r="35" spans="1:15" x14ac:dyDescent="0.2">
      <c r="A35" s="354" t="str">
        <f>MID(C35,1,1)</f>
        <v>2</v>
      </c>
      <c r="B35" s="354" t="str">
        <f t="shared" si="24"/>
        <v>23</v>
      </c>
      <c r="C35" s="354">
        <v>2321</v>
      </c>
      <c r="D35" s="268" t="s">
        <v>306</v>
      </c>
      <c r="E35" s="353">
        <f t="shared" si="25"/>
        <v>770</v>
      </c>
      <c r="F35" s="355">
        <v>400</v>
      </c>
      <c r="G35" s="356">
        <v>370</v>
      </c>
      <c r="H35" s="355">
        <f t="shared" si="26"/>
        <v>547593</v>
      </c>
      <c r="I35" s="355">
        <v>547393</v>
      </c>
      <c r="J35" s="356">
        <v>200</v>
      </c>
      <c r="K35" s="409">
        <f t="shared" ref="K35:K39" si="30">+L35+M35</f>
        <v>548363</v>
      </c>
      <c r="L35" s="353">
        <f t="shared" ref="L35:L39" si="31">+F35+I35</f>
        <v>547793</v>
      </c>
      <c r="M35" s="392">
        <f t="shared" ref="M35:M39" si="32">+G35+J35</f>
        <v>570</v>
      </c>
      <c r="N35" s="350"/>
      <c r="O35" s="350"/>
    </row>
    <row r="36" spans="1:15" x14ac:dyDescent="0.2">
      <c r="A36" s="354">
        <v>2</v>
      </c>
      <c r="B36" s="354" t="str">
        <f t="shared" si="24"/>
        <v>23</v>
      </c>
      <c r="C36" s="354">
        <v>2329</v>
      </c>
      <c r="D36" s="268" t="s">
        <v>307</v>
      </c>
      <c r="E36" s="353">
        <f t="shared" si="25"/>
        <v>0</v>
      </c>
      <c r="F36" s="355"/>
      <c r="G36" s="356"/>
      <c r="H36" s="355">
        <f t="shared" si="26"/>
        <v>8350</v>
      </c>
      <c r="I36" s="355">
        <v>8350</v>
      </c>
      <c r="J36" s="356"/>
      <c r="K36" s="409">
        <f t="shared" si="30"/>
        <v>8350</v>
      </c>
      <c r="L36" s="353">
        <f t="shared" si="31"/>
        <v>8350</v>
      </c>
      <c r="M36" s="392">
        <f t="shared" si="32"/>
        <v>0</v>
      </c>
      <c r="N36" s="350"/>
      <c r="O36" s="350"/>
    </row>
    <row r="37" spans="1:15" x14ac:dyDescent="0.2">
      <c r="A37" s="354">
        <v>2</v>
      </c>
      <c r="B37" s="354" t="str">
        <f t="shared" si="24"/>
        <v>23</v>
      </c>
      <c r="C37" s="354">
        <v>2331</v>
      </c>
      <c r="D37" s="268" t="s">
        <v>308</v>
      </c>
      <c r="E37" s="353">
        <f t="shared" si="25"/>
        <v>5190</v>
      </c>
      <c r="F37" s="355">
        <v>5190</v>
      </c>
      <c r="G37" s="356"/>
      <c r="H37" s="355">
        <f t="shared" si="26"/>
        <v>0</v>
      </c>
      <c r="I37" s="355"/>
      <c r="J37" s="356"/>
      <c r="K37" s="409">
        <f t="shared" si="30"/>
        <v>5190</v>
      </c>
      <c r="L37" s="353">
        <f t="shared" si="31"/>
        <v>5190</v>
      </c>
      <c r="M37" s="392">
        <f t="shared" si="32"/>
        <v>0</v>
      </c>
      <c r="N37" s="350"/>
      <c r="O37" s="350"/>
    </row>
    <row r="38" spans="1:15" x14ac:dyDescent="0.2">
      <c r="A38" s="354" t="str">
        <f>MID(C38,1,1)</f>
        <v>2</v>
      </c>
      <c r="B38" s="354" t="str">
        <f t="shared" si="24"/>
        <v>23</v>
      </c>
      <c r="C38" s="354">
        <v>2333</v>
      </c>
      <c r="D38" s="268" t="s">
        <v>309</v>
      </c>
      <c r="E38" s="353">
        <f t="shared" si="25"/>
        <v>4302</v>
      </c>
      <c r="F38" s="355">
        <v>4250</v>
      </c>
      <c r="G38" s="356">
        <v>52</v>
      </c>
      <c r="H38" s="355">
        <f t="shared" si="26"/>
        <v>50300</v>
      </c>
      <c r="I38" s="355">
        <v>50000</v>
      </c>
      <c r="J38" s="356">
        <v>300</v>
      </c>
      <c r="K38" s="409">
        <f t="shared" si="30"/>
        <v>54602</v>
      </c>
      <c r="L38" s="353">
        <f t="shared" si="31"/>
        <v>54250</v>
      </c>
      <c r="M38" s="392">
        <f t="shared" si="32"/>
        <v>352</v>
      </c>
      <c r="N38" s="350"/>
      <c r="O38" s="350"/>
    </row>
    <row r="39" spans="1:15" x14ac:dyDescent="0.2">
      <c r="A39" s="354">
        <v>2</v>
      </c>
      <c r="B39" s="354" t="str">
        <f t="shared" si="24"/>
        <v>23</v>
      </c>
      <c r="C39" s="354">
        <v>2339</v>
      </c>
      <c r="D39" s="268" t="s">
        <v>310</v>
      </c>
      <c r="E39" s="353">
        <f t="shared" si="25"/>
        <v>0</v>
      </c>
      <c r="F39" s="355"/>
      <c r="G39" s="356"/>
      <c r="H39" s="355">
        <f t="shared" si="26"/>
        <v>2615</v>
      </c>
      <c r="I39" s="355">
        <v>2615</v>
      </c>
      <c r="J39" s="356"/>
      <c r="K39" s="409">
        <f t="shared" si="30"/>
        <v>2615</v>
      </c>
      <c r="L39" s="353">
        <f t="shared" si="31"/>
        <v>2615</v>
      </c>
      <c r="M39" s="392">
        <f t="shared" si="32"/>
        <v>0</v>
      </c>
      <c r="N39" s="350"/>
      <c r="O39" s="350"/>
    </row>
    <row r="40" spans="1:15" x14ac:dyDescent="0.2">
      <c r="A40" s="357" t="s">
        <v>215</v>
      </c>
      <c r="B40" s="357"/>
      <c r="C40" s="358"/>
      <c r="D40" s="399"/>
      <c r="E40" s="408">
        <f t="shared" ref="E40:M40" si="33">SUM(E34:E39)</f>
        <v>10512</v>
      </c>
      <c r="F40" s="359">
        <f t="shared" si="33"/>
        <v>10040</v>
      </c>
      <c r="G40" s="360">
        <f t="shared" si="33"/>
        <v>472</v>
      </c>
      <c r="H40" s="359">
        <f t="shared" si="33"/>
        <v>751465</v>
      </c>
      <c r="I40" s="359">
        <f t="shared" si="33"/>
        <v>750965</v>
      </c>
      <c r="J40" s="359">
        <f t="shared" si="33"/>
        <v>500</v>
      </c>
      <c r="K40" s="408">
        <f t="shared" si="33"/>
        <v>761977</v>
      </c>
      <c r="L40" s="359">
        <f t="shared" si="33"/>
        <v>761005</v>
      </c>
      <c r="M40" s="359">
        <f t="shared" si="33"/>
        <v>972</v>
      </c>
      <c r="N40" s="350"/>
      <c r="O40" s="350"/>
    </row>
    <row r="41" spans="1:15" s="457" customFormat="1" x14ac:dyDescent="0.2">
      <c r="A41" s="452"/>
      <c r="B41" s="452"/>
      <c r="C41" s="453"/>
      <c r="D41" s="454"/>
      <c r="E41" s="455"/>
      <c r="F41" s="382"/>
      <c r="G41" s="423"/>
      <c r="H41" s="382"/>
      <c r="I41" s="382"/>
      <c r="J41" s="382"/>
      <c r="K41" s="455"/>
      <c r="L41" s="382"/>
      <c r="M41" s="423"/>
      <c r="N41" s="456"/>
      <c r="O41" s="456"/>
    </row>
    <row r="42" spans="1:15" x14ac:dyDescent="0.2">
      <c r="A42" s="354">
        <v>2</v>
      </c>
      <c r="B42" s="354" t="str">
        <f>MID(C42,1,2)</f>
        <v>24</v>
      </c>
      <c r="C42" s="354">
        <v>2419</v>
      </c>
      <c r="D42" s="268" t="s">
        <v>431</v>
      </c>
      <c r="E42" s="355">
        <f>+F42+G42</f>
        <v>11</v>
      </c>
      <c r="F42" s="355"/>
      <c r="G42" s="356">
        <v>11</v>
      </c>
      <c r="H42" s="355">
        <f t="shared" ref="H42" si="34">+I42+J42</f>
        <v>0</v>
      </c>
      <c r="I42" s="355"/>
      <c r="J42" s="356"/>
      <c r="K42" s="420">
        <f t="shared" ref="K42" si="35">+L42+M42</f>
        <v>11</v>
      </c>
      <c r="L42" s="355">
        <f t="shared" ref="L42" si="36">+F42+I42</f>
        <v>0</v>
      </c>
      <c r="M42" s="394">
        <f t="shared" ref="M42" si="37">+G42+J42</f>
        <v>11</v>
      </c>
      <c r="N42" s="350"/>
      <c r="O42" s="350"/>
    </row>
    <row r="43" spans="1:15" x14ac:dyDescent="0.2">
      <c r="A43" s="357" t="s">
        <v>430</v>
      </c>
      <c r="B43" s="357"/>
      <c r="C43" s="358"/>
      <c r="D43" s="399"/>
      <c r="E43" s="359">
        <f>SUM(E42:E42)</f>
        <v>11</v>
      </c>
      <c r="F43" s="359">
        <f t="shared" ref="F43:M43" si="38">SUM(F42:F42)</f>
        <v>0</v>
      </c>
      <c r="G43" s="359">
        <f t="shared" si="38"/>
        <v>11</v>
      </c>
      <c r="H43" s="359">
        <f t="shared" si="38"/>
        <v>0</v>
      </c>
      <c r="I43" s="359">
        <f t="shared" si="38"/>
        <v>0</v>
      </c>
      <c r="J43" s="359">
        <f t="shared" si="38"/>
        <v>0</v>
      </c>
      <c r="K43" s="408">
        <f t="shared" si="38"/>
        <v>11</v>
      </c>
      <c r="L43" s="359">
        <f t="shared" si="38"/>
        <v>0</v>
      </c>
      <c r="M43" s="360">
        <f t="shared" si="38"/>
        <v>11</v>
      </c>
      <c r="N43" s="350"/>
      <c r="O43" s="350"/>
    </row>
    <row r="44" spans="1:15" ht="13.5" thickBot="1" x14ac:dyDescent="0.25">
      <c r="A44" s="362"/>
      <c r="B44" s="361"/>
      <c r="C44" s="362"/>
      <c r="D44" s="400"/>
      <c r="E44" s="363"/>
      <c r="F44" s="363"/>
      <c r="G44" s="364"/>
      <c r="H44" s="363"/>
      <c r="I44" s="363"/>
      <c r="J44" s="364"/>
      <c r="K44" s="410"/>
      <c r="L44" s="363"/>
      <c r="M44" s="411"/>
      <c r="N44" s="350"/>
      <c r="O44" s="350"/>
    </row>
    <row r="45" spans="1:15" ht="14.25" thickTop="1" thickBot="1" x14ac:dyDescent="0.25">
      <c r="A45" s="404" t="s">
        <v>216</v>
      </c>
      <c r="B45" s="373"/>
      <c r="C45" s="373"/>
      <c r="D45" s="405"/>
      <c r="E45" s="374">
        <f t="shared" ref="E45:M45" si="39">+E21+E32+E40+E43</f>
        <v>2913845</v>
      </c>
      <c r="F45" s="374">
        <f t="shared" si="39"/>
        <v>2676602</v>
      </c>
      <c r="G45" s="375">
        <f t="shared" si="39"/>
        <v>237243</v>
      </c>
      <c r="H45" s="374">
        <f t="shared" si="39"/>
        <v>1879642</v>
      </c>
      <c r="I45" s="374">
        <f t="shared" si="39"/>
        <v>1823459</v>
      </c>
      <c r="J45" s="375">
        <f t="shared" si="39"/>
        <v>56183</v>
      </c>
      <c r="K45" s="417">
        <f t="shared" si="39"/>
        <v>4793487</v>
      </c>
      <c r="L45" s="374">
        <f t="shared" si="39"/>
        <v>4500061</v>
      </c>
      <c r="M45" s="418">
        <f t="shared" si="39"/>
        <v>293426</v>
      </c>
      <c r="N45" s="350"/>
      <c r="O45" s="350"/>
    </row>
    <row r="46" spans="1:15" ht="13.5" thickTop="1" x14ac:dyDescent="0.2">
      <c r="A46" s="402"/>
      <c r="B46" s="352"/>
      <c r="C46" s="352"/>
      <c r="D46" s="397"/>
      <c r="E46" s="368"/>
      <c r="F46" s="368"/>
      <c r="G46" s="369"/>
      <c r="H46" s="368"/>
      <c r="I46" s="368"/>
      <c r="J46" s="369"/>
      <c r="K46" s="414"/>
      <c r="L46" s="368"/>
      <c r="M46" s="415"/>
      <c r="N46" s="350"/>
      <c r="O46" s="350"/>
    </row>
    <row r="47" spans="1:15" x14ac:dyDescent="0.2">
      <c r="A47" s="352">
        <v>3</v>
      </c>
      <c r="B47" s="352">
        <v>31</v>
      </c>
      <c r="C47" s="352">
        <v>3111</v>
      </c>
      <c r="D47" s="397" t="s">
        <v>217</v>
      </c>
      <c r="E47" s="353">
        <f t="shared" ref="E47:E55" si="40">+F47+G47</f>
        <v>130595</v>
      </c>
      <c r="F47" s="353">
        <v>12859</v>
      </c>
      <c r="G47" s="376">
        <v>117736</v>
      </c>
      <c r="H47" s="355">
        <f t="shared" ref="H47:H55" si="41">+I47+J47</f>
        <v>79863</v>
      </c>
      <c r="I47" s="353">
        <v>4100</v>
      </c>
      <c r="J47" s="376">
        <v>75763</v>
      </c>
      <c r="K47" s="409">
        <f t="shared" ref="K47" si="42">+L47+M47</f>
        <v>210458</v>
      </c>
      <c r="L47" s="353">
        <f t="shared" ref="L47" si="43">+F47+I47</f>
        <v>16959</v>
      </c>
      <c r="M47" s="392">
        <f t="shared" ref="M47" si="44">+G47+J47</f>
        <v>193499</v>
      </c>
      <c r="N47" s="350"/>
      <c r="O47" s="350"/>
    </row>
    <row r="48" spans="1:15" x14ac:dyDescent="0.2">
      <c r="A48" s="354" t="str">
        <f>MID(C48,1,1)</f>
        <v>3</v>
      </c>
      <c r="B48" s="354" t="str">
        <f>MID(C48,1,2)</f>
        <v>31</v>
      </c>
      <c r="C48" s="354">
        <v>3113</v>
      </c>
      <c r="D48" s="268" t="s">
        <v>311</v>
      </c>
      <c r="E48" s="353">
        <f t="shared" si="40"/>
        <v>332530</v>
      </c>
      <c r="F48" s="355">
        <v>42420</v>
      </c>
      <c r="G48" s="356">
        <v>290110</v>
      </c>
      <c r="H48" s="355">
        <f t="shared" si="41"/>
        <v>273567</v>
      </c>
      <c r="I48" s="355">
        <v>98000</v>
      </c>
      <c r="J48" s="356">
        <v>175567</v>
      </c>
      <c r="K48" s="409">
        <f t="shared" ref="K48:K55" si="45">+L48+M48</f>
        <v>606097</v>
      </c>
      <c r="L48" s="353">
        <f t="shared" ref="L48:L55" si="46">+F48+I48</f>
        <v>140420</v>
      </c>
      <c r="M48" s="392">
        <f t="shared" ref="M48:M55" si="47">+G48+J48</f>
        <v>465677</v>
      </c>
      <c r="N48" s="350"/>
      <c r="O48" s="350"/>
    </row>
    <row r="49" spans="1:15" x14ac:dyDescent="0.2">
      <c r="A49" s="354">
        <v>3</v>
      </c>
      <c r="B49" s="354">
        <v>31</v>
      </c>
      <c r="C49" s="354">
        <v>3114</v>
      </c>
      <c r="D49" s="268" t="s">
        <v>312</v>
      </c>
      <c r="E49" s="353">
        <f t="shared" si="40"/>
        <v>5</v>
      </c>
      <c r="F49" s="355"/>
      <c r="G49" s="356">
        <v>5</v>
      </c>
      <c r="H49" s="355">
        <f t="shared" si="41"/>
        <v>0</v>
      </c>
      <c r="I49" s="355"/>
      <c r="J49" s="356"/>
      <c r="K49" s="409">
        <f t="shared" si="45"/>
        <v>5</v>
      </c>
      <c r="L49" s="353">
        <f t="shared" si="46"/>
        <v>0</v>
      </c>
      <c r="M49" s="392">
        <f t="shared" si="47"/>
        <v>5</v>
      </c>
      <c r="N49" s="350"/>
      <c r="O49" s="350"/>
    </row>
    <row r="50" spans="1:15" x14ac:dyDescent="0.2">
      <c r="A50" s="354">
        <v>3</v>
      </c>
      <c r="B50" s="354">
        <v>31</v>
      </c>
      <c r="C50" s="354">
        <v>3115</v>
      </c>
      <c r="D50" s="268" t="s">
        <v>455</v>
      </c>
      <c r="E50" s="353">
        <f t="shared" si="40"/>
        <v>10637</v>
      </c>
      <c r="F50" s="355">
        <v>10637</v>
      </c>
      <c r="G50" s="356"/>
      <c r="H50" s="355">
        <f t="shared" si="41"/>
        <v>0</v>
      </c>
      <c r="I50" s="355"/>
      <c r="J50" s="356"/>
      <c r="K50" s="409">
        <f t="shared" si="45"/>
        <v>10637</v>
      </c>
      <c r="L50" s="353">
        <f t="shared" si="46"/>
        <v>10637</v>
      </c>
      <c r="M50" s="392">
        <f t="shared" si="47"/>
        <v>0</v>
      </c>
      <c r="N50" s="350"/>
      <c r="O50" s="350"/>
    </row>
    <row r="51" spans="1:15" x14ac:dyDescent="0.2">
      <c r="A51" s="354">
        <v>3</v>
      </c>
      <c r="B51" s="354">
        <v>31</v>
      </c>
      <c r="C51" s="354">
        <v>3117</v>
      </c>
      <c r="D51" s="268" t="s">
        <v>313</v>
      </c>
      <c r="E51" s="353">
        <f t="shared" si="40"/>
        <v>3128</v>
      </c>
      <c r="F51" s="355">
        <v>208</v>
      </c>
      <c r="G51" s="356">
        <v>2920</v>
      </c>
      <c r="H51" s="355">
        <f t="shared" si="41"/>
        <v>3000</v>
      </c>
      <c r="I51" s="355"/>
      <c r="J51" s="356">
        <v>3000</v>
      </c>
      <c r="K51" s="409">
        <f t="shared" si="45"/>
        <v>6128</v>
      </c>
      <c r="L51" s="353">
        <f t="shared" si="46"/>
        <v>208</v>
      </c>
      <c r="M51" s="392">
        <f t="shared" si="47"/>
        <v>5920</v>
      </c>
      <c r="N51" s="350"/>
      <c r="O51" s="350"/>
    </row>
    <row r="52" spans="1:15" x14ac:dyDescent="0.2">
      <c r="A52" s="354">
        <v>3</v>
      </c>
      <c r="B52" s="354">
        <v>31</v>
      </c>
      <c r="C52" s="354">
        <v>3119</v>
      </c>
      <c r="D52" s="268" t="s">
        <v>219</v>
      </c>
      <c r="E52" s="353">
        <f t="shared" si="40"/>
        <v>4617</v>
      </c>
      <c r="F52" s="355"/>
      <c r="G52" s="356">
        <v>4617</v>
      </c>
      <c r="H52" s="355">
        <f t="shared" si="41"/>
        <v>400</v>
      </c>
      <c r="I52" s="355"/>
      <c r="J52" s="356">
        <v>400</v>
      </c>
      <c r="K52" s="409">
        <f t="shared" si="45"/>
        <v>5017</v>
      </c>
      <c r="L52" s="353">
        <f t="shared" si="46"/>
        <v>0</v>
      </c>
      <c r="M52" s="392">
        <f t="shared" si="47"/>
        <v>5017</v>
      </c>
      <c r="N52" s="350"/>
      <c r="O52" s="350"/>
    </row>
    <row r="53" spans="1:15" x14ac:dyDescent="0.2">
      <c r="A53" s="354">
        <v>3</v>
      </c>
      <c r="B53" s="354">
        <v>31</v>
      </c>
      <c r="C53" s="354">
        <v>3133</v>
      </c>
      <c r="D53" s="268" t="s">
        <v>314</v>
      </c>
      <c r="E53" s="353">
        <f t="shared" si="40"/>
        <v>5</v>
      </c>
      <c r="F53" s="355"/>
      <c r="G53" s="356">
        <v>5</v>
      </c>
      <c r="H53" s="355">
        <f t="shared" si="41"/>
        <v>0</v>
      </c>
      <c r="I53" s="355"/>
      <c r="J53" s="356"/>
      <c r="K53" s="409">
        <f t="shared" si="45"/>
        <v>5</v>
      </c>
      <c r="L53" s="353">
        <f t="shared" si="46"/>
        <v>0</v>
      </c>
      <c r="M53" s="392">
        <f t="shared" si="47"/>
        <v>5</v>
      </c>
      <c r="N53" s="350"/>
      <c r="O53" s="350"/>
    </row>
    <row r="54" spans="1:15" x14ac:dyDescent="0.2">
      <c r="A54" s="354">
        <v>3</v>
      </c>
      <c r="B54" s="354">
        <v>31</v>
      </c>
      <c r="C54" s="354">
        <v>3141</v>
      </c>
      <c r="D54" s="268" t="s">
        <v>315</v>
      </c>
      <c r="E54" s="353">
        <f t="shared" si="40"/>
        <v>15678</v>
      </c>
      <c r="F54" s="355"/>
      <c r="G54" s="356">
        <v>15678</v>
      </c>
      <c r="H54" s="355">
        <f t="shared" si="41"/>
        <v>1050</v>
      </c>
      <c r="I54" s="355"/>
      <c r="J54" s="356">
        <v>1050</v>
      </c>
      <c r="K54" s="409">
        <f t="shared" si="45"/>
        <v>16728</v>
      </c>
      <c r="L54" s="353">
        <f t="shared" si="46"/>
        <v>0</v>
      </c>
      <c r="M54" s="392">
        <f t="shared" si="47"/>
        <v>16728</v>
      </c>
      <c r="N54" s="350"/>
      <c r="O54" s="350"/>
    </row>
    <row r="55" spans="1:15" x14ac:dyDescent="0.2">
      <c r="A55" s="354" t="str">
        <f>MID(C55,1,1)</f>
        <v>3</v>
      </c>
      <c r="B55" s="354" t="str">
        <f>MID(C55,1,2)</f>
        <v>31</v>
      </c>
      <c r="C55" s="354">
        <v>3149</v>
      </c>
      <c r="D55" s="268" t="s">
        <v>316</v>
      </c>
      <c r="E55" s="353">
        <f t="shared" si="40"/>
        <v>1370</v>
      </c>
      <c r="F55" s="355">
        <v>1270</v>
      </c>
      <c r="G55" s="356">
        <v>100</v>
      </c>
      <c r="H55" s="355">
        <f t="shared" si="41"/>
        <v>0</v>
      </c>
      <c r="I55" s="355"/>
      <c r="J55" s="356"/>
      <c r="K55" s="409">
        <f t="shared" si="45"/>
        <v>1370</v>
      </c>
      <c r="L55" s="353">
        <f t="shared" si="46"/>
        <v>1270</v>
      </c>
      <c r="M55" s="392">
        <f t="shared" si="47"/>
        <v>100</v>
      </c>
      <c r="N55" s="350"/>
      <c r="O55" s="350"/>
    </row>
    <row r="56" spans="1:15" x14ac:dyDescent="0.2">
      <c r="A56" s="357" t="s">
        <v>317</v>
      </c>
      <c r="B56" s="357"/>
      <c r="C56" s="358"/>
      <c r="D56" s="399"/>
      <c r="E56" s="359">
        <f t="shared" ref="E56:M56" si="48">SUM(E47:E55)</f>
        <v>498565</v>
      </c>
      <c r="F56" s="359">
        <f t="shared" si="48"/>
        <v>67394</v>
      </c>
      <c r="G56" s="359">
        <f t="shared" si="48"/>
        <v>431171</v>
      </c>
      <c r="H56" s="359">
        <f t="shared" si="48"/>
        <v>357880</v>
      </c>
      <c r="I56" s="359">
        <f t="shared" si="48"/>
        <v>102100</v>
      </c>
      <c r="J56" s="359">
        <f t="shared" si="48"/>
        <v>255780</v>
      </c>
      <c r="K56" s="408">
        <f t="shared" si="48"/>
        <v>856445</v>
      </c>
      <c r="L56" s="359">
        <f t="shared" si="48"/>
        <v>169494</v>
      </c>
      <c r="M56" s="360">
        <f t="shared" si="48"/>
        <v>686951</v>
      </c>
      <c r="N56" s="350"/>
      <c r="O56" s="350"/>
    </row>
    <row r="57" spans="1:15" x14ac:dyDescent="0.2">
      <c r="A57" s="377"/>
      <c r="B57" s="377"/>
      <c r="C57" s="378"/>
      <c r="D57" s="398"/>
      <c r="E57" s="372"/>
      <c r="F57" s="372"/>
      <c r="G57" s="372"/>
      <c r="H57" s="372"/>
      <c r="I57" s="372"/>
      <c r="J57" s="372"/>
      <c r="K57" s="419"/>
      <c r="L57" s="372"/>
      <c r="M57" s="393"/>
      <c r="N57" s="350"/>
      <c r="O57" s="350"/>
    </row>
    <row r="58" spans="1:15" x14ac:dyDescent="0.2">
      <c r="A58" s="354" t="str">
        <f>MID(C58,1,1)</f>
        <v>3</v>
      </c>
      <c r="B58" s="354">
        <v>32</v>
      </c>
      <c r="C58" s="354">
        <v>3231</v>
      </c>
      <c r="D58" s="268" t="s">
        <v>318</v>
      </c>
      <c r="E58" s="353">
        <f>+F58+G58</f>
        <v>149</v>
      </c>
      <c r="F58" s="355"/>
      <c r="G58" s="356">
        <v>149</v>
      </c>
      <c r="H58" s="355">
        <f t="shared" ref="H58:H60" si="49">+I58+J58</f>
        <v>100</v>
      </c>
      <c r="I58" s="355">
        <v>100</v>
      </c>
      <c r="J58" s="356"/>
      <c r="K58" s="409">
        <f t="shared" ref="K58:K60" si="50">+L58+M58</f>
        <v>249</v>
      </c>
      <c r="L58" s="353">
        <f t="shared" ref="L58:L60" si="51">+F58+I58</f>
        <v>100</v>
      </c>
      <c r="M58" s="392">
        <f t="shared" ref="M58:M60" si="52">+G58+J58</f>
        <v>149</v>
      </c>
      <c r="N58" s="350"/>
      <c r="O58" s="350"/>
    </row>
    <row r="59" spans="1:15" x14ac:dyDescent="0.2">
      <c r="A59" s="354" t="str">
        <f>MID(C59,1,1)</f>
        <v>3</v>
      </c>
      <c r="B59" s="354">
        <v>32</v>
      </c>
      <c r="C59" s="354">
        <v>3233</v>
      </c>
      <c r="D59" s="268" t="s">
        <v>319</v>
      </c>
      <c r="E59" s="353">
        <f>+F59+G59</f>
        <v>6314</v>
      </c>
      <c r="F59" s="355">
        <v>3300</v>
      </c>
      <c r="G59" s="356">
        <v>3014</v>
      </c>
      <c r="H59" s="355">
        <f t="shared" si="49"/>
        <v>14950</v>
      </c>
      <c r="I59" s="355">
        <v>3900</v>
      </c>
      <c r="J59" s="356">
        <v>11050</v>
      </c>
      <c r="K59" s="409">
        <f t="shared" si="50"/>
        <v>21264</v>
      </c>
      <c r="L59" s="353">
        <f t="shared" si="51"/>
        <v>7200</v>
      </c>
      <c r="M59" s="392">
        <f t="shared" si="52"/>
        <v>14064</v>
      </c>
      <c r="N59" s="350"/>
      <c r="O59" s="350"/>
    </row>
    <row r="60" spans="1:15" x14ac:dyDescent="0.2">
      <c r="A60" s="354" t="str">
        <f>MID(C60,1,1)</f>
        <v>3</v>
      </c>
      <c r="B60" s="354">
        <v>32</v>
      </c>
      <c r="C60" s="354">
        <v>3239</v>
      </c>
      <c r="D60" s="268" t="s">
        <v>320</v>
      </c>
      <c r="E60" s="355">
        <f>+F60+G60</f>
        <v>40</v>
      </c>
      <c r="F60" s="355"/>
      <c r="G60" s="356">
        <v>40</v>
      </c>
      <c r="H60" s="355">
        <f t="shared" si="49"/>
        <v>0</v>
      </c>
      <c r="I60" s="355"/>
      <c r="J60" s="356"/>
      <c r="K60" s="409">
        <f t="shared" si="50"/>
        <v>40</v>
      </c>
      <c r="L60" s="353">
        <f t="shared" si="51"/>
        <v>0</v>
      </c>
      <c r="M60" s="392">
        <f t="shared" si="52"/>
        <v>40</v>
      </c>
      <c r="N60" s="350"/>
      <c r="O60" s="350"/>
    </row>
    <row r="61" spans="1:15" x14ac:dyDescent="0.2">
      <c r="A61" s="357" t="s">
        <v>321</v>
      </c>
      <c r="B61" s="357"/>
      <c r="C61" s="358"/>
      <c r="D61" s="399"/>
      <c r="E61" s="359">
        <f>SUM(E58:E60)</f>
        <v>6503</v>
      </c>
      <c r="F61" s="359">
        <f>SUM(F58:F60)</f>
        <v>3300</v>
      </c>
      <c r="G61" s="359">
        <f>SUM(G58:G60)</f>
        <v>3203</v>
      </c>
      <c r="H61" s="359">
        <f>SUM(H58:H60)</f>
        <v>15050</v>
      </c>
      <c r="I61" s="359">
        <f t="shared" ref="I61:J61" si="53">SUM(I58:I60)</f>
        <v>4000</v>
      </c>
      <c r="J61" s="359">
        <f t="shared" si="53"/>
        <v>11050</v>
      </c>
      <c r="K61" s="408">
        <f>SUM(K58:K60)</f>
        <v>21553</v>
      </c>
      <c r="L61" s="359">
        <f>SUM(L58:L60)</f>
        <v>7300</v>
      </c>
      <c r="M61" s="360">
        <f>SUM(M58:M60)</f>
        <v>14253</v>
      </c>
      <c r="N61" s="350"/>
      <c r="O61" s="350"/>
    </row>
    <row r="62" spans="1:15" x14ac:dyDescent="0.2">
      <c r="A62" s="354"/>
      <c r="B62" s="354"/>
      <c r="C62" s="354"/>
      <c r="D62" s="268"/>
      <c r="E62" s="355"/>
      <c r="F62" s="355"/>
      <c r="G62" s="356"/>
      <c r="H62" s="355"/>
      <c r="I62" s="355"/>
      <c r="J62" s="356"/>
      <c r="K62" s="420"/>
      <c r="L62" s="355"/>
      <c r="M62" s="421"/>
      <c r="N62" s="350"/>
      <c r="O62" s="350"/>
    </row>
    <row r="63" spans="1:15" x14ac:dyDescent="0.2">
      <c r="A63" s="354" t="str">
        <f t="shared" ref="A63:A79" si="54">MID(C63,1,1)</f>
        <v>3</v>
      </c>
      <c r="B63" s="354" t="str">
        <f t="shared" ref="B63:B79" si="55">MID(C63,1,2)</f>
        <v>33</v>
      </c>
      <c r="C63" s="354">
        <v>3311</v>
      </c>
      <c r="D63" s="268" t="s">
        <v>322</v>
      </c>
      <c r="E63" s="353">
        <f t="shared" ref="E63:E79" si="56">+F63+G63</f>
        <v>696975</v>
      </c>
      <c r="F63" s="355">
        <v>696871</v>
      </c>
      <c r="G63" s="356">
        <v>104</v>
      </c>
      <c r="H63" s="355">
        <f t="shared" ref="H63:H79" si="57">+I63+J63</f>
        <v>642349</v>
      </c>
      <c r="I63" s="355">
        <v>642349</v>
      </c>
      <c r="J63" s="356"/>
      <c r="K63" s="409">
        <f t="shared" ref="K63" si="58">+L63+M63</f>
        <v>1339324</v>
      </c>
      <c r="L63" s="353">
        <f t="shared" ref="L63" si="59">+F63+I63</f>
        <v>1339220</v>
      </c>
      <c r="M63" s="392">
        <f t="shared" ref="M63" si="60">+G63+J63</f>
        <v>104</v>
      </c>
      <c r="N63" s="350"/>
      <c r="O63" s="350"/>
    </row>
    <row r="64" spans="1:15" x14ac:dyDescent="0.2">
      <c r="A64" s="354" t="str">
        <f t="shared" si="54"/>
        <v>3</v>
      </c>
      <c r="B64" s="354" t="str">
        <f t="shared" si="55"/>
        <v>33</v>
      </c>
      <c r="C64" s="354">
        <v>3312</v>
      </c>
      <c r="D64" s="268" t="s">
        <v>223</v>
      </c>
      <c r="E64" s="353">
        <f t="shared" si="56"/>
        <v>90139</v>
      </c>
      <c r="F64" s="355">
        <v>89946</v>
      </c>
      <c r="G64" s="356">
        <v>193</v>
      </c>
      <c r="H64" s="355">
        <f t="shared" si="57"/>
        <v>64000</v>
      </c>
      <c r="I64" s="355">
        <v>64000</v>
      </c>
      <c r="J64" s="356"/>
      <c r="K64" s="409">
        <f t="shared" ref="K64:K79" si="61">+L64+M64</f>
        <v>154139</v>
      </c>
      <c r="L64" s="353">
        <f t="shared" ref="L64:L79" si="62">+F64+I64</f>
        <v>153946</v>
      </c>
      <c r="M64" s="392">
        <f t="shared" ref="M64:M79" si="63">+G64+J64</f>
        <v>193</v>
      </c>
      <c r="N64" s="350"/>
      <c r="O64" s="350"/>
    </row>
    <row r="65" spans="1:15" x14ac:dyDescent="0.2">
      <c r="A65" s="354" t="str">
        <f t="shared" si="54"/>
        <v>3</v>
      </c>
      <c r="B65" s="354" t="str">
        <f t="shared" si="55"/>
        <v>33</v>
      </c>
      <c r="C65" s="354">
        <v>3313</v>
      </c>
      <c r="D65" s="268" t="s">
        <v>323</v>
      </c>
      <c r="E65" s="353">
        <f t="shared" si="56"/>
        <v>1442</v>
      </c>
      <c r="F65" s="355">
        <v>1381</v>
      </c>
      <c r="G65" s="356">
        <v>61</v>
      </c>
      <c r="H65" s="355">
        <f t="shared" si="57"/>
        <v>3028</v>
      </c>
      <c r="I65" s="355"/>
      <c r="J65" s="356">
        <v>3028</v>
      </c>
      <c r="K65" s="409">
        <f t="shared" si="61"/>
        <v>4470</v>
      </c>
      <c r="L65" s="353">
        <f t="shared" si="62"/>
        <v>1381</v>
      </c>
      <c r="M65" s="392">
        <f t="shared" si="63"/>
        <v>3089</v>
      </c>
      <c r="N65" s="350"/>
      <c r="O65" s="350"/>
    </row>
    <row r="66" spans="1:15" x14ac:dyDescent="0.2">
      <c r="A66" s="354" t="str">
        <f t="shared" si="54"/>
        <v>3</v>
      </c>
      <c r="B66" s="354" t="str">
        <f t="shared" si="55"/>
        <v>33</v>
      </c>
      <c r="C66" s="354">
        <v>3314</v>
      </c>
      <c r="D66" s="268" t="s">
        <v>324</v>
      </c>
      <c r="E66" s="353">
        <f t="shared" si="56"/>
        <v>66593</v>
      </c>
      <c r="F66" s="355">
        <v>65976</v>
      </c>
      <c r="G66" s="356">
        <v>617</v>
      </c>
      <c r="H66" s="355">
        <f t="shared" si="57"/>
        <v>12000</v>
      </c>
      <c r="I66" s="355">
        <v>12000</v>
      </c>
      <c r="J66" s="356"/>
      <c r="K66" s="409">
        <f t="shared" si="61"/>
        <v>78593</v>
      </c>
      <c r="L66" s="353">
        <f t="shared" si="62"/>
        <v>77976</v>
      </c>
      <c r="M66" s="392">
        <f t="shared" si="63"/>
        <v>617</v>
      </c>
      <c r="N66" s="350"/>
      <c r="O66" s="350"/>
    </row>
    <row r="67" spans="1:15" x14ac:dyDescent="0.2">
      <c r="A67" s="354" t="str">
        <f t="shared" si="54"/>
        <v>3</v>
      </c>
      <c r="B67" s="354" t="str">
        <f t="shared" si="55"/>
        <v>33</v>
      </c>
      <c r="C67" s="354">
        <v>3315</v>
      </c>
      <c r="D67" s="268" t="s">
        <v>325</v>
      </c>
      <c r="E67" s="353">
        <f t="shared" si="56"/>
        <v>59609</v>
      </c>
      <c r="F67" s="355">
        <v>59579</v>
      </c>
      <c r="G67" s="356">
        <v>30</v>
      </c>
      <c r="H67" s="355">
        <f t="shared" si="57"/>
        <v>1000</v>
      </c>
      <c r="I67" s="355">
        <v>1000</v>
      </c>
      <c r="J67" s="356"/>
      <c r="K67" s="409">
        <f t="shared" si="61"/>
        <v>60609</v>
      </c>
      <c r="L67" s="353">
        <f t="shared" si="62"/>
        <v>60579</v>
      </c>
      <c r="M67" s="392">
        <f t="shared" si="63"/>
        <v>30</v>
      </c>
      <c r="N67" s="350"/>
      <c r="O67" s="350"/>
    </row>
    <row r="68" spans="1:15" x14ac:dyDescent="0.2">
      <c r="A68" s="354" t="str">
        <f t="shared" si="54"/>
        <v>3</v>
      </c>
      <c r="B68" s="354" t="str">
        <f t="shared" si="55"/>
        <v>33</v>
      </c>
      <c r="C68" s="354">
        <v>3316</v>
      </c>
      <c r="D68" s="268" t="s">
        <v>326</v>
      </c>
      <c r="E68" s="353">
        <f t="shared" si="56"/>
        <v>1617</v>
      </c>
      <c r="F68" s="355">
        <v>1617</v>
      </c>
      <c r="G68" s="356"/>
      <c r="H68" s="355">
        <f t="shared" si="57"/>
        <v>0</v>
      </c>
      <c r="I68" s="355"/>
      <c r="J68" s="356"/>
      <c r="K68" s="409">
        <f t="shared" si="61"/>
        <v>1617</v>
      </c>
      <c r="L68" s="353">
        <f t="shared" si="62"/>
        <v>1617</v>
      </c>
      <c r="M68" s="392">
        <f t="shared" si="63"/>
        <v>0</v>
      </c>
      <c r="N68" s="350"/>
      <c r="O68" s="350"/>
    </row>
    <row r="69" spans="1:15" x14ac:dyDescent="0.2">
      <c r="A69" s="354" t="str">
        <f t="shared" si="54"/>
        <v>3</v>
      </c>
      <c r="B69" s="354" t="str">
        <f t="shared" si="55"/>
        <v>33</v>
      </c>
      <c r="C69" s="354">
        <v>3317</v>
      </c>
      <c r="D69" s="268" t="s">
        <v>327</v>
      </c>
      <c r="E69" s="353">
        <f t="shared" si="56"/>
        <v>23803</v>
      </c>
      <c r="F69" s="355">
        <v>23793</v>
      </c>
      <c r="G69" s="356">
        <v>10</v>
      </c>
      <c r="H69" s="355">
        <f t="shared" si="57"/>
        <v>0</v>
      </c>
      <c r="I69" s="355"/>
      <c r="J69" s="356"/>
      <c r="K69" s="409">
        <f t="shared" si="61"/>
        <v>23803</v>
      </c>
      <c r="L69" s="353">
        <f t="shared" si="62"/>
        <v>23793</v>
      </c>
      <c r="M69" s="392">
        <f t="shared" si="63"/>
        <v>10</v>
      </c>
      <c r="N69" s="350"/>
      <c r="O69" s="350"/>
    </row>
    <row r="70" spans="1:15" x14ac:dyDescent="0.2">
      <c r="A70" s="354" t="str">
        <f t="shared" si="54"/>
        <v>3</v>
      </c>
      <c r="B70" s="354" t="str">
        <f t="shared" si="55"/>
        <v>33</v>
      </c>
      <c r="C70" s="354">
        <v>3319</v>
      </c>
      <c r="D70" s="268" t="s">
        <v>228</v>
      </c>
      <c r="E70" s="353">
        <f t="shared" si="56"/>
        <v>125577</v>
      </c>
      <c r="F70" s="355">
        <v>106889</v>
      </c>
      <c r="G70" s="356">
        <v>18688</v>
      </c>
      <c r="H70" s="355">
        <f t="shared" si="57"/>
        <v>48180</v>
      </c>
      <c r="I70" s="355">
        <v>42820</v>
      </c>
      <c r="J70" s="356">
        <v>5360</v>
      </c>
      <c r="K70" s="409">
        <f t="shared" si="61"/>
        <v>173757</v>
      </c>
      <c r="L70" s="353">
        <f t="shared" si="62"/>
        <v>149709</v>
      </c>
      <c r="M70" s="392">
        <f t="shared" si="63"/>
        <v>24048</v>
      </c>
      <c r="N70" s="350"/>
      <c r="O70" s="350"/>
    </row>
    <row r="71" spans="1:15" x14ac:dyDescent="0.2">
      <c r="A71" s="354" t="str">
        <f t="shared" si="54"/>
        <v>3</v>
      </c>
      <c r="B71" s="354" t="str">
        <f t="shared" si="55"/>
        <v>33</v>
      </c>
      <c r="C71" s="354">
        <v>3322</v>
      </c>
      <c r="D71" s="268" t="s">
        <v>328</v>
      </c>
      <c r="E71" s="353">
        <f t="shared" si="56"/>
        <v>16970</v>
      </c>
      <c r="F71" s="355">
        <v>16670</v>
      </c>
      <c r="G71" s="356">
        <v>300</v>
      </c>
      <c r="H71" s="355">
        <f t="shared" si="57"/>
        <v>72220</v>
      </c>
      <c r="I71" s="355">
        <v>72000</v>
      </c>
      <c r="J71" s="356">
        <v>220</v>
      </c>
      <c r="K71" s="409">
        <f t="shared" si="61"/>
        <v>89190</v>
      </c>
      <c r="L71" s="353">
        <f t="shared" si="62"/>
        <v>88670</v>
      </c>
      <c r="M71" s="392">
        <f t="shared" si="63"/>
        <v>520</v>
      </c>
      <c r="N71" s="350"/>
      <c r="O71" s="350"/>
    </row>
    <row r="72" spans="1:15" x14ac:dyDescent="0.2">
      <c r="A72" s="354" t="str">
        <f t="shared" si="54"/>
        <v>3</v>
      </c>
      <c r="B72" s="354" t="str">
        <f t="shared" si="55"/>
        <v>33</v>
      </c>
      <c r="C72" s="354">
        <v>3326</v>
      </c>
      <c r="D72" s="268" t="s">
        <v>329</v>
      </c>
      <c r="E72" s="353">
        <f t="shared" si="56"/>
        <v>1975</v>
      </c>
      <c r="F72" s="355">
        <v>1910</v>
      </c>
      <c r="G72" s="356">
        <v>65</v>
      </c>
      <c r="H72" s="355">
        <f t="shared" si="57"/>
        <v>4605</v>
      </c>
      <c r="I72" s="355">
        <v>4605</v>
      </c>
      <c r="J72" s="356"/>
      <c r="K72" s="409">
        <f t="shared" si="61"/>
        <v>6580</v>
      </c>
      <c r="L72" s="353">
        <f t="shared" si="62"/>
        <v>6515</v>
      </c>
      <c r="M72" s="392">
        <f t="shared" si="63"/>
        <v>65</v>
      </c>
      <c r="N72" s="350"/>
      <c r="O72" s="350"/>
    </row>
    <row r="73" spans="1:15" x14ac:dyDescent="0.2">
      <c r="A73" s="354" t="str">
        <f t="shared" si="54"/>
        <v>3</v>
      </c>
      <c r="B73" s="354" t="str">
        <f t="shared" si="55"/>
        <v>33</v>
      </c>
      <c r="C73" s="354">
        <v>3329</v>
      </c>
      <c r="D73" s="268" t="s">
        <v>330</v>
      </c>
      <c r="E73" s="353">
        <f t="shared" si="56"/>
        <v>150</v>
      </c>
      <c r="F73" s="355">
        <v>150</v>
      </c>
      <c r="G73" s="356"/>
      <c r="H73" s="355">
        <f t="shared" si="57"/>
        <v>0</v>
      </c>
      <c r="I73" s="355"/>
      <c r="J73" s="356"/>
      <c r="K73" s="409">
        <f t="shared" si="61"/>
        <v>150</v>
      </c>
      <c r="L73" s="353">
        <f t="shared" si="62"/>
        <v>150</v>
      </c>
      <c r="M73" s="392">
        <f t="shared" si="63"/>
        <v>0</v>
      </c>
      <c r="N73" s="350"/>
      <c r="O73" s="350"/>
    </row>
    <row r="74" spans="1:15" x14ac:dyDescent="0.2">
      <c r="A74" s="354" t="str">
        <f t="shared" si="54"/>
        <v>3</v>
      </c>
      <c r="B74" s="354" t="str">
        <f t="shared" si="55"/>
        <v>33</v>
      </c>
      <c r="C74" s="354">
        <v>3330</v>
      </c>
      <c r="D74" s="403" t="s">
        <v>331</v>
      </c>
      <c r="E74" s="353">
        <f t="shared" si="56"/>
        <v>70</v>
      </c>
      <c r="F74" s="355"/>
      <c r="G74" s="356">
        <v>70</v>
      </c>
      <c r="H74" s="355">
        <f t="shared" si="57"/>
        <v>0</v>
      </c>
      <c r="I74" s="355"/>
      <c r="J74" s="356"/>
      <c r="K74" s="409">
        <f t="shared" si="61"/>
        <v>70</v>
      </c>
      <c r="L74" s="353">
        <f t="shared" si="62"/>
        <v>0</v>
      </c>
      <c r="M74" s="392">
        <f t="shared" si="63"/>
        <v>70</v>
      </c>
      <c r="N74" s="350"/>
      <c r="O74" s="350"/>
    </row>
    <row r="75" spans="1:15" x14ac:dyDescent="0.2">
      <c r="A75" s="354" t="str">
        <f t="shared" si="54"/>
        <v>3</v>
      </c>
      <c r="B75" s="354" t="str">
        <f t="shared" si="55"/>
        <v>33</v>
      </c>
      <c r="C75" s="354">
        <v>3341</v>
      </c>
      <c r="D75" s="268" t="s">
        <v>332</v>
      </c>
      <c r="E75" s="353">
        <f t="shared" si="56"/>
        <v>65</v>
      </c>
      <c r="F75" s="355"/>
      <c r="G75" s="356">
        <v>65</v>
      </c>
      <c r="H75" s="355">
        <f t="shared" si="57"/>
        <v>0</v>
      </c>
      <c r="I75" s="355"/>
      <c r="J75" s="356"/>
      <c r="K75" s="409">
        <f t="shared" si="61"/>
        <v>65</v>
      </c>
      <c r="L75" s="353">
        <f t="shared" si="62"/>
        <v>0</v>
      </c>
      <c r="M75" s="392">
        <f t="shared" si="63"/>
        <v>65</v>
      </c>
      <c r="N75" s="350"/>
      <c r="O75" s="350"/>
    </row>
    <row r="76" spans="1:15" x14ac:dyDescent="0.2">
      <c r="A76" s="354" t="str">
        <f t="shared" si="54"/>
        <v>3</v>
      </c>
      <c r="B76" s="354" t="str">
        <f t="shared" si="55"/>
        <v>33</v>
      </c>
      <c r="C76" s="354">
        <v>3349</v>
      </c>
      <c r="D76" s="268" t="s">
        <v>333</v>
      </c>
      <c r="E76" s="353">
        <f t="shared" si="56"/>
        <v>9799</v>
      </c>
      <c r="F76" s="355">
        <v>550</v>
      </c>
      <c r="G76" s="356">
        <v>9249</v>
      </c>
      <c r="H76" s="355">
        <f t="shared" si="57"/>
        <v>0</v>
      </c>
      <c r="I76" s="355"/>
      <c r="J76" s="356"/>
      <c r="K76" s="409">
        <f t="shared" si="61"/>
        <v>9799</v>
      </c>
      <c r="L76" s="353">
        <f t="shared" si="62"/>
        <v>550</v>
      </c>
      <c r="M76" s="392">
        <f t="shared" si="63"/>
        <v>9249</v>
      </c>
      <c r="N76" s="350"/>
      <c r="O76" s="350"/>
    </row>
    <row r="77" spans="1:15" x14ac:dyDescent="0.2">
      <c r="A77" s="354" t="str">
        <f t="shared" si="54"/>
        <v>3</v>
      </c>
      <c r="B77" s="354" t="str">
        <f t="shared" si="55"/>
        <v>33</v>
      </c>
      <c r="C77" s="354">
        <v>3369</v>
      </c>
      <c r="D77" s="268" t="s">
        <v>334</v>
      </c>
      <c r="E77" s="353">
        <f t="shared" si="56"/>
        <v>100</v>
      </c>
      <c r="F77" s="355"/>
      <c r="G77" s="356">
        <v>100</v>
      </c>
      <c r="H77" s="355">
        <f t="shared" si="57"/>
        <v>0</v>
      </c>
      <c r="I77" s="355"/>
      <c r="J77" s="356"/>
      <c r="K77" s="409">
        <f t="shared" si="61"/>
        <v>100</v>
      </c>
      <c r="L77" s="353">
        <f t="shared" si="62"/>
        <v>0</v>
      </c>
      <c r="M77" s="392">
        <f t="shared" si="63"/>
        <v>100</v>
      </c>
      <c r="N77" s="350"/>
      <c r="O77" s="350"/>
    </row>
    <row r="78" spans="1:15" x14ac:dyDescent="0.2">
      <c r="A78" s="354" t="str">
        <f t="shared" si="54"/>
        <v>3</v>
      </c>
      <c r="B78" s="354" t="str">
        <f t="shared" si="55"/>
        <v>33</v>
      </c>
      <c r="C78" s="354">
        <v>3392</v>
      </c>
      <c r="D78" s="268" t="s">
        <v>231</v>
      </c>
      <c r="E78" s="353">
        <f t="shared" si="56"/>
        <v>27281</v>
      </c>
      <c r="F78" s="355"/>
      <c r="G78" s="356">
        <v>27281</v>
      </c>
      <c r="H78" s="355">
        <f t="shared" si="57"/>
        <v>7100</v>
      </c>
      <c r="I78" s="355">
        <v>100</v>
      </c>
      <c r="J78" s="356">
        <v>7000</v>
      </c>
      <c r="K78" s="409">
        <f t="shared" si="61"/>
        <v>34381</v>
      </c>
      <c r="L78" s="353">
        <f t="shared" si="62"/>
        <v>100</v>
      </c>
      <c r="M78" s="392">
        <f t="shared" si="63"/>
        <v>34281</v>
      </c>
      <c r="N78" s="350"/>
      <c r="O78" s="350"/>
    </row>
    <row r="79" spans="1:15" x14ac:dyDescent="0.2">
      <c r="A79" s="354" t="str">
        <f t="shared" si="54"/>
        <v>3</v>
      </c>
      <c r="B79" s="354" t="str">
        <f t="shared" si="55"/>
        <v>33</v>
      </c>
      <c r="C79" s="354">
        <v>3399</v>
      </c>
      <c r="D79" s="268" t="s">
        <v>335</v>
      </c>
      <c r="E79" s="353">
        <f t="shared" si="56"/>
        <v>11278</v>
      </c>
      <c r="F79" s="355"/>
      <c r="G79" s="356">
        <v>11278</v>
      </c>
      <c r="H79" s="355">
        <f t="shared" si="57"/>
        <v>0</v>
      </c>
      <c r="I79" s="355"/>
      <c r="J79" s="356"/>
      <c r="K79" s="409">
        <f t="shared" si="61"/>
        <v>11278</v>
      </c>
      <c r="L79" s="353">
        <f t="shared" si="62"/>
        <v>0</v>
      </c>
      <c r="M79" s="392">
        <f t="shared" si="63"/>
        <v>11278</v>
      </c>
      <c r="N79" s="350"/>
      <c r="O79" s="350"/>
    </row>
    <row r="80" spans="1:15" x14ac:dyDescent="0.2">
      <c r="A80" s="357" t="s">
        <v>233</v>
      </c>
      <c r="B80" s="357"/>
      <c r="C80" s="358"/>
      <c r="D80" s="399"/>
      <c r="E80" s="359">
        <f t="shared" ref="E80:M80" si="64">SUM(E63:E79)</f>
        <v>1133443</v>
      </c>
      <c r="F80" s="359">
        <f t="shared" si="64"/>
        <v>1065332</v>
      </c>
      <c r="G80" s="359">
        <f t="shared" si="64"/>
        <v>68111</v>
      </c>
      <c r="H80" s="359">
        <f t="shared" si="64"/>
        <v>854482</v>
      </c>
      <c r="I80" s="359">
        <f t="shared" si="64"/>
        <v>838874</v>
      </c>
      <c r="J80" s="359">
        <f t="shared" si="64"/>
        <v>15608</v>
      </c>
      <c r="K80" s="408">
        <f t="shared" si="64"/>
        <v>1987925</v>
      </c>
      <c r="L80" s="359">
        <f t="shared" si="64"/>
        <v>1904206</v>
      </c>
      <c r="M80" s="360">
        <f t="shared" si="64"/>
        <v>83719</v>
      </c>
      <c r="N80" s="350"/>
      <c r="O80" s="350"/>
    </row>
    <row r="81" spans="1:15" x14ac:dyDescent="0.2">
      <c r="A81" s="354"/>
      <c r="B81" s="370"/>
      <c r="C81" s="354"/>
      <c r="D81" s="268"/>
      <c r="E81" s="371"/>
      <c r="F81" s="371"/>
      <c r="G81" s="372"/>
      <c r="H81" s="371"/>
      <c r="I81" s="371"/>
      <c r="J81" s="372"/>
      <c r="K81" s="416"/>
      <c r="L81" s="371"/>
      <c r="M81" s="393"/>
      <c r="N81" s="350"/>
      <c r="O81" s="350"/>
    </row>
    <row r="82" spans="1:15" x14ac:dyDescent="0.2">
      <c r="A82" s="354">
        <v>3</v>
      </c>
      <c r="B82" s="354">
        <v>34</v>
      </c>
      <c r="C82" s="354">
        <v>3412</v>
      </c>
      <c r="D82" s="268" t="s">
        <v>234</v>
      </c>
      <c r="E82" s="353">
        <f>+F82+G82</f>
        <v>47493</v>
      </c>
      <c r="F82" s="355">
        <v>27216</v>
      </c>
      <c r="G82" s="356">
        <v>20277</v>
      </c>
      <c r="H82" s="355">
        <f t="shared" ref="H82:H85" si="65">+I82+J82</f>
        <v>199029</v>
      </c>
      <c r="I82" s="355">
        <v>155100</v>
      </c>
      <c r="J82" s="356">
        <v>43929</v>
      </c>
      <c r="K82" s="409">
        <f t="shared" ref="K82:K85" si="66">+L82+M82</f>
        <v>246522</v>
      </c>
      <c r="L82" s="353">
        <f t="shared" ref="L82:L85" si="67">+F82+I82</f>
        <v>182316</v>
      </c>
      <c r="M82" s="392">
        <f t="shared" ref="M82:M85" si="68">+G82+J82</f>
        <v>64206</v>
      </c>
      <c r="N82" s="350"/>
      <c r="O82" s="350"/>
    </row>
    <row r="83" spans="1:15" x14ac:dyDescent="0.2">
      <c r="A83" s="354" t="str">
        <f>MID(C83,1,1)</f>
        <v>3</v>
      </c>
      <c r="B83" s="354" t="str">
        <f>MID(C83,1,2)</f>
        <v>34</v>
      </c>
      <c r="C83" s="354">
        <v>3419</v>
      </c>
      <c r="D83" s="268" t="s">
        <v>235</v>
      </c>
      <c r="E83" s="353">
        <f>+F83+G83</f>
        <v>258205</v>
      </c>
      <c r="F83" s="355">
        <v>253682</v>
      </c>
      <c r="G83" s="356">
        <v>4523</v>
      </c>
      <c r="H83" s="355">
        <f t="shared" si="65"/>
        <v>211420</v>
      </c>
      <c r="I83" s="355">
        <v>210390</v>
      </c>
      <c r="J83" s="356">
        <v>1030</v>
      </c>
      <c r="K83" s="409">
        <f t="shared" si="66"/>
        <v>469625</v>
      </c>
      <c r="L83" s="353">
        <f t="shared" si="67"/>
        <v>464072</v>
      </c>
      <c r="M83" s="392">
        <f t="shared" si="68"/>
        <v>5553</v>
      </c>
      <c r="N83" s="350"/>
      <c r="O83" s="350"/>
    </row>
    <row r="84" spans="1:15" x14ac:dyDescent="0.2">
      <c r="A84" s="354" t="str">
        <f>MID(C84,1,1)</f>
        <v>3</v>
      </c>
      <c r="B84" s="354" t="str">
        <f>MID(C84,1,2)</f>
        <v>34</v>
      </c>
      <c r="C84" s="354">
        <v>3421</v>
      </c>
      <c r="D84" s="268" t="s">
        <v>236</v>
      </c>
      <c r="E84" s="353">
        <f>+F84+G84</f>
        <v>16167</v>
      </c>
      <c r="F84" s="355">
        <v>11500</v>
      </c>
      <c r="G84" s="356">
        <v>4667</v>
      </c>
      <c r="H84" s="355">
        <f t="shared" si="65"/>
        <v>5590</v>
      </c>
      <c r="I84" s="355">
        <v>2000</v>
      </c>
      <c r="J84" s="356">
        <v>3590</v>
      </c>
      <c r="K84" s="409">
        <f t="shared" si="66"/>
        <v>21757</v>
      </c>
      <c r="L84" s="353">
        <f t="shared" si="67"/>
        <v>13500</v>
      </c>
      <c r="M84" s="392">
        <f t="shared" si="68"/>
        <v>8257</v>
      </c>
      <c r="N84" s="350"/>
      <c r="O84" s="350"/>
    </row>
    <row r="85" spans="1:15" x14ac:dyDescent="0.2">
      <c r="A85" s="354" t="str">
        <f>MID(C85,1,1)</f>
        <v>3</v>
      </c>
      <c r="B85" s="354" t="str">
        <f>MID(C85,1,2)</f>
        <v>34</v>
      </c>
      <c r="C85" s="354">
        <v>3429</v>
      </c>
      <c r="D85" s="268" t="s">
        <v>237</v>
      </c>
      <c r="E85" s="353">
        <f>+F85+G85</f>
        <v>2589</v>
      </c>
      <c r="F85" s="355">
        <v>119</v>
      </c>
      <c r="G85" s="356">
        <v>2470</v>
      </c>
      <c r="H85" s="355">
        <f t="shared" si="65"/>
        <v>7330</v>
      </c>
      <c r="I85" s="355">
        <v>6830</v>
      </c>
      <c r="J85" s="356">
        <v>500</v>
      </c>
      <c r="K85" s="409">
        <f t="shared" si="66"/>
        <v>9919</v>
      </c>
      <c r="L85" s="353">
        <f t="shared" si="67"/>
        <v>6949</v>
      </c>
      <c r="M85" s="392">
        <f t="shared" si="68"/>
        <v>2970</v>
      </c>
      <c r="N85" s="350"/>
      <c r="O85" s="350"/>
    </row>
    <row r="86" spans="1:15" x14ac:dyDescent="0.2">
      <c r="A86" s="357" t="s">
        <v>238</v>
      </c>
      <c r="B86" s="357"/>
      <c r="C86" s="358"/>
      <c r="D86" s="399"/>
      <c r="E86" s="359">
        <f t="shared" ref="E86:M86" si="69">SUM(E82:E85)</f>
        <v>324454</v>
      </c>
      <c r="F86" s="359">
        <f t="shared" si="69"/>
        <v>292517</v>
      </c>
      <c r="G86" s="359">
        <f t="shared" si="69"/>
        <v>31937</v>
      </c>
      <c r="H86" s="359">
        <f t="shared" si="69"/>
        <v>423369</v>
      </c>
      <c r="I86" s="359">
        <f t="shared" si="69"/>
        <v>374320</v>
      </c>
      <c r="J86" s="359">
        <f t="shared" si="69"/>
        <v>49049</v>
      </c>
      <c r="K86" s="408">
        <f t="shared" si="69"/>
        <v>747823</v>
      </c>
      <c r="L86" s="359">
        <f t="shared" si="69"/>
        <v>666837</v>
      </c>
      <c r="M86" s="360">
        <f t="shared" si="69"/>
        <v>80986</v>
      </c>
      <c r="N86" s="350"/>
      <c r="O86" s="350"/>
    </row>
    <row r="87" spans="1:15" x14ac:dyDescent="0.2">
      <c r="A87" s="354"/>
      <c r="B87" s="370"/>
      <c r="C87" s="354"/>
      <c r="D87" s="268"/>
      <c r="E87" s="371"/>
      <c r="F87" s="371"/>
      <c r="G87" s="372"/>
      <c r="H87" s="371"/>
      <c r="I87" s="371"/>
      <c r="J87" s="372"/>
      <c r="K87" s="416"/>
      <c r="L87" s="371"/>
      <c r="M87" s="393"/>
      <c r="N87" s="350"/>
      <c r="O87" s="350"/>
    </row>
    <row r="88" spans="1:15" x14ac:dyDescent="0.2">
      <c r="A88" s="354" t="str">
        <f t="shared" ref="A88:A94" si="70">MID(C88,1,1)</f>
        <v>3</v>
      </c>
      <c r="B88" s="354" t="str">
        <f t="shared" ref="B88:B94" si="71">MID(C88,1,2)</f>
        <v>35</v>
      </c>
      <c r="C88" s="354">
        <v>3511</v>
      </c>
      <c r="D88" s="268" t="s">
        <v>336</v>
      </c>
      <c r="E88" s="353">
        <f t="shared" ref="E88:E94" si="72">+F88+G88</f>
        <v>19578</v>
      </c>
      <c r="F88" s="355">
        <v>14225</v>
      </c>
      <c r="G88" s="356">
        <v>5353</v>
      </c>
      <c r="H88" s="355">
        <f t="shared" ref="H88:H93" si="73">+I88+J88</f>
        <v>52745</v>
      </c>
      <c r="I88" s="355">
        <v>47335</v>
      </c>
      <c r="J88" s="356">
        <v>5410</v>
      </c>
      <c r="K88" s="409">
        <f t="shared" ref="K88" si="74">+L88+M88</f>
        <v>72323</v>
      </c>
      <c r="L88" s="353">
        <f t="shared" ref="L88" si="75">+F88+I88</f>
        <v>61560</v>
      </c>
      <c r="M88" s="392">
        <f t="shared" ref="M88" si="76">+G88+J88</f>
        <v>10763</v>
      </c>
      <c r="N88" s="350"/>
      <c r="O88" s="350"/>
    </row>
    <row r="89" spans="1:15" x14ac:dyDescent="0.2">
      <c r="A89" s="354" t="str">
        <f>MID(C89,1,1)</f>
        <v>3</v>
      </c>
      <c r="B89" s="354" t="str">
        <f>MID(C89,1,2)</f>
        <v>35</v>
      </c>
      <c r="C89" s="354">
        <v>3522</v>
      </c>
      <c r="D89" s="268" t="s">
        <v>337</v>
      </c>
      <c r="E89" s="353">
        <f t="shared" si="72"/>
        <v>51739</v>
      </c>
      <c r="F89" s="355">
        <v>51739</v>
      </c>
      <c r="G89" s="356"/>
      <c r="H89" s="355">
        <f t="shared" si="73"/>
        <v>52300</v>
      </c>
      <c r="I89" s="355">
        <v>52300</v>
      </c>
      <c r="J89" s="356"/>
      <c r="K89" s="409">
        <f t="shared" ref="K89:K94" si="77">+L89+M89</f>
        <v>104039</v>
      </c>
      <c r="L89" s="353">
        <f t="shared" ref="L89:L94" si="78">+F89+I89</f>
        <v>104039</v>
      </c>
      <c r="M89" s="392">
        <f t="shared" ref="M89:M94" si="79">+G89+J89</f>
        <v>0</v>
      </c>
      <c r="N89" s="350"/>
      <c r="O89" s="350"/>
    </row>
    <row r="90" spans="1:15" x14ac:dyDescent="0.2">
      <c r="A90" s="354" t="str">
        <f t="shared" si="70"/>
        <v>3</v>
      </c>
      <c r="B90" s="354" t="str">
        <f t="shared" si="71"/>
        <v>35</v>
      </c>
      <c r="C90" s="354">
        <v>3523</v>
      </c>
      <c r="D90" s="268" t="s">
        <v>338</v>
      </c>
      <c r="E90" s="353">
        <f t="shared" si="72"/>
        <v>13911</v>
      </c>
      <c r="F90" s="355">
        <v>13911</v>
      </c>
      <c r="G90" s="356"/>
      <c r="H90" s="355">
        <f t="shared" si="73"/>
        <v>0</v>
      </c>
      <c r="I90" s="355"/>
      <c r="J90" s="356"/>
      <c r="K90" s="409">
        <f t="shared" si="77"/>
        <v>13911</v>
      </c>
      <c r="L90" s="353">
        <f t="shared" si="78"/>
        <v>13911</v>
      </c>
      <c r="M90" s="392">
        <f t="shared" si="79"/>
        <v>0</v>
      </c>
      <c r="N90" s="350"/>
      <c r="O90" s="350"/>
    </row>
    <row r="91" spans="1:15" x14ac:dyDescent="0.2">
      <c r="A91" s="354" t="str">
        <f t="shared" si="70"/>
        <v>3</v>
      </c>
      <c r="B91" s="354" t="str">
        <f t="shared" si="71"/>
        <v>35</v>
      </c>
      <c r="C91" s="354">
        <v>3529</v>
      </c>
      <c r="D91" s="268" t="s">
        <v>240</v>
      </c>
      <c r="E91" s="353">
        <f t="shared" si="72"/>
        <v>44965</v>
      </c>
      <c r="F91" s="355">
        <v>44965</v>
      </c>
      <c r="G91" s="356"/>
      <c r="H91" s="355">
        <f t="shared" si="73"/>
        <v>0</v>
      </c>
      <c r="I91" s="355"/>
      <c r="J91" s="356"/>
      <c r="K91" s="409">
        <f t="shared" si="77"/>
        <v>44965</v>
      </c>
      <c r="L91" s="353">
        <f t="shared" si="78"/>
        <v>44965</v>
      </c>
      <c r="M91" s="392">
        <f t="shared" si="79"/>
        <v>0</v>
      </c>
      <c r="N91" s="350"/>
      <c r="O91" s="350"/>
    </row>
    <row r="92" spans="1:15" x14ac:dyDescent="0.2">
      <c r="A92" s="354" t="str">
        <f t="shared" si="70"/>
        <v>3</v>
      </c>
      <c r="B92" s="354" t="str">
        <f t="shared" si="71"/>
        <v>35</v>
      </c>
      <c r="C92" s="354">
        <v>3541</v>
      </c>
      <c r="D92" s="403" t="s">
        <v>339</v>
      </c>
      <c r="E92" s="353">
        <f t="shared" si="72"/>
        <v>11194</v>
      </c>
      <c r="F92" s="355">
        <v>11194</v>
      </c>
      <c r="G92" s="356"/>
      <c r="H92" s="355">
        <f t="shared" si="73"/>
        <v>0</v>
      </c>
      <c r="I92" s="355"/>
      <c r="J92" s="356"/>
      <c r="K92" s="409">
        <f t="shared" si="77"/>
        <v>11194</v>
      </c>
      <c r="L92" s="353">
        <f t="shared" si="78"/>
        <v>11194</v>
      </c>
      <c r="M92" s="392">
        <f t="shared" si="79"/>
        <v>0</v>
      </c>
      <c r="N92" s="350"/>
      <c r="O92" s="350"/>
    </row>
    <row r="93" spans="1:15" x14ac:dyDescent="0.2">
      <c r="A93" s="354" t="str">
        <f t="shared" si="70"/>
        <v>3</v>
      </c>
      <c r="B93" s="354" t="str">
        <f t="shared" si="71"/>
        <v>35</v>
      </c>
      <c r="C93" s="354">
        <v>3543</v>
      </c>
      <c r="D93" s="398" t="s">
        <v>340</v>
      </c>
      <c r="E93" s="353">
        <f t="shared" si="72"/>
        <v>48</v>
      </c>
      <c r="F93" s="355"/>
      <c r="G93" s="356">
        <v>48</v>
      </c>
      <c r="H93" s="355">
        <f t="shared" si="73"/>
        <v>0</v>
      </c>
      <c r="I93" s="355"/>
      <c r="J93" s="356"/>
      <c r="K93" s="409">
        <f t="shared" si="77"/>
        <v>48</v>
      </c>
      <c r="L93" s="353">
        <f t="shared" si="78"/>
        <v>0</v>
      </c>
      <c r="M93" s="392">
        <f t="shared" si="79"/>
        <v>48</v>
      </c>
      <c r="N93" s="350"/>
      <c r="O93" s="350"/>
    </row>
    <row r="94" spans="1:15" x14ac:dyDescent="0.2">
      <c r="A94" s="354" t="str">
        <f t="shared" si="70"/>
        <v>3</v>
      </c>
      <c r="B94" s="354" t="str">
        <f t="shared" si="71"/>
        <v>35</v>
      </c>
      <c r="C94" s="354">
        <v>3599</v>
      </c>
      <c r="D94" s="268" t="s">
        <v>341</v>
      </c>
      <c r="E94" s="353">
        <f t="shared" si="72"/>
        <v>23620</v>
      </c>
      <c r="F94" s="355">
        <v>23510</v>
      </c>
      <c r="G94" s="356">
        <v>110</v>
      </c>
      <c r="H94" s="355">
        <f t="shared" ref="H94" si="80">+I94+J94</f>
        <v>19130</v>
      </c>
      <c r="I94" s="355">
        <v>19130</v>
      </c>
      <c r="J94" s="356"/>
      <c r="K94" s="409">
        <f t="shared" si="77"/>
        <v>42750</v>
      </c>
      <c r="L94" s="353">
        <f t="shared" si="78"/>
        <v>42640</v>
      </c>
      <c r="M94" s="392">
        <f t="shared" si="79"/>
        <v>110</v>
      </c>
      <c r="N94" s="350"/>
      <c r="O94" s="350"/>
    </row>
    <row r="95" spans="1:15" x14ac:dyDescent="0.2">
      <c r="A95" s="357" t="s">
        <v>241</v>
      </c>
      <c r="B95" s="357"/>
      <c r="C95" s="358"/>
      <c r="D95" s="399"/>
      <c r="E95" s="359">
        <f t="shared" ref="E95:J95" si="81">SUM(E88:E94)</f>
        <v>165055</v>
      </c>
      <c r="F95" s="359">
        <f t="shared" si="81"/>
        <v>159544</v>
      </c>
      <c r="G95" s="359">
        <f t="shared" si="81"/>
        <v>5511</v>
      </c>
      <c r="H95" s="359">
        <f t="shared" si="81"/>
        <v>124175</v>
      </c>
      <c r="I95" s="359">
        <f t="shared" si="81"/>
        <v>118765</v>
      </c>
      <c r="J95" s="359">
        <f t="shared" si="81"/>
        <v>5410</v>
      </c>
      <c r="K95" s="408">
        <f>SUM(K88:K94)</f>
        <v>289230</v>
      </c>
      <c r="L95" s="359">
        <f>SUM(L88:L94)</f>
        <v>278309</v>
      </c>
      <c r="M95" s="360">
        <f>SUM(M88:M94)</f>
        <v>10921</v>
      </c>
      <c r="N95" s="350"/>
      <c r="O95" s="350"/>
    </row>
    <row r="96" spans="1:15" x14ac:dyDescent="0.2">
      <c r="A96" s="378"/>
      <c r="B96" s="377"/>
      <c r="C96" s="378"/>
      <c r="D96" s="398"/>
      <c r="E96" s="372"/>
      <c r="F96" s="372"/>
      <c r="G96" s="372"/>
      <c r="H96" s="372"/>
      <c r="I96" s="372"/>
      <c r="J96" s="372"/>
      <c r="K96" s="419"/>
      <c r="L96" s="372"/>
      <c r="M96" s="393"/>
      <c r="N96" s="350"/>
      <c r="O96" s="350"/>
    </row>
    <row r="97" spans="1:15" x14ac:dyDescent="0.2">
      <c r="A97" s="354" t="str">
        <f t="shared" ref="A97:A106" si="82">MID(C97,1,1)</f>
        <v>3</v>
      </c>
      <c r="B97" s="354" t="str">
        <f t="shared" ref="B97:B106" si="83">MID(C97,1,2)</f>
        <v>36</v>
      </c>
      <c r="C97" s="354">
        <v>3612</v>
      </c>
      <c r="D97" s="268" t="s">
        <v>342</v>
      </c>
      <c r="E97" s="353">
        <f t="shared" ref="E97:E106" si="84">+F97+G97</f>
        <v>404938</v>
      </c>
      <c r="F97" s="355">
        <v>340720</v>
      </c>
      <c r="G97" s="356">
        <v>64218</v>
      </c>
      <c r="H97" s="355">
        <f t="shared" ref="H97:H106" si="85">+I97+J97</f>
        <v>1352667</v>
      </c>
      <c r="I97" s="355">
        <v>545628</v>
      </c>
      <c r="J97" s="356">
        <v>807039</v>
      </c>
      <c r="K97" s="409">
        <f t="shared" ref="K97" si="86">+L97+M97</f>
        <v>1757605</v>
      </c>
      <c r="L97" s="353">
        <f t="shared" ref="L97" si="87">+F97+I97</f>
        <v>886348</v>
      </c>
      <c r="M97" s="392">
        <f t="shared" ref="M97" si="88">+G97+J97</f>
        <v>871257</v>
      </c>
      <c r="N97" s="350"/>
      <c r="O97" s="350"/>
    </row>
    <row r="98" spans="1:15" x14ac:dyDescent="0.2">
      <c r="A98" s="354" t="str">
        <f>MID(C98,1,1)</f>
        <v>3</v>
      </c>
      <c r="B98" s="354" t="str">
        <f>MID(C98,1,2)</f>
        <v>36</v>
      </c>
      <c r="C98" s="354">
        <v>3613</v>
      </c>
      <c r="D98" s="268" t="s">
        <v>243</v>
      </c>
      <c r="E98" s="353">
        <f t="shared" si="84"/>
        <v>15966</v>
      </c>
      <c r="F98" s="355"/>
      <c r="G98" s="356">
        <v>15966</v>
      </c>
      <c r="H98" s="355">
        <f t="shared" si="85"/>
        <v>34413</v>
      </c>
      <c r="I98" s="355"/>
      <c r="J98" s="356">
        <v>34413</v>
      </c>
      <c r="K98" s="409">
        <f t="shared" ref="K98:K106" si="89">+L98+M98</f>
        <v>50379</v>
      </c>
      <c r="L98" s="353">
        <f t="shared" ref="L98:L106" si="90">+F98+I98</f>
        <v>0</v>
      </c>
      <c r="M98" s="392">
        <f t="shared" ref="M98:M106" si="91">+G98+J98</f>
        <v>50379</v>
      </c>
      <c r="N98" s="350"/>
      <c r="O98" s="350"/>
    </row>
    <row r="99" spans="1:15" x14ac:dyDescent="0.2">
      <c r="A99" s="354" t="str">
        <f t="shared" si="82"/>
        <v>3</v>
      </c>
      <c r="B99" s="354" t="str">
        <f t="shared" si="83"/>
        <v>36</v>
      </c>
      <c r="C99" s="354">
        <v>3619</v>
      </c>
      <c r="D99" s="268" t="s">
        <v>244</v>
      </c>
      <c r="E99" s="353">
        <f t="shared" si="84"/>
        <v>31931</v>
      </c>
      <c r="F99" s="355">
        <v>31931</v>
      </c>
      <c r="G99" s="356"/>
      <c r="H99" s="355">
        <f t="shared" si="85"/>
        <v>0</v>
      </c>
      <c r="I99" s="355"/>
      <c r="J99" s="356"/>
      <c r="K99" s="409">
        <f t="shared" si="89"/>
        <v>31931</v>
      </c>
      <c r="L99" s="353">
        <f t="shared" si="90"/>
        <v>31931</v>
      </c>
      <c r="M99" s="392">
        <f t="shared" si="91"/>
        <v>0</v>
      </c>
      <c r="N99" s="350"/>
      <c r="O99" s="350"/>
    </row>
    <row r="100" spans="1:15" x14ac:dyDescent="0.2">
      <c r="A100" s="354" t="str">
        <f t="shared" si="82"/>
        <v>3</v>
      </c>
      <c r="B100" s="354" t="str">
        <f t="shared" si="83"/>
        <v>36</v>
      </c>
      <c r="C100" s="354">
        <v>3631</v>
      </c>
      <c r="D100" s="268" t="s">
        <v>343</v>
      </c>
      <c r="E100" s="353">
        <f t="shared" si="84"/>
        <v>163871</v>
      </c>
      <c r="F100" s="355">
        <v>163274</v>
      </c>
      <c r="G100" s="356">
        <v>597</v>
      </c>
      <c r="H100" s="355">
        <f t="shared" si="85"/>
        <v>200</v>
      </c>
      <c r="I100" s="355"/>
      <c r="J100" s="356">
        <v>200</v>
      </c>
      <c r="K100" s="409">
        <f t="shared" si="89"/>
        <v>164071</v>
      </c>
      <c r="L100" s="353">
        <f t="shared" si="90"/>
        <v>163274</v>
      </c>
      <c r="M100" s="392">
        <f t="shared" si="91"/>
        <v>797</v>
      </c>
      <c r="N100" s="350"/>
      <c r="O100" s="350"/>
    </row>
    <row r="101" spans="1:15" x14ac:dyDescent="0.2">
      <c r="A101" s="354" t="str">
        <f t="shared" si="82"/>
        <v>3</v>
      </c>
      <c r="B101" s="354" t="str">
        <f t="shared" si="83"/>
        <v>36</v>
      </c>
      <c r="C101" s="354">
        <v>3632</v>
      </c>
      <c r="D101" s="268" t="s">
        <v>344</v>
      </c>
      <c r="E101" s="353">
        <f t="shared" si="84"/>
        <v>37900</v>
      </c>
      <c r="F101" s="355">
        <v>36280</v>
      </c>
      <c r="G101" s="356">
        <v>1620</v>
      </c>
      <c r="H101" s="355">
        <f t="shared" si="85"/>
        <v>21510</v>
      </c>
      <c r="I101" s="355">
        <v>21160</v>
      </c>
      <c r="J101" s="356">
        <v>350</v>
      </c>
      <c r="K101" s="409">
        <f t="shared" si="89"/>
        <v>59410</v>
      </c>
      <c r="L101" s="353">
        <f t="shared" si="90"/>
        <v>57440</v>
      </c>
      <c r="M101" s="392">
        <f t="shared" si="91"/>
        <v>1970</v>
      </c>
      <c r="N101" s="350"/>
      <c r="O101" s="350"/>
    </row>
    <row r="102" spans="1:15" x14ac:dyDescent="0.2">
      <c r="A102" s="354" t="str">
        <f t="shared" si="82"/>
        <v>3</v>
      </c>
      <c r="B102" s="354" t="str">
        <f t="shared" si="83"/>
        <v>36</v>
      </c>
      <c r="C102" s="354">
        <v>3633</v>
      </c>
      <c r="D102" s="268" t="s">
        <v>246</v>
      </c>
      <c r="E102" s="353">
        <f t="shared" si="84"/>
        <v>18223</v>
      </c>
      <c r="F102" s="355">
        <v>18184</v>
      </c>
      <c r="G102" s="356">
        <v>39</v>
      </c>
      <c r="H102" s="355">
        <f t="shared" si="85"/>
        <v>15000</v>
      </c>
      <c r="I102" s="355">
        <v>15000</v>
      </c>
      <c r="J102" s="356"/>
      <c r="K102" s="409">
        <f t="shared" si="89"/>
        <v>33223</v>
      </c>
      <c r="L102" s="353">
        <f t="shared" si="90"/>
        <v>33184</v>
      </c>
      <c r="M102" s="392">
        <f t="shared" si="91"/>
        <v>39</v>
      </c>
      <c r="N102" s="350"/>
      <c r="O102" s="350"/>
    </row>
    <row r="103" spans="1:15" x14ac:dyDescent="0.2">
      <c r="A103" s="354" t="str">
        <f t="shared" si="82"/>
        <v>3</v>
      </c>
      <c r="B103" s="354" t="str">
        <f t="shared" si="83"/>
        <v>36</v>
      </c>
      <c r="C103" s="354">
        <v>3635</v>
      </c>
      <c r="D103" s="268" t="s">
        <v>345</v>
      </c>
      <c r="E103" s="353">
        <f t="shared" si="84"/>
        <v>35301</v>
      </c>
      <c r="F103" s="355">
        <v>35011</v>
      </c>
      <c r="G103" s="356">
        <v>290</v>
      </c>
      <c r="H103" s="355">
        <f t="shared" si="85"/>
        <v>17900</v>
      </c>
      <c r="I103" s="355">
        <v>17900</v>
      </c>
      <c r="J103" s="356"/>
      <c r="K103" s="409">
        <f t="shared" si="89"/>
        <v>53201</v>
      </c>
      <c r="L103" s="353">
        <f t="shared" si="90"/>
        <v>52911</v>
      </c>
      <c r="M103" s="392">
        <f t="shared" si="91"/>
        <v>290</v>
      </c>
      <c r="N103" s="350"/>
      <c r="O103" s="350"/>
    </row>
    <row r="104" spans="1:15" x14ac:dyDescent="0.2">
      <c r="A104" s="354" t="str">
        <f t="shared" si="82"/>
        <v>3</v>
      </c>
      <c r="B104" s="354" t="str">
        <f t="shared" si="83"/>
        <v>36</v>
      </c>
      <c r="C104" s="354">
        <v>3636</v>
      </c>
      <c r="D104" s="268" t="s">
        <v>346</v>
      </c>
      <c r="E104" s="353">
        <f t="shared" si="84"/>
        <v>48767</v>
      </c>
      <c r="F104" s="355">
        <v>46877</v>
      </c>
      <c r="G104" s="356">
        <v>1890</v>
      </c>
      <c r="H104" s="355">
        <f t="shared" si="85"/>
        <v>2465</v>
      </c>
      <c r="I104" s="355">
        <v>2465</v>
      </c>
      <c r="J104" s="356"/>
      <c r="K104" s="409">
        <f t="shared" si="89"/>
        <v>51232</v>
      </c>
      <c r="L104" s="353">
        <f t="shared" si="90"/>
        <v>49342</v>
      </c>
      <c r="M104" s="392">
        <f t="shared" si="91"/>
        <v>1890</v>
      </c>
      <c r="N104" s="350"/>
      <c r="O104" s="350"/>
    </row>
    <row r="105" spans="1:15" x14ac:dyDescent="0.2">
      <c r="A105" s="354" t="str">
        <f t="shared" si="82"/>
        <v>3</v>
      </c>
      <c r="B105" s="354" t="str">
        <f t="shared" si="83"/>
        <v>36</v>
      </c>
      <c r="C105" s="354">
        <v>3639</v>
      </c>
      <c r="D105" s="268" t="s">
        <v>347</v>
      </c>
      <c r="E105" s="353">
        <f t="shared" si="84"/>
        <v>135677</v>
      </c>
      <c r="F105" s="355">
        <v>107569</v>
      </c>
      <c r="G105" s="356">
        <v>28108</v>
      </c>
      <c r="H105" s="355">
        <f t="shared" si="85"/>
        <v>431826</v>
      </c>
      <c r="I105" s="355">
        <v>374713</v>
      </c>
      <c r="J105" s="356">
        <v>57113</v>
      </c>
      <c r="K105" s="409">
        <f t="shared" si="89"/>
        <v>567503</v>
      </c>
      <c r="L105" s="353">
        <f t="shared" si="90"/>
        <v>482282</v>
      </c>
      <c r="M105" s="392">
        <f t="shared" si="91"/>
        <v>85221</v>
      </c>
      <c r="N105" s="350"/>
      <c r="O105" s="350"/>
    </row>
    <row r="106" spans="1:15" x14ac:dyDescent="0.2">
      <c r="A106" s="354" t="str">
        <f t="shared" si="82"/>
        <v>3</v>
      </c>
      <c r="B106" s="354" t="str">
        <f t="shared" si="83"/>
        <v>36</v>
      </c>
      <c r="C106" s="354">
        <v>3699</v>
      </c>
      <c r="D106" s="268" t="s">
        <v>248</v>
      </c>
      <c r="E106" s="353">
        <f t="shared" si="84"/>
        <v>4045</v>
      </c>
      <c r="F106" s="355">
        <v>3300</v>
      </c>
      <c r="G106" s="356">
        <v>745</v>
      </c>
      <c r="H106" s="355">
        <f t="shared" si="85"/>
        <v>0</v>
      </c>
      <c r="I106" s="355"/>
      <c r="J106" s="356"/>
      <c r="K106" s="409">
        <f t="shared" si="89"/>
        <v>4045</v>
      </c>
      <c r="L106" s="353">
        <f t="shared" si="90"/>
        <v>3300</v>
      </c>
      <c r="M106" s="392">
        <f t="shared" si="91"/>
        <v>745</v>
      </c>
      <c r="N106" s="350"/>
      <c r="O106" s="350"/>
    </row>
    <row r="107" spans="1:15" x14ac:dyDescent="0.2">
      <c r="A107" s="357" t="s">
        <v>249</v>
      </c>
      <c r="B107" s="357"/>
      <c r="C107" s="358"/>
      <c r="D107" s="399"/>
      <c r="E107" s="359">
        <f t="shared" ref="E107:M107" si="92">SUM(E97:E106)</f>
        <v>896619</v>
      </c>
      <c r="F107" s="359">
        <f t="shared" si="92"/>
        <v>783146</v>
      </c>
      <c r="G107" s="359">
        <f t="shared" si="92"/>
        <v>113473</v>
      </c>
      <c r="H107" s="359">
        <f t="shared" si="92"/>
        <v>1875981</v>
      </c>
      <c r="I107" s="359">
        <f t="shared" si="92"/>
        <v>976866</v>
      </c>
      <c r="J107" s="359">
        <f t="shared" si="92"/>
        <v>899115</v>
      </c>
      <c r="K107" s="408">
        <f t="shared" si="92"/>
        <v>2772600</v>
      </c>
      <c r="L107" s="359">
        <f t="shared" si="92"/>
        <v>1760012</v>
      </c>
      <c r="M107" s="360">
        <f t="shared" si="92"/>
        <v>1012588</v>
      </c>
      <c r="N107" s="350"/>
      <c r="O107" s="350"/>
    </row>
    <row r="108" spans="1:15" x14ac:dyDescent="0.2">
      <c r="A108" s="354"/>
      <c r="B108" s="370"/>
      <c r="C108" s="354"/>
      <c r="D108" s="268"/>
      <c r="E108" s="371"/>
      <c r="F108" s="371"/>
      <c r="G108" s="372"/>
      <c r="H108" s="371"/>
      <c r="I108" s="371"/>
      <c r="J108" s="372"/>
      <c r="K108" s="416"/>
      <c r="L108" s="371"/>
      <c r="M108" s="393"/>
      <c r="N108" s="350"/>
      <c r="O108" s="350"/>
    </row>
    <row r="109" spans="1:15" x14ac:dyDescent="0.2">
      <c r="A109" s="354" t="str">
        <f t="shared" ref="A109:A123" si="93">MID(C109,1,1)</f>
        <v>3</v>
      </c>
      <c r="B109" s="354" t="str">
        <f t="shared" ref="B109:B123" si="94">MID(C109,1,2)</f>
        <v>37</v>
      </c>
      <c r="C109" s="354">
        <v>3716</v>
      </c>
      <c r="D109" s="268" t="s">
        <v>348</v>
      </c>
      <c r="E109" s="353">
        <f t="shared" ref="E109:E123" si="95">+F109+G109</f>
        <v>3281</v>
      </c>
      <c r="F109" s="355">
        <v>3281</v>
      </c>
      <c r="G109" s="356"/>
      <c r="H109" s="355">
        <f t="shared" ref="H109:H123" si="96">+I109+J109</f>
        <v>250</v>
      </c>
      <c r="I109" s="355">
        <v>250</v>
      </c>
      <c r="J109" s="356"/>
      <c r="K109" s="409">
        <f t="shared" ref="K109" si="97">+L109+M109</f>
        <v>3531</v>
      </c>
      <c r="L109" s="353">
        <f t="shared" ref="L109" si="98">+F109+I109</f>
        <v>3531</v>
      </c>
      <c r="M109" s="392">
        <f t="shared" ref="M109" si="99">+G109+J109</f>
        <v>0</v>
      </c>
      <c r="N109" s="350"/>
      <c r="O109" s="350"/>
    </row>
    <row r="110" spans="1:15" x14ac:dyDescent="0.2">
      <c r="A110" s="354" t="str">
        <f t="shared" ref="A110" si="100">MID(C110,1,1)</f>
        <v>3</v>
      </c>
      <c r="B110" s="354" t="str">
        <f t="shared" ref="B110" si="101">MID(C110,1,2)</f>
        <v>37</v>
      </c>
      <c r="C110" s="354">
        <v>3719</v>
      </c>
      <c r="D110" s="268" t="s">
        <v>428</v>
      </c>
      <c r="E110" s="353">
        <f t="shared" ref="E110" si="102">+F110+G110</f>
        <v>500</v>
      </c>
      <c r="F110" s="355">
        <v>500</v>
      </c>
      <c r="G110" s="356"/>
      <c r="H110" s="355">
        <f t="shared" ref="H110" si="103">+I110+J110</f>
        <v>0</v>
      </c>
      <c r="I110" s="355"/>
      <c r="J110" s="356"/>
      <c r="K110" s="409">
        <f t="shared" ref="K110:K123" si="104">+L110+M110</f>
        <v>500</v>
      </c>
      <c r="L110" s="353">
        <f t="shared" ref="L110:L123" si="105">+F110+I110</f>
        <v>500</v>
      </c>
      <c r="M110" s="392">
        <f t="shared" ref="M110:M123" si="106">+G110+J110</f>
        <v>0</v>
      </c>
      <c r="N110" s="350"/>
      <c r="O110" s="350"/>
    </row>
    <row r="111" spans="1:15" x14ac:dyDescent="0.2">
      <c r="A111" s="354" t="str">
        <f>MID(C111,1,1)</f>
        <v>3</v>
      </c>
      <c r="B111" s="354" t="str">
        <f>MID(C111,1,2)</f>
        <v>37</v>
      </c>
      <c r="C111" s="354">
        <v>3722</v>
      </c>
      <c r="D111" s="268" t="s">
        <v>349</v>
      </c>
      <c r="E111" s="353">
        <f t="shared" si="95"/>
        <v>189998</v>
      </c>
      <c r="F111" s="355">
        <v>163260</v>
      </c>
      <c r="G111" s="356">
        <v>26738</v>
      </c>
      <c r="H111" s="355">
        <f t="shared" si="96"/>
        <v>2405</v>
      </c>
      <c r="I111" s="355"/>
      <c r="J111" s="356">
        <v>2405</v>
      </c>
      <c r="K111" s="409">
        <f t="shared" si="104"/>
        <v>192403</v>
      </c>
      <c r="L111" s="353">
        <f t="shared" si="105"/>
        <v>163260</v>
      </c>
      <c r="M111" s="392">
        <f t="shared" si="106"/>
        <v>29143</v>
      </c>
      <c r="N111" s="350"/>
      <c r="O111" s="350"/>
    </row>
    <row r="112" spans="1:15" x14ac:dyDescent="0.2">
      <c r="A112" s="354" t="str">
        <f>MID(C112,1,1)</f>
        <v>3</v>
      </c>
      <c r="B112" s="354" t="str">
        <f>MID(C112,1,2)</f>
        <v>37</v>
      </c>
      <c r="C112" s="354">
        <v>3723</v>
      </c>
      <c r="D112" s="398" t="s">
        <v>432</v>
      </c>
      <c r="E112" s="353">
        <f>+F112+G112</f>
        <v>150</v>
      </c>
      <c r="F112" s="355"/>
      <c r="G112" s="356">
        <v>150</v>
      </c>
      <c r="H112" s="355">
        <f t="shared" si="96"/>
        <v>110</v>
      </c>
      <c r="I112" s="355"/>
      <c r="J112" s="356">
        <v>110</v>
      </c>
      <c r="K112" s="409">
        <f t="shared" si="104"/>
        <v>260</v>
      </c>
      <c r="L112" s="353">
        <f t="shared" si="105"/>
        <v>0</v>
      </c>
      <c r="M112" s="392">
        <f t="shared" si="106"/>
        <v>260</v>
      </c>
      <c r="N112" s="350"/>
      <c r="O112" s="350"/>
    </row>
    <row r="113" spans="1:15" x14ac:dyDescent="0.2">
      <c r="A113" s="354" t="str">
        <f>MID(C113,1,1)</f>
        <v>3</v>
      </c>
      <c r="B113" s="354" t="str">
        <f>MID(C113,1,2)</f>
        <v>37</v>
      </c>
      <c r="C113" s="354">
        <v>3725</v>
      </c>
      <c r="D113" s="268" t="s">
        <v>350</v>
      </c>
      <c r="E113" s="353">
        <f t="shared" si="95"/>
        <v>130609</v>
      </c>
      <c r="F113" s="355">
        <v>128596</v>
      </c>
      <c r="G113" s="356">
        <v>2013</v>
      </c>
      <c r="H113" s="355">
        <f t="shared" si="96"/>
        <v>1215</v>
      </c>
      <c r="I113" s="355">
        <v>1215</v>
      </c>
      <c r="J113" s="356"/>
      <c r="K113" s="409">
        <f t="shared" si="104"/>
        <v>131824</v>
      </c>
      <c r="L113" s="353">
        <f t="shared" si="105"/>
        <v>129811</v>
      </c>
      <c r="M113" s="392">
        <f t="shared" si="106"/>
        <v>2013</v>
      </c>
      <c r="N113" s="350"/>
      <c r="O113" s="350"/>
    </row>
    <row r="114" spans="1:15" x14ac:dyDescent="0.2">
      <c r="A114" s="354" t="str">
        <f t="shared" si="93"/>
        <v>3</v>
      </c>
      <c r="B114" s="354" t="str">
        <f t="shared" si="94"/>
        <v>37</v>
      </c>
      <c r="C114" s="354">
        <v>3729</v>
      </c>
      <c r="D114" s="268" t="s">
        <v>351</v>
      </c>
      <c r="E114" s="353">
        <f t="shared" si="95"/>
        <v>3865</v>
      </c>
      <c r="F114" s="355">
        <v>1600</v>
      </c>
      <c r="G114" s="356">
        <v>2265</v>
      </c>
      <c r="H114" s="355">
        <f t="shared" si="96"/>
        <v>0</v>
      </c>
      <c r="I114" s="355"/>
      <c r="J114" s="356"/>
      <c r="K114" s="409">
        <f t="shared" si="104"/>
        <v>3865</v>
      </c>
      <c r="L114" s="353">
        <f t="shared" si="105"/>
        <v>1600</v>
      </c>
      <c r="M114" s="392">
        <f t="shared" si="106"/>
        <v>2265</v>
      </c>
      <c r="N114" s="350"/>
      <c r="O114" s="350"/>
    </row>
    <row r="115" spans="1:15" x14ac:dyDescent="0.2">
      <c r="A115" s="354" t="str">
        <f t="shared" si="93"/>
        <v>3</v>
      </c>
      <c r="B115" s="354" t="str">
        <f t="shared" si="94"/>
        <v>37</v>
      </c>
      <c r="C115" s="354">
        <v>3733</v>
      </c>
      <c r="D115" s="268" t="s">
        <v>352</v>
      </c>
      <c r="E115" s="353">
        <f t="shared" si="95"/>
        <v>642</v>
      </c>
      <c r="F115" s="355">
        <v>642</v>
      </c>
      <c r="G115" s="356"/>
      <c r="H115" s="355">
        <f t="shared" si="96"/>
        <v>0</v>
      </c>
      <c r="I115" s="355"/>
      <c r="J115" s="356"/>
      <c r="K115" s="409">
        <f t="shared" si="104"/>
        <v>642</v>
      </c>
      <c r="L115" s="353">
        <f t="shared" si="105"/>
        <v>642</v>
      </c>
      <c r="M115" s="392">
        <f t="shared" si="106"/>
        <v>0</v>
      </c>
      <c r="N115" s="350"/>
      <c r="O115" s="350"/>
    </row>
    <row r="116" spans="1:15" x14ac:dyDescent="0.2">
      <c r="A116" s="354" t="str">
        <f t="shared" si="93"/>
        <v>3</v>
      </c>
      <c r="B116" s="354" t="str">
        <f t="shared" si="94"/>
        <v>37</v>
      </c>
      <c r="C116" s="354">
        <v>3739</v>
      </c>
      <c r="D116" s="268" t="s">
        <v>353</v>
      </c>
      <c r="E116" s="353">
        <f t="shared" si="95"/>
        <v>1160</v>
      </c>
      <c r="F116" s="355">
        <v>1160</v>
      </c>
      <c r="G116" s="356"/>
      <c r="H116" s="355">
        <f t="shared" si="96"/>
        <v>0</v>
      </c>
      <c r="I116" s="355"/>
      <c r="J116" s="356"/>
      <c r="K116" s="409">
        <f t="shared" si="104"/>
        <v>1160</v>
      </c>
      <c r="L116" s="353">
        <f t="shared" si="105"/>
        <v>1160</v>
      </c>
      <c r="M116" s="392">
        <f t="shared" si="106"/>
        <v>0</v>
      </c>
      <c r="N116" s="350"/>
      <c r="O116" s="350"/>
    </row>
    <row r="117" spans="1:15" x14ac:dyDescent="0.2">
      <c r="A117" s="354" t="str">
        <f t="shared" si="93"/>
        <v>3</v>
      </c>
      <c r="B117" s="354" t="str">
        <f t="shared" si="94"/>
        <v>37</v>
      </c>
      <c r="C117" s="354">
        <v>3741</v>
      </c>
      <c r="D117" s="268" t="s">
        <v>354</v>
      </c>
      <c r="E117" s="353">
        <f t="shared" si="95"/>
        <v>61913</v>
      </c>
      <c r="F117" s="355">
        <v>61913</v>
      </c>
      <c r="G117" s="356"/>
      <c r="H117" s="355">
        <f t="shared" si="96"/>
        <v>47133</v>
      </c>
      <c r="I117" s="355">
        <v>47133</v>
      </c>
      <c r="J117" s="356"/>
      <c r="K117" s="409">
        <f t="shared" si="104"/>
        <v>109046</v>
      </c>
      <c r="L117" s="353">
        <f t="shared" si="105"/>
        <v>109046</v>
      </c>
      <c r="M117" s="392">
        <f t="shared" si="106"/>
        <v>0</v>
      </c>
      <c r="N117" s="350"/>
      <c r="O117" s="350"/>
    </row>
    <row r="118" spans="1:15" x14ac:dyDescent="0.2">
      <c r="A118" s="354" t="str">
        <f t="shared" si="93"/>
        <v>3</v>
      </c>
      <c r="B118" s="354" t="str">
        <f t="shared" si="94"/>
        <v>37</v>
      </c>
      <c r="C118" s="354">
        <v>3742</v>
      </c>
      <c r="D118" s="268" t="s">
        <v>355</v>
      </c>
      <c r="E118" s="353">
        <f t="shared" si="95"/>
        <v>1040</v>
      </c>
      <c r="F118" s="355">
        <v>1040</v>
      </c>
      <c r="G118" s="356"/>
      <c r="H118" s="355">
        <f t="shared" si="96"/>
        <v>0</v>
      </c>
      <c r="I118" s="355"/>
      <c r="J118" s="356"/>
      <c r="K118" s="409">
        <f t="shared" si="104"/>
        <v>1040</v>
      </c>
      <c r="L118" s="353">
        <f t="shared" si="105"/>
        <v>1040</v>
      </c>
      <c r="M118" s="392">
        <f t="shared" si="106"/>
        <v>0</v>
      </c>
      <c r="N118" s="350"/>
      <c r="O118" s="350"/>
    </row>
    <row r="119" spans="1:15" x14ac:dyDescent="0.2">
      <c r="A119" s="354" t="str">
        <f t="shared" si="93"/>
        <v>3</v>
      </c>
      <c r="B119" s="354" t="str">
        <f t="shared" si="94"/>
        <v>37</v>
      </c>
      <c r="C119" s="354">
        <v>3744</v>
      </c>
      <c r="D119" s="268" t="s">
        <v>356</v>
      </c>
      <c r="E119" s="353">
        <f t="shared" si="95"/>
        <v>568</v>
      </c>
      <c r="F119" s="355">
        <v>568</v>
      </c>
      <c r="G119" s="356"/>
      <c r="H119" s="355">
        <f t="shared" si="96"/>
        <v>4000</v>
      </c>
      <c r="I119" s="355">
        <v>4000</v>
      </c>
      <c r="J119" s="356"/>
      <c r="K119" s="409">
        <f t="shared" si="104"/>
        <v>4568</v>
      </c>
      <c r="L119" s="353">
        <f t="shared" si="105"/>
        <v>4568</v>
      </c>
      <c r="M119" s="392">
        <f t="shared" si="106"/>
        <v>0</v>
      </c>
      <c r="N119" s="350"/>
      <c r="O119" s="350"/>
    </row>
    <row r="120" spans="1:15" x14ac:dyDescent="0.2">
      <c r="A120" s="354" t="str">
        <f t="shared" si="93"/>
        <v>3</v>
      </c>
      <c r="B120" s="354" t="str">
        <f t="shared" si="94"/>
        <v>37</v>
      </c>
      <c r="C120" s="354">
        <v>3745</v>
      </c>
      <c r="D120" s="268" t="s">
        <v>357</v>
      </c>
      <c r="E120" s="353">
        <f t="shared" si="95"/>
        <v>219801</v>
      </c>
      <c r="F120" s="355">
        <v>66960</v>
      </c>
      <c r="G120" s="356">
        <v>152841</v>
      </c>
      <c r="H120" s="355">
        <f t="shared" si="96"/>
        <v>81078</v>
      </c>
      <c r="I120" s="355">
        <v>26886</v>
      </c>
      <c r="J120" s="356">
        <v>54192</v>
      </c>
      <c r="K120" s="409">
        <f t="shared" si="104"/>
        <v>300879</v>
      </c>
      <c r="L120" s="353">
        <f t="shared" si="105"/>
        <v>93846</v>
      </c>
      <c r="M120" s="392">
        <f t="shared" si="106"/>
        <v>207033</v>
      </c>
      <c r="N120" s="350"/>
      <c r="O120" s="350"/>
    </row>
    <row r="121" spans="1:15" x14ac:dyDescent="0.2">
      <c r="A121" s="354" t="str">
        <f t="shared" si="93"/>
        <v>3</v>
      </c>
      <c r="B121" s="354" t="str">
        <f t="shared" si="94"/>
        <v>37</v>
      </c>
      <c r="C121" s="354">
        <v>3749</v>
      </c>
      <c r="D121" s="268" t="s">
        <v>358</v>
      </c>
      <c r="E121" s="353">
        <f t="shared" si="95"/>
        <v>446</v>
      </c>
      <c r="F121" s="355"/>
      <c r="G121" s="356">
        <v>446</v>
      </c>
      <c r="H121" s="355">
        <f t="shared" si="96"/>
        <v>0</v>
      </c>
      <c r="I121" s="355"/>
      <c r="J121" s="356"/>
      <c r="K121" s="409">
        <f t="shared" si="104"/>
        <v>446</v>
      </c>
      <c r="L121" s="353">
        <f t="shared" si="105"/>
        <v>0</v>
      </c>
      <c r="M121" s="392">
        <f t="shared" si="106"/>
        <v>446</v>
      </c>
      <c r="N121" s="350"/>
      <c r="O121" s="350"/>
    </row>
    <row r="122" spans="1:15" x14ac:dyDescent="0.2">
      <c r="A122" s="354" t="str">
        <f t="shared" si="93"/>
        <v>3</v>
      </c>
      <c r="B122" s="354" t="str">
        <f t="shared" si="94"/>
        <v>37</v>
      </c>
      <c r="C122" s="354">
        <v>3753</v>
      </c>
      <c r="D122" s="268" t="s">
        <v>359</v>
      </c>
      <c r="E122" s="353">
        <f t="shared" si="95"/>
        <v>60</v>
      </c>
      <c r="F122" s="355"/>
      <c r="G122" s="356">
        <v>60</v>
      </c>
      <c r="H122" s="355">
        <f t="shared" si="96"/>
        <v>0</v>
      </c>
      <c r="I122" s="355"/>
      <c r="J122" s="356"/>
      <c r="K122" s="409">
        <f t="shared" si="104"/>
        <v>60</v>
      </c>
      <c r="L122" s="353">
        <f t="shared" si="105"/>
        <v>0</v>
      </c>
      <c r="M122" s="392">
        <f t="shared" si="106"/>
        <v>60</v>
      </c>
      <c r="N122" s="350"/>
      <c r="O122" s="350"/>
    </row>
    <row r="123" spans="1:15" x14ac:dyDescent="0.2">
      <c r="A123" s="354" t="str">
        <f t="shared" si="93"/>
        <v>3</v>
      </c>
      <c r="B123" s="354" t="str">
        <f t="shared" si="94"/>
        <v>37</v>
      </c>
      <c r="C123" s="354">
        <v>3792</v>
      </c>
      <c r="D123" s="268" t="s">
        <v>360</v>
      </c>
      <c r="E123" s="353">
        <f t="shared" si="95"/>
        <v>4418</v>
      </c>
      <c r="F123" s="355">
        <v>4408</v>
      </c>
      <c r="G123" s="356">
        <v>10</v>
      </c>
      <c r="H123" s="355">
        <f t="shared" si="96"/>
        <v>0</v>
      </c>
      <c r="I123" s="355"/>
      <c r="J123" s="356"/>
      <c r="K123" s="409">
        <f t="shared" si="104"/>
        <v>4418</v>
      </c>
      <c r="L123" s="353">
        <f t="shared" si="105"/>
        <v>4408</v>
      </c>
      <c r="M123" s="392">
        <f t="shared" si="106"/>
        <v>10</v>
      </c>
      <c r="N123" s="350"/>
      <c r="O123" s="350"/>
    </row>
    <row r="124" spans="1:15" x14ac:dyDescent="0.2">
      <c r="A124" s="357" t="s">
        <v>254</v>
      </c>
      <c r="B124" s="357"/>
      <c r="C124" s="358"/>
      <c r="D124" s="399"/>
      <c r="E124" s="359">
        <f>SUM(E109:E123)</f>
        <v>618451</v>
      </c>
      <c r="F124" s="359">
        <f>SUM(F109:F123)</f>
        <v>433928</v>
      </c>
      <c r="G124" s="359">
        <f>SUM(G109:G123)</f>
        <v>184523</v>
      </c>
      <c r="H124" s="359">
        <f>SUM(H109:H123)</f>
        <v>136191</v>
      </c>
      <c r="I124" s="359">
        <f>SUM(I109:I123)</f>
        <v>79484</v>
      </c>
      <c r="J124" s="359">
        <f>SUM(J111:J123)</f>
        <v>56707</v>
      </c>
      <c r="K124" s="408">
        <f>SUM(K109:K123)</f>
        <v>754642</v>
      </c>
      <c r="L124" s="359">
        <f>SUM(L109:L123)</f>
        <v>513412</v>
      </c>
      <c r="M124" s="360">
        <f>SUM(M109:M123)</f>
        <v>241230</v>
      </c>
      <c r="N124" s="350"/>
      <c r="O124" s="350"/>
    </row>
    <row r="125" spans="1:15" x14ac:dyDescent="0.2">
      <c r="A125" s="380"/>
      <c r="B125" s="379"/>
      <c r="C125" s="380"/>
      <c r="D125" s="406"/>
      <c r="E125" s="381"/>
      <c r="F125" s="381"/>
      <c r="G125" s="382"/>
      <c r="H125" s="381"/>
      <c r="I125" s="381"/>
      <c r="J125" s="382"/>
      <c r="K125" s="422"/>
      <c r="L125" s="381"/>
      <c r="M125" s="423"/>
      <c r="N125" s="350"/>
      <c r="O125" s="350"/>
    </row>
    <row r="126" spans="1:15" x14ac:dyDescent="0.2">
      <c r="A126" s="354" t="str">
        <f>MID(C126,1,1)</f>
        <v>3</v>
      </c>
      <c r="B126" s="354" t="str">
        <f>MID(C126,1,2)</f>
        <v>38</v>
      </c>
      <c r="C126" s="354">
        <v>3809</v>
      </c>
      <c r="D126" s="268" t="s">
        <v>361</v>
      </c>
      <c r="E126" s="355">
        <f>+F126+G126</f>
        <v>55850</v>
      </c>
      <c r="F126" s="355">
        <v>55850</v>
      </c>
      <c r="G126" s="356"/>
      <c r="H126" s="355">
        <f>+I126+J126</f>
        <v>0</v>
      </c>
      <c r="I126" s="355"/>
      <c r="J126" s="356"/>
      <c r="K126" s="420">
        <f>+L126+M126</f>
        <v>55850</v>
      </c>
      <c r="L126" s="355">
        <f t="shared" ref="L126" si="107">+F126+I126</f>
        <v>55850</v>
      </c>
      <c r="M126" s="394">
        <f t="shared" ref="M126" si="108">+G126+J126</f>
        <v>0</v>
      </c>
      <c r="N126" s="350"/>
      <c r="O126" s="350"/>
    </row>
    <row r="127" spans="1:15" x14ac:dyDescent="0.2">
      <c r="A127" s="357" t="s">
        <v>362</v>
      </c>
      <c r="B127" s="357"/>
      <c r="C127" s="358"/>
      <c r="D127" s="399"/>
      <c r="E127" s="359">
        <f t="shared" ref="E127:M127" si="109">SUM(E126:E126)</f>
        <v>55850</v>
      </c>
      <c r="F127" s="359">
        <f t="shared" si="109"/>
        <v>55850</v>
      </c>
      <c r="G127" s="359">
        <f t="shared" si="109"/>
        <v>0</v>
      </c>
      <c r="H127" s="359">
        <f t="shared" si="109"/>
        <v>0</v>
      </c>
      <c r="I127" s="359">
        <f t="shared" si="109"/>
        <v>0</v>
      </c>
      <c r="J127" s="359">
        <f t="shared" si="109"/>
        <v>0</v>
      </c>
      <c r="K127" s="408">
        <f t="shared" si="109"/>
        <v>55850</v>
      </c>
      <c r="L127" s="359">
        <f t="shared" si="109"/>
        <v>55850</v>
      </c>
      <c r="M127" s="360">
        <f t="shared" si="109"/>
        <v>0</v>
      </c>
      <c r="N127" s="350"/>
      <c r="O127" s="350"/>
    </row>
    <row r="128" spans="1:15" x14ac:dyDescent="0.2">
      <c r="A128" s="384"/>
      <c r="B128" s="383"/>
      <c r="C128" s="384"/>
      <c r="D128" s="407"/>
      <c r="E128" s="385"/>
      <c r="F128" s="385"/>
      <c r="G128" s="386"/>
      <c r="H128" s="371"/>
      <c r="I128" s="371"/>
      <c r="J128" s="372"/>
      <c r="K128" s="416"/>
      <c r="L128" s="371"/>
      <c r="M128" s="393"/>
      <c r="N128" s="350"/>
      <c r="O128" s="350"/>
    </row>
    <row r="129" spans="1:15" x14ac:dyDescent="0.2">
      <c r="A129" s="354" t="str">
        <f>MID(C129,1,1)</f>
        <v>3</v>
      </c>
      <c r="B129" s="354" t="str">
        <f>MID(C129,1,2)</f>
        <v>39</v>
      </c>
      <c r="C129" s="354">
        <v>3900</v>
      </c>
      <c r="D129" s="268" t="s">
        <v>363</v>
      </c>
      <c r="E129" s="355">
        <f>+F129+G129</f>
        <v>100974</v>
      </c>
      <c r="F129" s="355">
        <v>100574</v>
      </c>
      <c r="G129" s="356">
        <v>400</v>
      </c>
      <c r="H129" s="355">
        <f>+I129+J129</f>
        <v>0</v>
      </c>
      <c r="I129" s="355"/>
      <c r="J129" s="356"/>
      <c r="K129" s="420">
        <f>+L129+M129</f>
        <v>100974</v>
      </c>
      <c r="L129" s="355">
        <f t="shared" ref="L129" si="110">+F129+I129</f>
        <v>100574</v>
      </c>
      <c r="M129" s="394">
        <f t="shared" ref="M129" si="111">+G129+J129</f>
        <v>400</v>
      </c>
      <c r="N129" s="350"/>
      <c r="O129" s="350"/>
    </row>
    <row r="130" spans="1:15" x14ac:dyDescent="0.2">
      <c r="A130" s="357" t="s">
        <v>364</v>
      </c>
      <c r="B130" s="357"/>
      <c r="C130" s="358"/>
      <c r="D130" s="399"/>
      <c r="E130" s="359">
        <f t="shared" ref="E130:M130" si="112">SUM(E129:E129)</f>
        <v>100974</v>
      </c>
      <c r="F130" s="359">
        <f t="shared" si="112"/>
        <v>100574</v>
      </c>
      <c r="G130" s="359">
        <f t="shared" si="112"/>
        <v>400</v>
      </c>
      <c r="H130" s="359">
        <f t="shared" si="112"/>
        <v>0</v>
      </c>
      <c r="I130" s="359">
        <f t="shared" si="112"/>
        <v>0</v>
      </c>
      <c r="J130" s="359">
        <f t="shared" si="112"/>
        <v>0</v>
      </c>
      <c r="K130" s="408">
        <f t="shared" si="112"/>
        <v>100974</v>
      </c>
      <c r="L130" s="359">
        <f t="shared" si="112"/>
        <v>100574</v>
      </c>
      <c r="M130" s="360">
        <f t="shared" si="112"/>
        <v>400</v>
      </c>
      <c r="N130" s="350"/>
      <c r="O130" s="350"/>
    </row>
    <row r="131" spans="1:15" ht="13.5" thickBot="1" x14ac:dyDescent="0.25">
      <c r="A131" s="365"/>
      <c r="B131" s="387"/>
      <c r="C131" s="365"/>
      <c r="D131" s="401"/>
      <c r="E131" s="366"/>
      <c r="F131" s="366"/>
      <c r="G131" s="367"/>
      <c r="H131" s="366"/>
      <c r="I131" s="366"/>
      <c r="J131" s="367"/>
      <c r="K131" s="412"/>
      <c r="L131" s="366"/>
      <c r="M131" s="413"/>
      <c r="N131" s="350"/>
      <c r="O131" s="350"/>
    </row>
    <row r="132" spans="1:15" ht="14.25" thickTop="1" thickBot="1" x14ac:dyDescent="0.25">
      <c r="A132" s="387" t="s">
        <v>255</v>
      </c>
      <c r="B132" s="365"/>
      <c r="C132" s="365"/>
      <c r="D132" s="401"/>
      <c r="E132" s="366">
        <f>+E124+E107+E95+E86+E80+E56+E61+E127+E130</f>
        <v>3799914</v>
      </c>
      <c r="F132" s="366">
        <f>+F124+F107+F95+F86+F80+F56+F61+F127+F130</f>
        <v>2961585</v>
      </c>
      <c r="G132" s="367">
        <f>+G124+G107+G95+G86+G80+G56+G61+G127+G130</f>
        <v>838329</v>
      </c>
      <c r="H132" s="366">
        <f>+H124+H107+H95+H86+H80+H56+H127+H130+H61</f>
        <v>3787128</v>
      </c>
      <c r="I132" s="366">
        <f>+I124+I107+I95+I86+I80+I56+I127+I130+I61</f>
        <v>2494409</v>
      </c>
      <c r="J132" s="367">
        <f>+J124+J107+J95+J86+J80+J56+J127+J130+J61</f>
        <v>1292719</v>
      </c>
      <c r="K132" s="412">
        <f>+K124+K107+K95+K86+K80+K56+K61+K127+K130</f>
        <v>7587042</v>
      </c>
      <c r="L132" s="366">
        <f>+L124+L107+L95+L86+L80+L56+L61+L127+L130</f>
        <v>5455994</v>
      </c>
      <c r="M132" s="413">
        <f>+M124+M107+M95+M86+M80+M56+M61+M127+M130</f>
        <v>2131048</v>
      </c>
      <c r="N132" s="350"/>
      <c r="O132" s="350"/>
    </row>
    <row r="133" spans="1:15" ht="13.5" thickTop="1" x14ac:dyDescent="0.2">
      <c r="A133" s="402"/>
      <c r="B133" s="352"/>
      <c r="C133" s="352"/>
      <c r="D133" s="397"/>
      <c r="E133" s="368"/>
      <c r="F133" s="368"/>
      <c r="G133" s="369"/>
      <c r="H133" s="368"/>
      <c r="I133" s="368"/>
      <c r="J133" s="369"/>
      <c r="K133" s="414"/>
      <c r="L133" s="368"/>
      <c r="M133" s="415"/>
      <c r="N133" s="350"/>
      <c r="O133" s="350"/>
    </row>
    <row r="134" spans="1:15" x14ac:dyDescent="0.2">
      <c r="A134" s="354" t="str">
        <f>MID(C134,1,1)</f>
        <v>4</v>
      </c>
      <c r="B134" s="354" t="str">
        <f>MID(C134,1,2)</f>
        <v>43</v>
      </c>
      <c r="C134" s="354">
        <v>4312</v>
      </c>
      <c r="D134" s="268" t="s">
        <v>365</v>
      </c>
      <c r="E134" s="353">
        <f t="shared" ref="E134:E152" si="113">+F134+G134</f>
        <v>100</v>
      </c>
      <c r="F134" s="355"/>
      <c r="G134" s="356">
        <v>100</v>
      </c>
      <c r="H134" s="355"/>
      <c r="I134" s="355"/>
      <c r="J134" s="356"/>
      <c r="K134" s="409">
        <f t="shared" ref="K134" si="114">+L134+M134</f>
        <v>100</v>
      </c>
      <c r="L134" s="353">
        <f t="shared" ref="L134:M134" si="115">+F134+I134</f>
        <v>0</v>
      </c>
      <c r="M134" s="392">
        <f t="shared" si="115"/>
        <v>100</v>
      </c>
      <c r="N134" s="350"/>
      <c r="O134" s="350"/>
    </row>
    <row r="135" spans="1:15" x14ac:dyDescent="0.2">
      <c r="A135" s="354" t="str">
        <f>MID(C135,1,1)</f>
        <v>4</v>
      </c>
      <c r="B135" s="354" t="str">
        <f>MID(C135,1,2)</f>
        <v>43</v>
      </c>
      <c r="C135" s="354">
        <v>4319</v>
      </c>
      <c r="D135" s="268" t="s">
        <v>458</v>
      </c>
      <c r="E135" s="353">
        <f t="shared" si="113"/>
        <v>25</v>
      </c>
      <c r="F135" s="355"/>
      <c r="G135" s="356">
        <v>25</v>
      </c>
      <c r="H135" s="355"/>
      <c r="I135" s="355"/>
      <c r="J135" s="356"/>
      <c r="K135" s="409">
        <f t="shared" ref="K135:K152" si="116">+L135+M135</f>
        <v>25</v>
      </c>
      <c r="L135" s="353">
        <f t="shared" ref="L135:L152" si="117">+F135+I135</f>
        <v>0</v>
      </c>
      <c r="M135" s="392">
        <f t="shared" ref="M135:M152" si="118">+G135+J135</f>
        <v>25</v>
      </c>
      <c r="N135" s="350"/>
      <c r="O135" s="350"/>
    </row>
    <row r="136" spans="1:15" x14ac:dyDescent="0.2">
      <c r="A136" s="354" t="str">
        <f>MID(C136,1,1)</f>
        <v>4</v>
      </c>
      <c r="B136" s="354" t="str">
        <f>MID(C136,1,2)</f>
        <v>43</v>
      </c>
      <c r="C136" s="354">
        <v>4324</v>
      </c>
      <c r="D136" s="268" t="s">
        <v>366</v>
      </c>
      <c r="E136" s="353">
        <f t="shared" si="113"/>
        <v>8655</v>
      </c>
      <c r="F136" s="355"/>
      <c r="G136" s="356">
        <v>8655</v>
      </c>
      <c r="H136" s="355"/>
      <c r="I136" s="355"/>
      <c r="J136" s="356"/>
      <c r="K136" s="409">
        <f t="shared" si="116"/>
        <v>8655</v>
      </c>
      <c r="L136" s="353">
        <f t="shared" si="117"/>
        <v>0</v>
      </c>
      <c r="M136" s="392">
        <f t="shared" si="118"/>
        <v>8655</v>
      </c>
      <c r="N136" s="350"/>
      <c r="O136" s="350"/>
    </row>
    <row r="137" spans="1:15" x14ac:dyDescent="0.2">
      <c r="A137" s="354" t="str">
        <f t="shared" ref="A137:A152" si="119">MID(C137,1,1)</f>
        <v>4</v>
      </c>
      <c r="B137" s="354" t="str">
        <f t="shared" ref="B137:B152" si="120">MID(C137,1,2)</f>
        <v>43</v>
      </c>
      <c r="C137" s="354">
        <v>4329</v>
      </c>
      <c r="D137" s="268" t="s">
        <v>367</v>
      </c>
      <c r="E137" s="353">
        <f t="shared" si="113"/>
        <v>144</v>
      </c>
      <c r="F137" s="355"/>
      <c r="G137" s="356">
        <v>144</v>
      </c>
      <c r="H137" s="355">
        <f t="shared" ref="H137:H152" si="121">+I137+J137</f>
        <v>0</v>
      </c>
      <c r="I137" s="355"/>
      <c r="J137" s="356"/>
      <c r="K137" s="409">
        <f t="shared" si="116"/>
        <v>144</v>
      </c>
      <c r="L137" s="353">
        <f t="shared" si="117"/>
        <v>0</v>
      </c>
      <c r="M137" s="392">
        <f t="shared" si="118"/>
        <v>144</v>
      </c>
      <c r="N137" s="350"/>
      <c r="O137" s="350"/>
    </row>
    <row r="138" spans="1:15" x14ac:dyDescent="0.2">
      <c r="A138" s="354" t="str">
        <f t="shared" si="119"/>
        <v>4</v>
      </c>
      <c r="B138" s="354" t="str">
        <f t="shared" si="120"/>
        <v>43</v>
      </c>
      <c r="C138" s="354">
        <v>4339</v>
      </c>
      <c r="D138" s="268" t="s">
        <v>368</v>
      </c>
      <c r="E138" s="353">
        <f t="shared" si="113"/>
        <v>35</v>
      </c>
      <c r="F138" s="355"/>
      <c r="G138" s="356">
        <v>35</v>
      </c>
      <c r="H138" s="355"/>
      <c r="I138" s="355"/>
      <c r="J138" s="356"/>
      <c r="K138" s="409">
        <f t="shared" si="116"/>
        <v>35</v>
      </c>
      <c r="L138" s="353">
        <f t="shared" si="117"/>
        <v>0</v>
      </c>
      <c r="M138" s="392">
        <f t="shared" si="118"/>
        <v>35</v>
      </c>
      <c r="N138" s="350"/>
      <c r="O138" s="350"/>
    </row>
    <row r="139" spans="1:15" x14ac:dyDescent="0.2">
      <c r="A139" s="354" t="str">
        <f t="shared" si="119"/>
        <v>4</v>
      </c>
      <c r="B139" s="354" t="str">
        <f t="shared" si="120"/>
        <v>43</v>
      </c>
      <c r="C139" s="354">
        <v>4341</v>
      </c>
      <c r="D139" s="268" t="s">
        <v>369</v>
      </c>
      <c r="E139" s="353">
        <f t="shared" si="113"/>
        <v>12192</v>
      </c>
      <c r="F139" s="355">
        <v>12192</v>
      </c>
      <c r="G139" s="356"/>
      <c r="H139" s="355">
        <f t="shared" si="121"/>
        <v>350</v>
      </c>
      <c r="I139" s="355">
        <v>350</v>
      </c>
      <c r="J139" s="356"/>
      <c r="K139" s="409">
        <f t="shared" si="116"/>
        <v>12542</v>
      </c>
      <c r="L139" s="353">
        <f t="shared" si="117"/>
        <v>12542</v>
      </c>
      <c r="M139" s="392">
        <f t="shared" si="118"/>
        <v>0</v>
      </c>
      <c r="N139" s="350"/>
      <c r="O139" s="350"/>
    </row>
    <row r="140" spans="1:15" x14ac:dyDescent="0.2">
      <c r="A140" s="354" t="str">
        <f t="shared" si="119"/>
        <v>4</v>
      </c>
      <c r="B140" s="354" t="str">
        <f t="shared" si="120"/>
        <v>43</v>
      </c>
      <c r="C140" s="354">
        <v>4342</v>
      </c>
      <c r="D140" s="268" t="s">
        <v>370</v>
      </c>
      <c r="E140" s="353">
        <f t="shared" si="113"/>
        <v>9762</v>
      </c>
      <c r="F140" s="355">
        <v>9762</v>
      </c>
      <c r="G140" s="356"/>
      <c r="H140" s="355">
        <f t="shared" si="121"/>
        <v>0</v>
      </c>
      <c r="I140" s="355"/>
      <c r="J140" s="356"/>
      <c r="K140" s="409">
        <f t="shared" si="116"/>
        <v>9762</v>
      </c>
      <c r="L140" s="353">
        <f t="shared" si="117"/>
        <v>9762</v>
      </c>
      <c r="M140" s="392">
        <f t="shared" si="118"/>
        <v>0</v>
      </c>
      <c r="N140" s="350"/>
      <c r="O140" s="350"/>
    </row>
    <row r="141" spans="1:15" x14ac:dyDescent="0.2">
      <c r="A141" s="354" t="str">
        <f t="shared" si="119"/>
        <v>4</v>
      </c>
      <c r="B141" s="354" t="str">
        <f t="shared" si="120"/>
        <v>43</v>
      </c>
      <c r="C141" s="354">
        <v>4349</v>
      </c>
      <c r="D141" s="268" t="s">
        <v>452</v>
      </c>
      <c r="E141" s="353">
        <f t="shared" si="113"/>
        <v>10047</v>
      </c>
      <c r="F141" s="355">
        <v>9678</v>
      </c>
      <c r="G141" s="356">
        <v>369</v>
      </c>
      <c r="H141" s="355">
        <f t="shared" si="121"/>
        <v>1000</v>
      </c>
      <c r="I141" s="355">
        <v>1000</v>
      </c>
      <c r="J141" s="356"/>
      <c r="K141" s="409">
        <f t="shared" si="116"/>
        <v>11047</v>
      </c>
      <c r="L141" s="353">
        <f t="shared" si="117"/>
        <v>10678</v>
      </c>
      <c r="M141" s="392">
        <f t="shared" si="118"/>
        <v>369</v>
      </c>
      <c r="N141" s="350"/>
      <c r="O141" s="350"/>
    </row>
    <row r="142" spans="1:15" x14ac:dyDescent="0.2">
      <c r="A142" s="354" t="str">
        <f t="shared" si="119"/>
        <v>4</v>
      </c>
      <c r="B142" s="354" t="str">
        <f t="shared" si="120"/>
        <v>43</v>
      </c>
      <c r="C142" s="354">
        <v>4350</v>
      </c>
      <c r="D142" s="268" t="s">
        <v>257</v>
      </c>
      <c r="E142" s="353">
        <f t="shared" si="113"/>
        <v>258094</v>
      </c>
      <c r="F142" s="355">
        <v>258094</v>
      </c>
      <c r="G142" s="356"/>
      <c r="H142" s="355">
        <f t="shared" si="121"/>
        <v>15695</v>
      </c>
      <c r="I142" s="355">
        <v>15695</v>
      </c>
      <c r="J142" s="356"/>
      <c r="K142" s="409">
        <f t="shared" si="116"/>
        <v>273789</v>
      </c>
      <c r="L142" s="353">
        <f t="shared" si="117"/>
        <v>273789</v>
      </c>
      <c r="M142" s="392">
        <f t="shared" si="118"/>
        <v>0</v>
      </c>
      <c r="N142" s="350"/>
      <c r="O142" s="350"/>
    </row>
    <row r="143" spans="1:15" x14ac:dyDescent="0.2">
      <c r="A143" s="354" t="str">
        <f t="shared" si="119"/>
        <v>4</v>
      </c>
      <c r="B143" s="354" t="str">
        <f t="shared" si="120"/>
        <v>43</v>
      </c>
      <c r="C143" s="354">
        <v>4351</v>
      </c>
      <c r="D143" s="268" t="s">
        <v>258</v>
      </c>
      <c r="E143" s="353">
        <f t="shared" si="113"/>
        <v>93099</v>
      </c>
      <c r="F143" s="355"/>
      <c r="G143" s="356">
        <v>93099</v>
      </c>
      <c r="H143" s="355">
        <f t="shared" si="121"/>
        <v>142700</v>
      </c>
      <c r="I143" s="355">
        <v>142700</v>
      </c>
      <c r="J143" s="356"/>
      <c r="K143" s="409">
        <f t="shared" si="116"/>
        <v>235799</v>
      </c>
      <c r="L143" s="353">
        <f t="shared" si="117"/>
        <v>142700</v>
      </c>
      <c r="M143" s="392">
        <f t="shared" si="118"/>
        <v>93099</v>
      </c>
      <c r="N143" s="350"/>
      <c r="O143" s="350"/>
    </row>
    <row r="144" spans="1:15" x14ac:dyDescent="0.2">
      <c r="A144" s="354" t="str">
        <f t="shared" si="119"/>
        <v>4</v>
      </c>
      <c r="B144" s="354" t="str">
        <f t="shared" si="120"/>
        <v>43</v>
      </c>
      <c r="C144" s="354">
        <v>4354</v>
      </c>
      <c r="D144" s="268" t="s">
        <v>371</v>
      </c>
      <c r="E144" s="353">
        <f t="shared" si="113"/>
        <v>0</v>
      </c>
      <c r="F144" s="355"/>
      <c r="G144" s="356"/>
      <c r="H144" s="355">
        <f t="shared" si="121"/>
        <v>2000</v>
      </c>
      <c r="I144" s="355">
        <v>2000</v>
      </c>
      <c r="J144" s="356"/>
      <c r="K144" s="409">
        <f t="shared" si="116"/>
        <v>2000</v>
      </c>
      <c r="L144" s="353">
        <f t="shared" si="117"/>
        <v>2000</v>
      </c>
      <c r="M144" s="392">
        <f t="shared" si="118"/>
        <v>0</v>
      </c>
      <c r="N144" s="350"/>
      <c r="O144" s="350"/>
    </row>
    <row r="145" spans="1:15" x14ac:dyDescent="0.2">
      <c r="A145" s="354" t="str">
        <f t="shared" si="119"/>
        <v>4</v>
      </c>
      <c r="B145" s="354" t="str">
        <f t="shared" si="120"/>
        <v>43</v>
      </c>
      <c r="C145" s="354">
        <v>4356</v>
      </c>
      <c r="D145" s="268" t="s">
        <v>372</v>
      </c>
      <c r="E145" s="353">
        <f t="shared" si="113"/>
        <v>5020</v>
      </c>
      <c r="F145" s="355"/>
      <c r="G145" s="356">
        <v>5020</v>
      </c>
      <c r="H145" s="355">
        <f t="shared" si="121"/>
        <v>0</v>
      </c>
      <c r="I145" s="355"/>
      <c r="J145" s="356"/>
      <c r="K145" s="409">
        <f t="shared" si="116"/>
        <v>5020</v>
      </c>
      <c r="L145" s="353">
        <f t="shared" si="117"/>
        <v>0</v>
      </c>
      <c r="M145" s="392">
        <f t="shared" si="118"/>
        <v>5020</v>
      </c>
      <c r="N145" s="350"/>
      <c r="O145" s="350"/>
    </row>
    <row r="146" spans="1:15" x14ac:dyDescent="0.2">
      <c r="A146" s="354" t="str">
        <f t="shared" si="119"/>
        <v>4</v>
      </c>
      <c r="B146" s="354" t="str">
        <f t="shared" si="120"/>
        <v>43</v>
      </c>
      <c r="C146" s="354">
        <v>4357</v>
      </c>
      <c r="D146" s="403" t="s">
        <v>260</v>
      </c>
      <c r="E146" s="353">
        <f t="shared" si="113"/>
        <v>50380</v>
      </c>
      <c r="F146" s="355">
        <v>50295</v>
      </c>
      <c r="G146" s="356">
        <v>85</v>
      </c>
      <c r="H146" s="355">
        <f t="shared" si="121"/>
        <v>9850</v>
      </c>
      <c r="I146" s="355">
        <v>9850</v>
      </c>
      <c r="J146" s="356"/>
      <c r="K146" s="409">
        <f t="shared" si="116"/>
        <v>60230</v>
      </c>
      <c r="L146" s="353">
        <f t="shared" si="117"/>
        <v>60145</v>
      </c>
      <c r="M146" s="392">
        <f t="shared" si="118"/>
        <v>85</v>
      </c>
      <c r="N146" s="350"/>
      <c r="O146" s="350"/>
    </row>
    <row r="147" spans="1:15" x14ac:dyDescent="0.2">
      <c r="A147" s="354" t="str">
        <f t="shared" si="119"/>
        <v>4</v>
      </c>
      <c r="B147" s="354" t="str">
        <f t="shared" si="120"/>
        <v>43</v>
      </c>
      <c r="C147" s="354">
        <v>4359</v>
      </c>
      <c r="D147" s="268" t="s">
        <v>373</v>
      </c>
      <c r="E147" s="353">
        <f t="shared" si="113"/>
        <v>97886</v>
      </c>
      <c r="F147" s="355">
        <v>82251</v>
      </c>
      <c r="G147" s="356">
        <v>15635</v>
      </c>
      <c r="H147" s="355">
        <f t="shared" si="121"/>
        <v>211</v>
      </c>
      <c r="I147" s="355"/>
      <c r="J147" s="356">
        <v>211</v>
      </c>
      <c r="K147" s="409">
        <f t="shared" si="116"/>
        <v>98097</v>
      </c>
      <c r="L147" s="353">
        <f t="shared" si="117"/>
        <v>82251</v>
      </c>
      <c r="M147" s="392">
        <f t="shared" si="118"/>
        <v>15846</v>
      </c>
      <c r="N147" s="350"/>
      <c r="O147" s="350"/>
    </row>
    <row r="148" spans="1:15" x14ac:dyDescent="0.2">
      <c r="A148" s="354" t="str">
        <f t="shared" si="119"/>
        <v>4</v>
      </c>
      <c r="B148" s="354" t="str">
        <f t="shared" si="120"/>
        <v>43</v>
      </c>
      <c r="C148" s="354">
        <v>4372</v>
      </c>
      <c r="D148" s="268" t="s">
        <v>457</v>
      </c>
      <c r="E148" s="353">
        <f t="shared" si="113"/>
        <v>8</v>
      </c>
      <c r="F148" s="355"/>
      <c r="G148" s="356">
        <v>8</v>
      </c>
      <c r="H148" s="355">
        <f t="shared" si="121"/>
        <v>0</v>
      </c>
      <c r="I148" s="355"/>
      <c r="J148" s="356"/>
      <c r="K148" s="409">
        <f t="shared" si="116"/>
        <v>8</v>
      </c>
      <c r="L148" s="353">
        <f t="shared" si="117"/>
        <v>0</v>
      </c>
      <c r="M148" s="392">
        <f t="shared" si="118"/>
        <v>8</v>
      </c>
      <c r="N148" s="350"/>
      <c r="O148" s="350"/>
    </row>
    <row r="149" spans="1:15" x14ac:dyDescent="0.2">
      <c r="A149" s="354" t="str">
        <f t="shared" si="119"/>
        <v>4</v>
      </c>
      <c r="B149" s="354" t="str">
        <f t="shared" si="120"/>
        <v>43</v>
      </c>
      <c r="C149" s="354">
        <v>4374</v>
      </c>
      <c r="D149" s="268" t="s">
        <v>374</v>
      </c>
      <c r="E149" s="353">
        <f t="shared" si="113"/>
        <v>98161</v>
      </c>
      <c r="F149" s="355">
        <v>98161</v>
      </c>
      <c r="G149" s="356"/>
      <c r="H149" s="355">
        <f t="shared" si="121"/>
        <v>0</v>
      </c>
      <c r="I149" s="355"/>
      <c r="J149" s="356"/>
      <c r="K149" s="409">
        <f t="shared" si="116"/>
        <v>98161</v>
      </c>
      <c r="L149" s="353">
        <f t="shared" si="117"/>
        <v>98161</v>
      </c>
      <c r="M149" s="392">
        <f t="shared" si="118"/>
        <v>0</v>
      </c>
      <c r="N149" s="350"/>
      <c r="O149" s="350"/>
    </row>
    <row r="150" spans="1:15" x14ac:dyDescent="0.2">
      <c r="A150" s="354" t="str">
        <f t="shared" si="119"/>
        <v>4</v>
      </c>
      <c r="B150" s="354" t="str">
        <f t="shared" si="120"/>
        <v>43</v>
      </c>
      <c r="C150" s="354">
        <v>4375</v>
      </c>
      <c r="D150" s="268" t="s">
        <v>375</v>
      </c>
      <c r="E150" s="353">
        <f t="shared" si="113"/>
        <v>30</v>
      </c>
      <c r="F150" s="355"/>
      <c r="G150" s="356">
        <v>30</v>
      </c>
      <c r="H150" s="355">
        <f t="shared" si="121"/>
        <v>1000</v>
      </c>
      <c r="I150" s="355">
        <v>1000</v>
      </c>
      <c r="J150" s="356"/>
      <c r="K150" s="409">
        <f t="shared" si="116"/>
        <v>1030</v>
      </c>
      <c r="L150" s="353">
        <f t="shared" si="117"/>
        <v>1000</v>
      </c>
      <c r="M150" s="392">
        <f t="shared" si="118"/>
        <v>30</v>
      </c>
      <c r="N150" s="350"/>
      <c r="O150" s="350"/>
    </row>
    <row r="151" spans="1:15" x14ac:dyDescent="0.2">
      <c r="A151" s="354" t="str">
        <f t="shared" si="119"/>
        <v>4</v>
      </c>
      <c r="B151" s="354" t="str">
        <f t="shared" si="120"/>
        <v>43</v>
      </c>
      <c r="C151" s="354">
        <v>4379</v>
      </c>
      <c r="D151" s="268" t="s">
        <v>262</v>
      </c>
      <c r="E151" s="353">
        <f t="shared" si="113"/>
        <v>915</v>
      </c>
      <c r="F151" s="355"/>
      <c r="G151" s="356">
        <v>915</v>
      </c>
      <c r="H151" s="355">
        <f t="shared" si="121"/>
        <v>0</v>
      </c>
      <c r="I151" s="355"/>
      <c r="J151" s="356"/>
      <c r="K151" s="409">
        <f t="shared" si="116"/>
        <v>915</v>
      </c>
      <c r="L151" s="353">
        <f t="shared" si="117"/>
        <v>0</v>
      </c>
      <c r="M151" s="392">
        <f t="shared" si="118"/>
        <v>915</v>
      </c>
      <c r="N151" s="350"/>
      <c r="O151" s="350"/>
    </row>
    <row r="152" spans="1:15" x14ac:dyDescent="0.2">
      <c r="A152" s="354" t="str">
        <f t="shared" si="119"/>
        <v>4</v>
      </c>
      <c r="B152" s="354" t="str">
        <f t="shared" si="120"/>
        <v>43</v>
      </c>
      <c r="C152" s="354">
        <v>4399</v>
      </c>
      <c r="D152" s="268" t="s">
        <v>376</v>
      </c>
      <c r="E152" s="353">
        <f t="shared" si="113"/>
        <v>10</v>
      </c>
      <c r="F152" s="355"/>
      <c r="G152" s="356">
        <v>10</v>
      </c>
      <c r="H152" s="355">
        <f t="shared" si="121"/>
        <v>0</v>
      </c>
      <c r="I152" s="355"/>
      <c r="J152" s="356"/>
      <c r="K152" s="409">
        <f t="shared" si="116"/>
        <v>10</v>
      </c>
      <c r="L152" s="353">
        <f t="shared" si="117"/>
        <v>0</v>
      </c>
      <c r="M152" s="392">
        <f t="shared" si="118"/>
        <v>10</v>
      </c>
      <c r="N152" s="350"/>
      <c r="O152" s="350"/>
    </row>
    <row r="153" spans="1:15" x14ac:dyDescent="0.2">
      <c r="A153" s="357" t="s">
        <v>460</v>
      </c>
      <c r="B153" s="357"/>
      <c r="C153" s="358"/>
      <c r="D153" s="399"/>
      <c r="E153" s="359">
        <f t="shared" ref="E153:M153" si="122">SUM(E134:E152)</f>
        <v>644563</v>
      </c>
      <c r="F153" s="359">
        <f t="shared" si="122"/>
        <v>520433</v>
      </c>
      <c r="G153" s="359">
        <f t="shared" si="122"/>
        <v>124130</v>
      </c>
      <c r="H153" s="359">
        <f t="shared" si="122"/>
        <v>172806</v>
      </c>
      <c r="I153" s="359">
        <f t="shared" si="122"/>
        <v>172595</v>
      </c>
      <c r="J153" s="359">
        <f t="shared" si="122"/>
        <v>211</v>
      </c>
      <c r="K153" s="408">
        <f t="shared" si="122"/>
        <v>817369</v>
      </c>
      <c r="L153" s="359">
        <f t="shared" si="122"/>
        <v>693028</v>
      </c>
      <c r="M153" s="360">
        <f t="shared" si="122"/>
        <v>124341</v>
      </c>
      <c r="N153" s="350"/>
      <c r="O153" s="350"/>
    </row>
    <row r="154" spans="1:15" ht="13.5" thickBot="1" x14ac:dyDescent="0.25">
      <c r="A154" s="362"/>
      <c r="B154" s="361"/>
      <c r="C154" s="362"/>
      <c r="D154" s="400"/>
      <c r="E154" s="363"/>
      <c r="F154" s="363"/>
      <c r="G154" s="364"/>
      <c r="H154" s="363"/>
      <c r="I154" s="363"/>
      <c r="J154" s="364"/>
      <c r="K154" s="410"/>
      <c r="L154" s="363"/>
      <c r="M154" s="411"/>
      <c r="N154" s="350"/>
      <c r="O154" s="350"/>
    </row>
    <row r="155" spans="1:15" ht="14.25" thickTop="1" thickBot="1" x14ac:dyDescent="0.25">
      <c r="A155" s="387" t="s">
        <v>265</v>
      </c>
      <c r="B155" s="365"/>
      <c r="C155" s="365"/>
      <c r="D155" s="401"/>
      <c r="E155" s="366">
        <f>+E153</f>
        <v>644563</v>
      </c>
      <c r="F155" s="367">
        <f t="shared" ref="F155:M155" si="123">+F153</f>
        <v>520433</v>
      </c>
      <c r="G155" s="367">
        <f t="shared" si="123"/>
        <v>124130</v>
      </c>
      <c r="H155" s="366">
        <f t="shared" si="123"/>
        <v>172806</v>
      </c>
      <c r="I155" s="367">
        <f t="shared" si="123"/>
        <v>172595</v>
      </c>
      <c r="J155" s="367">
        <f t="shared" si="123"/>
        <v>211</v>
      </c>
      <c r="K155" s="412">
        <f t="shared" si="123"/>
        <v>817369</v>
      </c>
      <c r="L155" s="367">
        <f t="shared" si="123"/>
        <v>693028</v>
      </c>
      <c r="M155" s="413">
        <f t="shared" si="123"/>
        <v>124341</v>
      </c>
      <c r="N155" s="350"/>
      <c r="O155" s="350"/>
    </row>
    <row r="156" spans="1:15" ht="13.5" thickTop="1" x14ac:dyDescent="0.2">
      <c r="A156" s="383"/>
      <c r="B156" s="384"/>
      <c r="C156" s="384"/>
      <c r="D156" s="407"/>
      <c r="E156" s="385"/>
      <c r="F156" s="386"/>
      <c r="G156" s="386"/>
      <c r="H156" s="385"/>
      <c r="I156" s="386"/>
      <c r="J156" s="386"/>
      <c r="K156" s="424"/>
      <c r="L156" s="386"/>
      <c r="M156" s="425"/>
      <c r="N156" s="350"/>
      <c r="O156" s="350"/>
    </row>
    <row r="157" spans="1:15" x14ac:dyDescent="0.2">
      <c r="A157" s="354" t="str">
        <f>MID(C157,1,1)</f>
        <v>5</v>
      </c>
      <c r="B157" s="354" t="str">
        <f>MID(C157,1,2)</f>
        <v>52</v>
      </c>
      <c r="C157" s="354">
        <v>5212</v>
      </c>
      <c r="D157" s="268" t="s">
        <v>377</v>
      </c>
      <c r="E157" s="355">
        <f>+F157+G157</f>
        <v>1756</v>
      </c>
      <c r="F157" s="355">
        <v>500</v>
      </c>
      <c r="G157" s="356">
        <v>1256</v>
      </c>
      <c r="H157" s="355">
        <f t="shared" ref="H157:H161" si="124">+I157+J157</f>
        <v>0</v>
      </c>
      <c r="I157" s="355"/>
      <c r="J157" s="356"/>
      <c r="K157" s="420">
        <f t="shared" ref="K157:K161" si="125">+L157+M157</f>
        <v>1756</v>
      </c>
      <c r="L157" s="355">
        <f t="shared" ref="L157:M161" si="126">+F157+I157</f>
        <v>500</v>
      </c>
      <c r="M157" s="394">
        <f t="shared" si="126"/>
        <v>1256</v>
      </c>
      <c r="N157" s="350"/>
      <c r="O157" s="350"/>
    </row>
    <row r="158" spans="1:15" x14ac:dyDescent="0.2">
      <c r="A158" s="354" t="str">
        <f>MID(C158,1,1)</f>
        <v>5</v>
      </c>
      <c r="B158" s="354" t="str">
        <f>MID(C158,1,2)</f>
        <v>52</v>
      </c>
      <c r="C158" s="354">
        <v>5269</v>
      </c>
      <c r="D158" s="268" t="s">
        <v>378</v>
      </c>
      <c r="E158" s="353">
        <f>+F158+G158</f>
        <v>210</v>
      </c>
      <c r="F158" s="355">
        <v>200</v>
      </c>
      <c r="G158" s="356">
        <v>10</v>
      </c>
      <c r="H158" s="355">
        <f t="shared" si="124"/>
        <v>0</v>
      </c>
      <c r="I158" s="355"/>
      <c r="J158" s="356"/>
      <c r="K158" s="420">
        <f t="shared" si="125"/>
        <v>210</v>
      </c>
      <c r="L158" s="355">
        <f t="shared" si="126"/>
        <v>200</v>
      </c>
      <c r="M158" s="394">
        <f t="shared" si="126"/>
        <v>10</v>
      </c>
      <c r="N158" s="350"/>
      <c r="O158" s="350"/>
    </row>
    <row r="159" spans="1:15" x14ac:dyDescent="0.2">
      <c r="A159" s="354" t="str">
        <f>MID(C159,1,1)</f>
        <v>5</v>
      </c>
      <c r="B159" s="354" t="str">
        <f>MID(C159,1,2)</f>
        <v>52</v>
      </c>
      <c r="C159" s="354">
        <v>5272</v>
      </c>
      <c r="D159" s="268" t="s">
        <v>379</v>
      </c>
      <c r="E159" s="353">
        <f>+F159+G159</f>
        <v>2505</v>
      </c>
      <c r="F159" s="355">
        <v>2500</v>
      </c>
      <c r="G159" s="356">
        <v>5</v>
      </c>
      <c r="H159" s="355">
        <f t="shared" si="124"/>
        <v>0</v>
      </c>
      <c r="I159" s="355"/>
      <c r="J159" s="356"/>
      <c r="K159" s="420">
        <f t="shared" si="125"/>
        <v>2505</v>
      </c>
      <c r="L159" s="353">
        <f t="shared" si="126"/>
        <v>2500</v>
      </c>
      <c r="M159" s="394">
        <f t="shared" si="126"/>
        <v>5</v>
      </c>
      <c r="N159" s="350"/>
      <c r="O159" s="350"/>
    </row>
    <row r="160" spans="1:15" x14ac:dyDescent="0.2">
      <c r="A160" s="354" t="str">
        <f>MID(C160,1,1)</f>
        <v>5</v>
      </c>
      <c r="B160" s="354" t="str">
        <f>MID(C160,1,2)</f>
        <v>52</v>
      </c>
      <c r="C160" s="354">
        <v>5273</v>
      </c>
      <c r="D160" s="268" t="s">
        <v>380</v>
      </c>
      <c r="E160" s="355">
        <f>+F160+G160</f>
        <v>200</v>
      </c>
      <c r="F160" s="355">
        <v>100</v>
      </c>
      <c r="G160" s="356">
        <v>100</v>
      </c>
      <c r="H160" s="355">
        <f t="shared" si="124"/>
        <v>0</v>
      </c>
      <c r="I160" s="355"/>
      <c r="J160" s="356"/>
      <c r="K160" s="409">
        <f t="shared" si="125"/>
        <v>200</v>
      </c>
      <c r="L160" s="353">
        <f t="shared" si="126"/>
        <v>100</v>
      </c>
      <c r="M160" s="392">
        <f t="shared" si="126"/>
        <v>100</v>
      </c>
      <c r="N160" s="350"/>
      <c r="O160" s="350"/>
    </row>
    <row r="161" spans="1:15" x14ac:dyDescent="0.2">
      <c r="A161" s="354" t="str">
        <f>MID(C161,1,1)</f>
        <v>5</v>
      </c>
      <c r="B161" s="354" t="str">
        <f>MID(C161,1,2)</f>
        <v>52</v>
      </c>
      <c r="C161" s="354">
        <v>5279</v>
      </c>
      <c r="D161" s="268" t="s">
        <v>381</v>
      </c>
      <c r="E161" s="355">
        <f>+F161+G161</f>
        <v>30</v>
      </c>
      <c r="F161" s="355"/>
      <c r="G161" s="356">
        <v>30</v>
      </c>
      <c r="H161" s="355">
        <f t="shared" si="124"/>
        <v>0</v>
      </c>
      <c r="I161" s="355"/>
      <c r="J161" s="356"/>
      <c r="K161" s="409">
        <f t="shared" si="125"/>
        <v>30</v>
      </c>
      <c r="L161" s="353">
        <f t="shared" si="126"/>
        <v>0</v>
      </c>
      <c r="M161" s="392">
        <f t="shared" si="126"/>
        <v>30</v>
      </c>
      <c r="N161" s="350"/>
      <c r="O161" s="350"/>
    </row>
    <row r="162" spans="1:15" x14ac:dyDescent="0.2">
      <c r="A162" s="357" t="s">
        <v>382</v>
      </c>
      <c r="B162" s="357"/>
      <c r="C162" s="358"/>
      <c r="D162" s="399"/>
      <c r="E162" s="359">
        <f t="shared" ref="E162:M162" si="127">SUM(E157:E161)</f>
        <v>4701</v>
      </c>
      <c r="F162" s="359">
        <f t="shared" si="127"/>
        <v>3300</v>
      </c>
      <c r="G162" s="359">
        <f t="shared" si="127"/>
        <v>1401</v>
      </c>
      <c r="H162" s="359">
        <f t="shared" si="127"/>
        <v>0</v>
      </c>
      <c r="I162" s="359">
        <f t="shared" si="127"/>
        <v>0</v>
      </c>
      <c r="J162" s="359">
        <f t="shared" si="127"/>
        <v>0</v>
      </c>
      <c r="K162" s="408">
        <f t="shared" si="127"/>
        <v>4701</v>
      </c>
      <c r="L162" s="359">
        <f t="shared" si="127"/>
        <v>3300</v>
      </c>
      <c r="M162" s="360">
        <f t="shared" si="127"/>
        <v>1401</v>
      </c>
      <c r="N162" s="350"/>
      <c r="O162" s="350"/>
    </row>
    <row r="163" spans="1:15" x14ac:dyDescent="0.2">
      <c r="A163" s="354"/>
      <c r="B163" s="370"/>
      <c r="C163" s="354"/>
      <c r="D163" s="268"/>
      <c r="E163" s="371"/>
      <c r="F163" s="371"/>
      <c r="G163" s="372"/>
      <c r="H163" s="371"/>
      <c r="I163" s="371"/>
      <c r="J163" s="372"/>
      <c r="K163" s="416"/>
      <c r="L163" s="371"/>
      <c r="M163" s="393"/>
      <c r="N163" s="350"/>
      <c r="O163" s="350"/>
    </row>
    <row r="164" spans="1:15" x14ac:dyDescent="0.2">
      <c r="A164" s="354" t="str">
        <f>MID(C164,1,1)</f>
        <v>5</v>
      </c>
      <c r="B164" s="354" t="str">
        <f>MID(C164,1,2)</f>
        <v>53</v>
      </c>
      <c r="C164" s="354">
        <v>5311</v>
      </c>
      <c r="D164" s="268" t="s">
        <v>383</v>
      </c>
      <c r="E164" s="353">
        <f>+F164+G164</f>
        <v>460035</v>
      </c>
      <c r="F164" s="355">
        <v>459780</v>
      </c>
      <c r="G164" s="356">
        <v>255</v>
      </c>
      <c r="H164" s="355">
        <f t="shared" ref="H164:H165" si="128">+I164+J164</f>
        <v>21043</v>
      </c>
      <c r="I164" s="355">
        <v>20493</v>
      </c>
      <c r="J164" s="356">
        <v>550</v>
      </c>
      <c r="K164" s="409">
        <f t="shared" ref="K164" si="129">+L164+M164</f>
        <v>481078</v>
      </c>
      <c r="L164" s="353">
        <f t="shared" ref="L164:M164" si="130">+F164+I164</f>
        <v>480273</v>
      </c>
      <c r="M164" s="392">
        <f t="shared" si="130"/>
        <v>805</v>
      </c>
      <c r="N164" s="350"/>
      <c r="O164" s="350"/>
    </row>
    <row r="165" spans="1:15" x14ac:dyDescent="0.2">
      <c r="A165" s="354" t="str">
        <f>MID(C165,1,1)</f>
        <v>5</v>
      </c>
      <c r="B165" s="354" t="str">
        <f>MID(C165,1,2)</f>
        <v>53</v>
      </c>
      <c r="C165" s="354">
        <v>5319</v>
      </c>
      <c r="D165" s="268" t="s">
        <v>384</v>
      </c>
      <c r="E165" s="353">
        <f>+F165+G165</f>
        <v>8723</v>
      </c>
      <c r="F165" s="355">
        <v>8658</v>
      </c>
      <c r="G165" s="356">
        <v>65</v>
      </c>
      <c r="H165" s="355">
        <f t="shared" si="128"/>
        <v>0</v>
      </c>
      <c r="I165" s="355"/>
      <c r="J165" s="356"/>
      <c r="K165" s="409">
        <f t="shared" ref="K165" si="131">+L165+M165</f>
        <v>8723</v>
      </c>
      <c r="L165" s="353">
        <f t="shared" ref="L165" si="132">+F165+I165</f>
        <v>8658</v>
      </c>
      <c r="M165" s="392">
        <f t="shared" ref="M165" si="133">+G165+J165</f>
        <v>65</v>
      </c>
      <c r="N165" s="350"/>
      <c r="O165" s="350"/>
    </row>
    <row r="166" spans="1:15" x14ac:dyDescent="0.2">
      <c r="A166" s="357" t="s">
        <v>267</v>
      </c>
      <c r="B166" s="357"/>
      <c r="C166" s="358"/>
      <c r="D166" s="399"/>
      <c r="E166" s="359">
        <f t="shared" ref="E166:M166" si="134">SUM(E164:E165)</f>
        <v>468758</v>
      </c>
      <c r="F166" s="359">
        <f t="shared" si="134"/>
        <v>468438</v>
      </c>
      <c r="G166" s="359">
        <f t="shared" si="134"/>
        <v>320</v>
      </c>
      <c r="H166" s="359">
        <f t="shared" si="134"/>
        <v>21043</v>
      </c>
      <c r="I166" s="359">
        <f t="shared" si="134"/>
        <v>20493</v>
      </c>
      <c r="J166" s="359">
        <f t="shared" si="134"/>
        <v>550</v>
      </c>
      <c r="K166" s="408">
        <f t="shared" si="134"/>
        <v>489801</v>
      </c>
      <c r="L166" s="359">
        <f t="shared" si="134"/>
        <v>488931</v>
      </c>
      <c r="M166" s="360">
        <f t="shared" si="134"/>
        <v>870</v>
      </c>
    </row>
    <row r="167" spans="1:15" x14ac:dyDescent="0.2">
      <c r="A167" s="354"/>
      <c r="B167" s="370"/>
      <c r="C167" s="354"/>
      <c r="D167" s="268"/>
      <c r="E167" s="371"/>
      <c r="F167" s="371"/>
      <c r="G167" s="372"/>
      <c r="H167" s="371"/>
      <c r="I167" s="371"/>
      <c r="J167" s="372"/>
      <c r="K167" s="416"/>
      <c r="L167" s="371"/>
      <c r="M167" s="393"/>
    </row>
    <row r="168" spans="1:15" x14ac:dyDescent="0.2">
      <c r="A168" s="354" t="str">
        <f>MID(C168,1,1)</f>
        <v>5</v>
      </c>
      <c r="B168" s="354" t="str">
        <f>MID(C168,1,2)</f>
        <v>55</v>
      </c>
      <c r="C168" s="354">
        <v>5511</v>
      </c>
      <c r="D168" s="268" t="s">
        <v>385</v>
      </c>
      <c r="E168" s="353">
        <f>+F168+G168</f>
        <v>5250</v>
      </c>
      <c r="F168" s="355">
        <v>5000</v>
      </c>
      <c r="G168" s="356">
        <v>250</v>
      </c>
      <c r="H168" s="355">
        <f t="shared" ref="H168:H169" si="135">+I168+J168</f>
        <v>25345</v>
      </c>
      <c r="I168" s="355">
        <v>25345</v>
      </c>
      <c r="J168" s="356"/>
      <c r="K168" s="409">
        <f t="shared" ref="K168:K170" si="136">+L168+M168</f>
        <v>30595</v>
      </c>
      <c r="L168" s="353">
        <f t="shared" ref="L168:M170" si="137">+F168+I168</f>
        <v>30345</v>
      </c>
      <c r="M168" s="392">
        <f t="shared" si="137"/>
        <v>250</v>
      </c>
    </row>
    <row r="169" spans="1:15" x14ac:dyDescent="0.2">
      <c r="A169" s="354" t="str">
        <f>MID(C169,1,1)</f>
        <v>5</v>
      </c>
      <c r="B169" s="354" t="str">
        <f>MID(C169,1,2)</f>
        <v>55</v>
      </c>
      <c r="C169" s="354">
        <v>5512</v>
      </c>
      <c r="D169" s="268" t="s">
        <v>386</v>
      </c>
      <c r="E169" s="353">
        <f>+F169+G169</f>
        <v>8225</v>
      </c>
      <c r="F169" s="355"/>
      <c r="G169" s="356">
        <v>8225</v>
      </c>
      <c r="H169" s="355">
        <f t="shared" si="135"/>
        <v>7350</v>
      </c>
      <c r="I169" s="355">
        <v>1000</v>
      </c>
      <c r="J169" s="356">
        <v>6350</v>
      </c>
      <c r="K169" s="409">
        <f t="shared" si="136"/>
        <v>15575</v>
      </c>
      <c r="L169" s="353">
        <f t="shared" si="137"/>
        <v>1000</v>
      </c>
      <c r="M169" s="392">
        <f t="shared" si="137"/>
        <v>14575</v>
      </c>
    </row>
    <row r="170" spans="1:15" x14ac:dyDescent="0.2">
      <c r="A170" s="354" t="str">
        <f>MID(C170,1,1)</f>
        <v>5</v>
      </c>
      <c r="B170" s="354" t="str">
        <f>MID(C170,1,2)</f>
        <v>55</v>
      </c>
      <c r="C170" s="354">
        <v>5519</v>
      </c>
      <c r="D170" s="268" t="s">
        <v>387</v>
      </c>
      <c r="E170" s="353">
        <f>+F170+G170</f>
        <v>438</v>
      </c>
      <c r="F170" s="355"/>
      <c r="G170" s="356">
        <v>438</v>
      </c>
      <c r="H170" s="355">
        <f>+I170+J170</f>
        <v>0</v>
      </c>
      <c r="I170" s="355"/>
      <c r="J170" s="356"/>
      <c r="K170" s="409">
        <f t="shared" si="136"/>
        <v>438</v>
      </c>
      <c r="L170" s="353">
        <f t="shared" si="137"/>
        <v>0</v>
      </c>
      <c r="M170" s="392">
        <f t="shared" si="137"/>
        <v>438</v>
      </c>
    </row>
    <row r="171" spans="1:15" x14ac:dyDescent="0.2">
      <c r="A171" s="357" t="s">
        <v>388</v>
      </c>
      <c r="B171" s="357"/>
      <c r="C171" s="358"/>
      <c r="D171" s="399"/>
      <c r="E171" s="359">
        <f t="shared" ref="E171:M171" si="138">SUM(E168:E170)</f>
        <v>13913</v>
      </c>
      <c r="F171" s="359">
        <f t="shared" si="138"/>
        <v>5000</v>
      </c>
      <c r="G171" s="359">
        <f t="shared" si="138"/>
        <v>8913</v>
      </c>
      <c r="H171" s="359">
        <f t="shared" si="138"/>
        <v>32695</v>
      </c>
      <c r="I171" s="359">
        <f t="shared" si="138"/>
        <v>26345</v>
      </c>
      <c r="J171" s="359">
        <f t="shared" si="138"/>
        <v>6350</v>
      </c>
      <c r="K171" s="408">
        <f t="shared" si="138"/>
        <v>46608</v>
      </c>
      <c r="L171" s="359">
        <f t="shared" si="138"/>
        <v>31345</v>
      </c>
      <c r="M171" s="360">
        <f t="shared" si="138"/>
        <v>15263</v>
      </c>
    </row>
    <row r="172" spans="1:15" ht="13.5" thickBot="1" x14ac:dyDescent="0.25">
      <c r="A172" s="362"/>
      <c r="B172" s="361"/>
      <c r="C172" s="362"/>
      <c r="D172" s="400"/>
      <c r="E172" s="363"/>
      <c r="F172" s="363"/>
      <c r="G172" s="364"/>
      <c r="H172" s="363"/>
      <c r="I172" s="363"/>
      <c r="J172" s="364"/>
      <c r="K172" s="410"/>
      <c r="L172" s="363"/>
      <c r="M172" s="411"/>
    </row>
    <row r="173" spans="1:15" ht="14.25" thickTop="1" thickBot="1" x14ac:dyDescent="0.25">
      <c r="A173" s="404" t="s">
        <v>270</v>
      </c>
      <c r="B173" s="373"/>
      <c r="C173" s="373"/>
      <c r="D173" s="405"/>
      <c r="E173" s="374">
        <f>+E162+E166+E171</f>
        <v>487372</v>
      </c>
      <c r="F173" s="375">
        <f>+F162+F166+F171</f>
        <v>476738</v>
      </c>
      <c r="G173" s="375">
        <f>+G171+G166+G162</f>
        <v>10634</v>
      </c>
      <c r="H173" s="374">
        <f>+H166+H171+H162</f>
        <v>53738</v>
      </c>
      <c r="I173" s="375">
        <f>+I166+I171+I162</f>
        <v>46838</v>
      </c>
      <c r="J173" s="375">
        <f>+J166+J171+J162</f>
        <v>6900</v>
      </c>
      <c r="K173" s="417">
        <f>+K162+K166+K171</f>
        <v>541110</v>
      </c>
      <c r="L173" s="375">
        <f>+L162+L166+L171</f>
        <v>523576</v>
      </c>
      <c r="M173" s="418">
        <f>+M162+M166+M171</f>
        <v>17534</v>
      </c>
    </row>
    <row r="174" spans="1:15" ht="13.5" thickTop="1" x14ac:dyDescent="0.2">
      <c r="A174" s="383"/>
      <c r="B174" s="384"/>
      <c r="C174" s="384"/>
      <c r="D174" s="407"/>
      <c r="E174" s="385"/>
      <c r="F174" s="386"/>
      <c r="G174" s="386"/>
      <c r="H174" s="385"/>
      <c r="I174" s="386"/>
      <c r="J174" s="386"/>
      <c r="K174" s="424"/>
      <c r="L174" s="386"/>
      <c r="M174" s="425"/>
    </row>
    <row r="175" spans="1:15" x14ac:dyDescent="0.2">
      <c r="A175" s="354" t="str">
        <f>MID(C175,1,1)</f>
        <v>6</v>
      </c>
      <c r="B175" s="354" t="str">
        <f>MID(C175,1,2)</f>
        <v>61</v>
      </c>
      <c r="C175" s="354">
        <v>6112</v>
      </c>
      <c r="D175" s="268" t="s">
        <v>389</v>
      </c>
      <c r="E175" s="355">
        <f>+F175+G175</f>
        <v>153003</v>
      </c>
      <c r="F175" s="355">
        <v>33313</v>
      </c>
      <c r="G175" s="356">
        <v>119690</v>
      </c>
      <c r="H175" s="355"/>
      <c r="I175" s="355"/>
      <c r="J175" s="356"/>
      <c r="K175" s="420">
        <f t="shared" ref="K175" si="139">+L175+M175</f>
        <v>153003</v>
      </c>
      <c r="L175" s="355">
        <f t="shared" ref="L175:M177" si="140">+F175+I175</f>
        <v>33313</v>
      </c>
      <c r="M175" s="394">
        <f t="shared" si="140"/>
        <v>119690</v>
      </c>
    </row>
    <row r="176" spans="1:15" x14ac:dyDescent="0.2">
      <c r="A176" s="354" t="str">
        <f>MID(C176,1,1)</f>
        <v>6</v>
      </c>
      <c r="B176" s="354" t="str">
        <f>MID(C176,1,2)</f>
        <v>61</v>
      </c>
      <c r="C176" s="354">
        <v>6118</v>
      </c>
      <c r="D176" s="268" t="s">
        <v>456</v>
      </c>
      <c r="E176" s="355">
        <f>+F176+G176</f>
        <v>30</v>
      </c>
      <c r="F176" s="355"/>
      <c r="G176" s="356">
        <v>30</v>
      </c>
      <c r="H176" s="355"/>
      <c r="I176" s="355"/>
      <c r="J176" s="356"/>
      <c r="K176" s="420">
        <f t="shared" ref="K176" si="141">+L176+M176</f>
        <v>30</v>
      </c>
      <c r="L176" s="355">
        <f t="shared" ref="L176" si="142">+F176+I176</f>
        <v>0</v>
      </c>
      <c r="M176" s="394">
        <f t="shared" ref="M176" si="143">+G176+J176</f>
        <v>30</v>
      </c>
    </row>
    <row r="177" spans="1:13" x14ac:dyDescent="0.2">
      <c r="A177" s="354" t="str">
        <f>MID(C177,1,1)</f>
        <v>6</v>
      </c>
      <c r="B177" s="354" t="str">
        <f>MID(C177,1,2)</f>
        <v>61</v>
      </c>
      <c r="C177" s="354">
        <v>6171</v>
      </c>
      <c r="D177" s="268" t="s">
        <v>271</v>
      </c>
      <c r="E177" s="376">
        <f>+F177+G177</f>
        <v>1698164</v>
      </c>
      <c r="F177" s="355">
        <v>1042518</v>
      </c>
      <c r="G177" s="356">
        <v>655646</v>
      </c>
      <c r="H177" s="355">
        <f>+I177+J177</f>
        <v>132768</v>
      </c>
      <c r="I177" s="355">
        <v>106100</v>
      </c>
      <c r="J177" s="356">
        <v>26668</v>
      </c>
      <c r="K177" s="409">
        <f>+L177+M177</f>
        <v>1830932</v>
      </c>
      <c r="L177" s="353">
        <f t="shared" si="140"/>
        <v>1148618</v>
      </c>
      <c r="M177" s="392">
        <f t="shared" si="140"/>
        <v>682314</v>
      </c>
    </row>
    <row r="178" spans="1:13" x14ac:dyDescent="0.2">
      <c r="A178" s="357" t="s">
        <v>272</v>
      </c>
      <c r="B178" s="357"/>
      <c r="C178" s="358"/>
      <c r="D178" s="399"/>
      <c r="E178" s="359">
        <f>SUM(E175:E177)</f>
        <v>1851197</v>
      </c>
      <c r="F178" s="359">
        <f>SUM(F175:F177)</f>
        <v>1075831</v>
      </c>
      <c r="G178" s="359">
        <f>SUM(G175:G177)</f>
        <v>775366</v>
      </c>
      <c r="H178" s="359">
        <f>SUM(H175:H177)</f>
        <v>132768</v>
      </c>
      <c r="I178" s="359">
        <f>SUM(I175:I177)</f>
        <v>106100</v>
      </c>
      <c r="J178" s="359">
        <f>SUM(J177:J177)</f>
        <v>26668</v>
      </c>
      <c r="K178" s="408">
        <f>SUM(K175:K177)</f>
        <v>1983965</v>
      </c>
      <c r="L178" s="359">
        <f>SUM(L175:L177)</f>
        <v>1181931</v>
      </c>
      <c r="M178" s="360">
        <f>SUM(M175:M177)</f>
        <v>802034</v>
      </c>
    </row>
    <row r="179" spans="1:13" x14ac:dyDescent="0.2">
      <c r="A179" s="354"/>
      <c r="B179" s="370"/>
      <c r="C179" s="354"/>
      <c r="D179" s="268"/>
      <c r="E179" s="371"/>
      <c r="F179" s="371"/>
      <c r="G179" s="372"/>
      <c r="H179" s="371"/>
      <c r="I179" s="371"/>
      <c r="J179" s="372"/>
      <c r="K179" s="416"/>
      <c r="L179" s="371"/>
      <c r="M179" s="393"/>
    </row>
    <row r="180" spans="1:13" x14ac:dyDescent="0.2">
      <c r="A180" s="354" t="str">
        <f>MID(C180,1,1)</f>
        <v>6</v>
      </c>
      <c r="B180" s="354" t="str">
        <f>MID(C180,1,2)</f>
        <v>62</v>
      </c>
      <c r="C180" s="354">
        <v>6211</v>
      </c>
      <c r="D180" s="268" t="s">
        <v>390</v>
      </c>
      <c r="E180" s="353">
        <f>+F180+G180</f>
        <v>5982</v>
      </c>
      <c r="F180" s="355">
        <v>5982</v>
      </c>
      <c r="G180" s="356"/>
      <c r="H180" s="355">
        <f>+I180+J180</f>
        <v>2000</v>
      </c>
      <c r="I180" s="355">
        <v>2000</v>
      </c>
      <c r="J180" s="356"/>
      <c r="K180" s="409">
        <f t="shared" ref="K180:K181" si="144">+L180+M180</f>
        <v>7982</v>
      </c>
      <c r="L180" s="353">
        <f t="shared" ref="L180:M181" si="145">+F180+I180</f>
        <v>7982</v>
      </c>
      <c r="M180" s="392">
        <f t="shared" si="145"/>
        <v>0</v>
      </c>
    </row>
    <row r="181" spans="1:13" x14ac:dyDescent="0.2">
      <c r="A181" s="354" t="str">
        <f>MID(C181,1,1)</f>
        <v>6</v>
      </c>
      <c r="B181" s="354" t="str">
        <f>MID(C181,1,2)</f>
        <v>62</v>
      </c>
      <c r="C181" s="354">
        <v>6223</v>
      </c>
      <c r="D181" s="268" t="s">
        <v>391</v>
      </c>
      <c r="E181" s="353">
        <f>+F181+G181</f>
        <v>10449</v>
      </c>
      <c r="F181" s="355">
        <v>10359</v>
      </c>
      <c r="G181" s="356">
        <v>90</v>
      </c>
      <c r="H181" s="355">
        <f>+I181+J181</f>
        <v>0</v>
      </c>
      <c r="I181" s="355"/>
      <c r="J181" s="356"/>
      <c r="K181" s="409">
        <f t="shared" si="144"/>
        <v>10449</v>
      </c>
      <c r="L181" s="353">
        <f t="shared" si="145"/>
        <v>10359</v>
      </c>
      <c r="M181" s="392">
        <f t="shared" si="145"/>
        <v>90</v>
      </c>
    </row>
    <row r="182" spans="1:13" x14ac:dyDescent="0.2">
      <c r="A182" s="357" t="s">
        <v>274</v>
      </c>
      <c r="B182" s="357"/>
      <c r="C182" s="358"/>
      <c r="D182" s="399"/>
      <c r="E182" s="359">
        <f t="shared" ref="E182:M182" si="146">SUM(E180:E181)</f>
        <v>16431</v>
      </c>
      <c r="F182" s="359">
        <f t="shared" si="146"/>
        <v>16341</v>
      </c>
      <c r="G182" s="359">
        <f t="shared" si="146"/>
        <v>90</v>
      </c>
      <c r="H182" s="359">
        <f t="shared" si="146"/>
        <v>2000</v>
      </c>
      <c r="I182" s="359">
        <f t="shared" si="146"/>
        <v>2000</v>
      </c>
      <c r="J182" s="359">
        <f t="shared" si="146"/>
        <v>0</v>
      </c>
      <c r="K182" s="408">
        <f t="shared" si="146"/>
        <v>18431</v>
      </c>
      <c r="L182" s="359">
        <f t="shared" si="146"/>
        <v>18341</v>
      </c>
      <c r="M182" s="360">
        <f t="shared" si="146"/>
        <v>90</v>
      </c>
    </row>
    <row r="183" spans="1:13" x14ac:dyDescent="0.2">
      <c r="A183" s="354"/>
      <c r="B183" s="370"/>
      <c r="C183" s="354"/>
      <c r="D183" s="268"/>
      <c r="E183" s="371"/>
      <c r="F183" s="371"/>
      <c r="G183" s="372"/>
      <c r="H183" s="371"/>
      <c r="I183" s="371"/>
      <c r="J183" s="372"/>
      <c r="K183" s="416"/>
      <c r="L183" s="371"/>
      <c r="M183" s="393"/>
    </row>
    <row r="184" spans="1:13" x14ac:dyDescent="0.2">
      <c r="A184" s="354" t="str">
        <f>MID(C184,1,1)</f>
        <v>6</v>
      </c>
      <c r="B184" s="354" t="str">
        <f>MID(C184,1,2)</f>
        <v>63</v>
      </c>
      <c r="C184" s="354">
        <v>6310</v>
      </c>
      <c r="D184" s="268" t="s">
        <v>275</v>
      </c>
      <c r="E184" s="353">
        <f>+F184+G184</f>
        <v>226752</v>
      </c>
      <c r="F184" s="355">
        <v>222300</v>
      </c>
      <c r="G184" s="356">
        <v>4452</v>
      </c>
      <c r="H184" s="355">
        <f>+I184+J184</f>
        <v>500</v>
      </c>
      <c r="I184" s="355"/>
      <c r="J184" s="356">
        <v>500</v>
      </c>
      <c r="K184" s="409">
        <f t="shared" ref="K184:K187" si="147">+L184+M184</f>
        <v>227252</v>
      </c>
      <c r="L184" s="353">
        <f t="shared" ref="L184:M187" si="148">+F184+I184</f>
        <v>222300</v>
      </c>
      <c r="M184" s="392">
        <f t="shared" si="148"/>
        <v>4952</v>
      </c>
    </row>
    <row r="185" spans="1:13" x14ac:dyDescent="0.2">
      <c r="A185" s="354" t="str">
        <f>MID(C185,1,1)</f>
        <v>6</v>
      </c>
      <c r="B185" s="354" t="str">
        <f>MID(C185,1,2)</f>
        <v>63</v>
      </c>
      <c r="C185" s="354">
        <v>6320</v>
      </c>
      <c r="D185" s="268" t="s">
        <v>392</v>
      </c>
      <c r="E185" s="353">
        <f>+F185+G185</f>
        <v>1157</v>
      </c>
      <c r="F185" s="355"/>
      <c r="G185" s="356">
        <v>1157</v>
      </c>
      <c r="H185" s="355"/>
      <c r="I185" s="355"/>
      <c r="J185" s="356"/>
      <c r="K185" s="409">
        <f t="shared" si="147"/>
        <v>1157</v>
      </c>
      <c r="L185" s="353">
        <f t="shared" si="148"/>
        <v>0</v>
      </c>
      <c r="M185" s="392">
        <f t="shared" si="148"/>
        <v>1157</v>
      </c>
    </row>
    <row r="186" spans="1:13" ht="15" x14ac:dyDescent="0.2">
      <c r="A186" s="354" t="str">
        <f>MID(C186,1,1)</f>
        <v>6</v>
      </c>
      <c r="B186" s="354" t="str">
        <f>MID(C186,1,2)</f>
        <v>63</v>
      </c>
      <c r="C186" s="354">
        <v>6330</v>
      </c>
      <c r="D186" s="268" t="s">
        <v>406</v>
      </c>
      <c r="E186" s="376">
        <f>+F186+G186-1564128-17445-340</f>
        <v>65335</v>
      </c>
      <c r="F186" s="355">
        <v>1596178</v>
      </c>
      <c r="G186" s="356">
        <v>51070</v>
      </c>
      <c r="H186" s="355"/>
      <c r="I186" s="355"/>
      <c r="J186" s="356"/>
      <c r="K186" s="426">
        <f>+L186+M186-1564128-17445-340</f>
        <v>65335</v>
      </c>
      <c r="L186" s="353">
        <f t="shared" si="148"/>
        <v>1596178</v>
      </c>
      <c r="M186" s="392">
        <f t="shared" si="148"/>
        <v>51070</v>
      </c>
    </row>
    <row r="187" spans="1:13" x14ac:dyDescent="0.2">
      <c r="A187" s="354" t="str">
        <f>MID(C187,1,1)</f>
        <v>6</v>
      </c>
      <c r="B187" s="354" t="str">
        <f>MID(C187,1,2)</f>
        <v>63</v>
      </c>
      <c r="C187" s="354">
        <v>6399</v>
      </c>
      <c r="D187" s="268" t="s">
        <v>393</v>
      </c>
      <c r="E187" s="353">
        <f>+F187+G187</f>
        <v>265725</v>
      </c>
      <c r="F187" s="355">
        <v>250000</v>
      </c>
      <c r="G187" s="356">
        <v>15725</v>
      </c>
      <c r="H187" s="355"/>
      <c r="I187" s="355"/>
      <c r="J187" s="356"/>
      <c r="K187" s="409">
        <f t="shared" si="147"/>
        <v>265725</v>
      </c>
      <c r="L187" s="353">
        <f t="shared" si="148"/>
        <v>250000</v>
      </c>
      <c r="M187" s="392">
        <f t="shared" si="148"/>
        <v>15725</v>
      </c>
    </row>
    <row r="188" spans="1:13" x14ac:dyDescent="0.2">
      <c r="A188" s="357" t="s">
        <v>276</v>
      </c>
      <c r="B188" s="357"/>
      <c r="C188" s="358"/>
      <c r="D188" s="399"/>
      <c r="E188" s="359">
        <f>SUM(E184:E187)</f>
        <v>558969</v>
      </c>
      <c r="F188" s="359">
        <f>SUM(F184:F187)</f>
        <v>2068478</v>
      </c>
      <c r="G188" s="359">
        <f>SUM(G184:G187)</f>
        <v>72404</v>
      </c>
      <c r="H188" s="359">
        <f>SUM(H184:H187)</f>
        <v>500</v>
      </c>
      <c r="I188" s="359">
        <f t="shared" ref="I188:J188" si="149">SUM(I184:I187)</f>
        <v>0</v>
      </c>
      <c r="J188" s="359">
        <f t="shared" si="149"/>
        <v>500</v>
      </c>
      <c r="K188" s="408">
        <f>SUM(K184:K187)</f>
        <v>559469</v>
      </c>
      <c r="L188" s="359">
        <f>SUM(L184:L187)</f>
        <v>2068478</v>
      </c>
      <c r="M188" s="360">
        <f>SUM(M184:M187)</f>
        <v>72904</v>
      </c>
    </row>
    <row r="189" spans="1:13" x14ac:dyDescent="0.2">
      <c r="A189" s="354"/>
      <c r="B189" s="370"/>
      <c r="C189" s="354"/>
      <c r="D189" s="268"/>
      <c r="E189" s="371"/>
      <c r="F189" s="371"/>
      <c r="G189" s="372"/>
      <c r="H189" s="371"/>
      <c r="I189" s="371"/>
      <c r="J189" s="372"/>
      <c r="K189" s="416"/>
      <c r="L189" s="371"/>
      <c r="M189" s="393"/>
    </row>
    <row r="190" spans="1:13" x14ac:dyDescent="0.2">
      <c r="A190" s="354" t="str">
        <f>MID(C190,1,1)</f>
        <v>6</v>
      </c>
      <c r="B190" s="354" t="str">
        <f>MID(C190,1,2)</f>
        <v>64</v>
      </c>
      <c r="C190" s="354">
        <v>6409</v>
      </c>
      <c r="D190" s="268" t="s">
        <v>394</v>
      </c>
      <c r="E190" s="376">
        <f>+F190+G190</f>
        <v>136635</v>
      </c>
      <c r="F190" s="355">
        <v>114979</v>
      </c>
      <c r="G190" s="356">
        <v>21656</v>
      </c>
      <c r="H190" s="355">
        <f>+I190+J190</f>
        <v>2660</v>
      </c>
      <c r="I190" s="355"/>
      <c r="J190" s="356">
        <v>2660</v>
      </c>
      <c r="K190" s="420">
        <f>+L190+M190</f>
        <v>139295</v>
      </c>
      <c r="L190" s="355">
        <f>+F190+I190</f>
        <v>114979</v>
      </c>
      <c r="M190" s="394">
        <f>+G190+J190</f>
        <v>24316</v>
      </c>
    </row>
    <row r="191" spans="1:13" x14ac:dyDescent="0.2">
      <c r="A191" s="357" t="s">
        <v>395</v>
      </c>
      <c r="B191" s="357"/>
      <c r="C191" s="358"/>
      <c r="D191" s="399"/>
      <c r="E191" s="359">
        <f t="shared" ref="E191:M191" si="150">SUM(E190:E190)</f>
        <v>136635</v>
      </c>
      <c r="F191" s="359">
        <f t="shared" si="150"/>
        <v>114979</v>
      </c>
      <c r="G191" s="359">
        <f t="shared" si="150"/>
        <v>21656</v>
      </c>
      <c r="H191" s="359">
        <f t="shared" si="150"/>
        <v>2660</v>
      </c>
      <c r="I191" s="359">
        <f t="shared" si="150"/>
        <v>0</v>
      </c>
      <c r="J191" s="359">
        <f t="shared" si="150"/>
        <v>2660</v>
      </c>
      <c r="K191" s="408">
        <f t="shared" si="150"/>
        <v>139295</v>
      </c>
      <c r="L191" s="359">
        <f t="shared" si="150"/>
        <v>114979</v>
      </c>
      <c r="M191" s="360">
        <f t="shared" si="150"/>
        <v>24316</v>
      </c>
    </row>
    <row r="192" spans="1:13" ht="13.5" thickBot="1" x14ac:dyDescent="0.25">
      <c r="A192" s="362"/>
      <c r="B192" s="361"/>
      <c r="C192" s="362"/>
      <c r="D192" s="400"/>
      <c r="E192" s="363"/>
      <c r="F192" s="363"/>
      <c r="G192" s="364"/>
      <c r="H192" s="363"/>
      <c r="I192" s="363"/>
      <c r="J192" s="364"/>
      <c r="K192" s="363"/>
      <c r="L192" s="363"/>
      <c r="M192" s="364"/>
    </row>
    <row r="193" spans="1:13" ht="14.25" thickTop="1" thickBot="1" x14ac:dyDescent="0.25">
      <c r="A193" s="387" t="s">
        <v>277</v>
      </c>
      <c r="B193" s="365"/>
      <c r="C193" s="365"/>
      <c r="D193" s="401"/>
      <c r="E193" s="366">
        <f>+E178+E182+E188+E191</f>
        <v>2563232</v>
      </c>
      <c r="F193" s="367">
        <f>+F178+F182+F188+F191</f>
        <v>3275629</v>
      </c>
      <c r="G193" s="367">
        <f>+G191+G188+G182+G178</f>
        <v>869516</v>
      </c>
      <c r="H193" s="366">
        <f t="shared" ref="H193:M193" si="151">+H178+H182+H188+H191</f>
        <v>137928</v>
      </c>
      <c r="I193" s="367">
        <f t="shared" si="151"/>
        <v>108100</v>
      </c>
      <c r="J193" s="367">
        <f t="shared" si="151"/>
        <v>29828</v>
      </c>
      <c r="K193" s="366">
        <f t="shared" si="151"/>
        <v>2701160</v>
      </c>
      <c r="L193" s="367">
        <f t="shared" si="151"/>
        <v>3383729</v>
      </c>
      <c r="M193" s="367">
        <f t="shared" si="151"/>
        <v>899344</v>
      </c>
    </row>
    <row r="194" spans="1:13" ht="14.25" thickTop="1" thickBot="1" x14ac:dyDescent="0.25">
      <c r="A194" s="383"/>
      <c r="B194" s="384"/>
      <c r="C194" s="384"/>
      <c r="D194" s="407"/>
      <c r="E194" s="385"/>
      <c r="F194" s="385"/>
      <c r="G194" s="386"/>
      <c r="H194" s="385"/>
      <c r="I194" s="385"/>
      <c r="J194" s="386"/>
      <c r="K194" s="385"/>
      <c r="L194" s="385"/>
      <c r="M194" s="386"/>
    </row>
    <row r="195" spans="1:13" ht="17.25" customHeight="1" thickTop="1" thickBot="1" x14ac:dyDescent="0.3">
      <c r="A195" s="427" t="s">
        <v>407</v>
      </c>
      <c r="B195" s="388"/>
      <c r="C195" s="388"/>
      <c r="D195" s="428"/>
      <c r="E195" s="389">
        <f>+E193+E173+E155+E132+E45+E14</f>
        <v>10422100</v>
      </c>
      <c r="F195" s="389">
        <f>+F193+F173+F155+F132+F45+F14</f>
        <v>9923752</v>
      </c>
      <c r="G195" s="389">
        <f>+G193+G173+G155+G132+G45+G14</f>
        <v>2080261</v>
      </c>
      <c r="H195" s="389">
        <f>+H193+H173+H155+H132+H45+H14</f>
        <v>6031742</v>
      </c>
      <c r="I195" s="389">
        <f>I14+I45+I132+I155+I173+I193</f>
        <v>4645901</v>
      </c>
      <c r="J195" s="389">
        <f>+J193+J173+J155+J132+J45+J14</f>
        <v>1385841</v>
      </c>
      <c r="K195" s="389">
        <f>+K193+K173+K155+K132+K45+K14</f>
        <v>16453842</v>
      </c>
      <c r="L195" s="389">
        <f>+L193+L173+L155+L132+L45+L14</f>
        <v>14569653</v>
      </c>
      <c r="M195" s="389">
        <f>+M193+M173+M155+M132+M45+M14</f>
        <v>3466102</v>
      </c>
    </row>
    <row r="196" spans="1:13" ht="11.25" customHeight="1" thickTop="1" x14ac:dyDescent="0.2">
      <c r="G196" s="350"/>
      <c r="H196" s="350"/>
      <c r="I196" s="350"/>
      <c r="J196" s="350"/>
      <c r="L196" s="350"/>
    </row>
    <row r="197" spans="1:13" x14ac:dyDescent="0.2">
      <c r="A197" s="347" t="s">
        <v>158</v>
      </c>
      <c r="F197" s="350"/>
      <c r="G197" s="350"/>
      <c r="H197" s="350"/>
      <c r="I197" s="350"/>
      <c r="J197" s="350"/>
      <c r="K197" s="350"/>
      <c r="M197" s="350"/>
    </row>
    <row r="198" spans="1:13" x14ac:dyDescent="0.2">
      <c r="F198" s="350"/>
      <c r="G198" s="350"/>
      <c r="H198" s="350"/>
      <c r="I198" s="350"/>
      <c r="K198" s="350"/>
      <c r="L198" s="350"/>
    </row>
    <row r="199" spans="1:13" x14ac:dyDescent="0.2">
      <c r="G199" s="350"/>
      <c r="I199" s="350"/>
    </row>
    <row r="200" spans="1:13" x14ac:dyDescent="0.2">
      <c r="G200" s="350"/>
    </row>
    <row r="201" spans="1:13" x14ac:dyDescent="0.2">
      <c r="G201" s="350"/>
      <c r="H201" s="350"/>
    </row>
    <row r="202" spans="1:13" x14ac:dyDescent="0.2">
      <c r="G202" s="350"/>
    </row>
    <row r="203" spans="1:13" x14ac:dyDescent="0.2">
      <c r="G203" s="350"/>
    </row>
    <row r="204" spans="1:13" x14ac:dyDescent="0.2">
      <c r="G204" s="350"/>
    </row>
    <row r="205" spans="1:13" x14ac:dyDescent="0.2">
      <c r="G205" s="350"/>
    </row>
    <row r="206" spans="1:13" x14ac:dyDescent="0.2">
      <c r="G206" s="350"/>
    </row>
    <row r="207" spans="1:13" x14ac:dyDescent="0.2">
      <c r="G207" s="350"/>
    </row>
    <row r="208" spans="1:13" x14ac:dyDescent="0.2">
      <c r="G208" s="350"/>
    </row>
    <row r="209" spans="7:7" x14ac:dyDescent="0.2">
      <c r="G209" s="350"/>
    </row>
    <row r="210" spans="7:7" x14ac:dyDescent="0.2">
      <c r="G210" s="350"/>
    </row>
    <row r="211" spans="7:7" x14ac:dyDescent="0.2">
      <c r="G211" s="350"/>
    </row>
    <row r="212" spans="7:7" x14ac:dyDescent="0.2">
      <c r="G212" s="350"/>
    </row>
    <row r="213" spans="7:7" x14ac:dyDescent="0.2">
      <c r="G213" s="350"/>
    </row>
    <row r="214" spans="7:7" x14ac:dyDescent="0.2">
      <c r="G214" s="350"/>
    </row>
    <row r="215" spans="7:7" x14ac:dyDescent="0.2">
      <c r="G215" s="350"/>
    </row>
    <row r="216" spans="7:7" x14ac:dyDescent="0.2">
      <c r="G216" s="350"/>
    </row>
    <row r="217" spans="7:7" x14ac:dyDescent="0.2">
      <c r="G217" s="350"/>
    </row>
    <row r="218" spans="7:7" x14ac:dyDescent="0.2">
      <c r="G218" s="350"/>
    </row>
    <row r="219" spans="7:7" x14ac:dyDescent="0.2">
      <c r="G219" s="350"/>
    </row>
    <row r="220" spans="7:7" x14ac:dyDescent="0.2">
      <c r="G220" s="350"/>
    </row>
    <row r="221" spans="7:7" x14ac:dyDescent="0.2">
      <c r="G221" s="350"/>
    </row>
    <row r="222" spans="7:7" x14ac:dyDescent="0.2">
      <c r="G222" s="350"/>
    </row>
    <row r="223" spans="7:7" x14ac:dyDescent="0.2">
      <c r="G223" s="350"/>
    </row>
    <row r="224" spans="7:7" x14ac:dyDescent="0.2">
      <c r="G224" s="350"/>
    </row>
    <row r="225" spans="7:7" x14ac:dyDescent="0.2">
      <c r="G225" s="350"/>
    </row>
    <row r="226" spans="7:7" x14ac:dyDescent="0.2">
      <c r="G226" s="350"/>
    </row>
    <row r="227" spans="7:7" x14ac:dyDescent="0.2">
      <c r="G227" s="350"/>
    </row>
    <row r="228" spans="7:7" x14ac:dyDescent="0.2">
      <c r="G228" s="350"/>
    </row>
    <row r="229" spans="7:7" x14ac:dyDescent="0.2">
      <c r="G229" s="350"/>
    </row>
    <row r="230" spans="7:7" x14ac:dyDescent="0.2">
      <c r="G230" s="350"/>
    </row>
    <row r="231" spans="7:7" x14ac:dyDescent="0.2">
      <c r="G231" s="350"/>
    </row>
    <row r="232" spans="7:7" x14ac:dyDescent="0.2">
      <c r="G232" s="350"/>
    </row>
    <row r="233" spans="7:7" x14ac:dyDescent="0.2">
      <c r="G233" s="350"/>
    </row>
    <row r="234" spans="7:7" x14ac:dyDescent="0.2">
      <c r="G234" s="350"/>
    </row>
    <row r="235" spans="7:7" x14ac:dyDescent="0.2">
      <c r="G235" s="350"/>
    </row>
    <row r="236" spans="7:7" x14ac:dyDescent="0.2">
      <c r="G236" s="350"/>
    </row>
    <row r="237" spans="7:7" x14ac:dyDescent="0.2">
      <c r="G237" s="350"/>
    </row>
    <row r="238" spans="7:7" x14ac:dyDescent="0.2">
      <c r="G238" s="350"/>
    </row>
    <row r="239" spans="7:7" x14ac:dyDescent="0.2">
      <c r="G239" s="350"/>
    </row>
    <row r="240" spans="7:7" x14ac:dyDescent="0.2">
      <c r="G240" s="350"/>
    </row>
    <row r="241" spans="7:7" x14ac:dyDescent="0.2">
      <c r="G241" s="350"/>
    </row>
    <row r="242" spans="7:7" x14ac:dyDescent="0.2">
      <c r="G242" s="350"/>
    </row>
    <row r="243" spans="7:7" x14ac:dyDescent="0.2">
      <c r="G243" s="350"/>
    </row>
    <row r="244" spans="7:7" x14ac:dyDescent="0.2">
      <c r="G244" s="350"/>
    </row>
    <row r="245" spans="7:7" x14ac:dyDescent="0.2">
      <c r="G245" s="350"/>
    </row>
    <row r="246" spans="7:7" x14ac:dyDescent="0.2">
      <c r="G246" s="350"/>
    </row>
    <row r="247" spans="7:7" x14ac:dyDescent="0.2">
      <c r="G247" s="350"/>
    </row>
    <row r="248" spans="7:7" x14ac:dyDescent="0.2">
      <c r="G248" s="350"/>
    </row>
    <row r="249" spans="7:7" x14ac:dyDescent="0.2">
      <c r="G249" s="350"/>
    </row>
    <row r="250" spans="7:7" x14ac:dyDescent="0.2">
      <c r="G250" s="350"/>
    </row>
    <row r="251" spans="7:7" x14ac:dyDescent="0.2">
      <c r="G251" s="350"/>
    </row>
    <row r="252" spans="7:7" x14ac:dyDescent="0.2">
      <c r="G252" s="350"/>
    </row>
    <row r="253" spans="7:7" x14ac:dyDescent="0.2">
      <c r="G253" s="350"/>
    </row>
    <row r="254" spans="7:7" x14ac:dyDescent="0.2">
      <c r="G254" s="350"/>
    </row>
    <row r="255" spans="7:7" x14ac:dyDescent="0.2">
      <c r="G255" s="350"/>
    </row>
    <row r="256" spans="7:7" x14ac:dyDescent="0.2">
      <c r="G256" s="350"/>
    </row>
    <row r="257" spans="7:7" x14ac:dyDescent="0.2">
      <c r="G257" s="350"/>
    </row>
    <row r="258" spans="7:7" x14ac:dyDescent="0.2">
      <c r="G258" s="350"/>
    </row>
    <row r="259" spans="7:7" x14ac:dyDescent="0.2">
      <c r="G259" s="350"/>
    </row>
    <row r="260" spans="7:7" x14ac:dyDescent="0.2">
      <c r="G260" s="350"/>
    </row>
    <row r="261" spans="7:7" x14ac:dyDescent="0.2">
      <c r="G261" s="350"/>
    </row>
    <row r="262" spans="7:7" x14ac:dyDescent="0.2">
      <c r="G262" s="350"/>
    </row>
    <row r="263" spans="7:7" x14ac:dyDescent="0.2">
      <c r="G263" s="350"/>
    </row>
    <row r="264" spans="7:7" x14ac:dyDescent="0.2">
      <c r="G264" s="350"/>
    </row>
    <row r="265" spans="7:7" x14ac:dyDescent="0.2">
      <c r="G265" s="350"/>
    </row>
    <row r="266" spans="7:7" x14ac:dyDescent="0.2">
      <c r="G266" s="350"/>
    </row>
    <row r="267" spans="7:7" x14ac:dyDescent="0.2">
      <c r="G267" s="350"/>
    </row>
    <row r="268" spans="7:7" x14ac:dyDescent="0.2">
      <c r="G268" s="350"/>
    </row>
    <row r="269" spans="7:7" x14ac:dyDescent="0.2">
      <c r="G269" s="350"/>
    </row>
    <row r="270" spans="7:7" x14ac:dyDescent="0.2">
      <c r="G270" s="350"/>
    </row>
    <row r="271" spans="7:7" x14ac:dyDescent="0.2">
      <c r="G271" s="350"/>
    </row>
    <row r="272" spans="7:7" x14ac:dyDescent="0.2">
      <c r="G272" s="350"/>
    </row>
    <row r="273" spans="7:7" x14ac:dyDescent="0.2">
      <c r="G273" s="350"/>
    </row>
    <row r="274" spans="7:7" x14ac:dyDescent="0.2">
      <c r="G274" s="350"/>
    </row>
    <row r="275" spans="7:7" x14ac:dyDescent="0.2">
      <c r="G275" s="350"/>
    </row>
    <row r="276" spans="7:7" x14ac:dyDescent="0.2">
      <c r="G276" s="350"/>
    </row>
    <row r="277" spans="7:7" x14ac:dyDescent="0.2">
      <c r="G277" s="350"/>
    </row>
    <row r="278" spans="7:7" x14ac:dyDescent="0.2">
      <c r="G278" s="350"/>
    </row>
    <row r="279" spans="7:7" x14ac:dyDescent="0.2">
      <c r="G279" s="350"/>
    </row>
    <row r="280" spans="7:7" x14ac:dyDescent="0.2">
      <c r="G280" s="350"/>
    </row>
    <row r="281" spans="7:7" x14ac:dyDescent="0.2">
      <c r="G281" s="350"/>
    </row>
    <row r="282" spans="7:7" x14ac:dyDescent="0.2">
      <c r="G282" s="350"/>
    </row>
    <row r="283" spans="7:7" x14ac:dyDescent="0.2">
      <c r="G283" s="350"/>
    </row>
    <row r="284" spans="7:7" x14ac:dyDescent="0.2">
      <c r="G284" s="350"/>
    </row>
    <row r="285" spans="7:7" x14ac:dyDescent="0.2">
      <c r="G285" s="350"/>
    </row>
    <row r="286" spans="7:7" x14ac:dyDescent="0.2">
      <c r="G286" s="350"/>
    </row>
    <row r="287" spans="7:7" x14ac:dyDescent="0.2">
      <c r="G287" s="350"/>
    </row>
    <row r="288" spans="7:7" x14ac:dyDescent="0.2">
      <c r="G288" s="350"/>
    </row>
    <row r="289" spans="7:7" x14ac:dyDescent="0.2">
      <c r="G289" s="350"/>
    </row>
    <row r="290" spans="7:7" x14ac:dyDescent="0.2">
      <c r="G290" s="350"/>
    </row>
    <row r="291" spans="7:7" x14ac:dyDescent="0.2">
      <c r="G291" s="350"/>
    </row>
    <row r="292" spans="7:7" x14ac:dyDescent="0.2">
      <c r="G292" s="350"/>
    </row>
    <row r="293" spans="7:7" x14ac:dyDescent="0.2">
      <c r="G293" s="350"/>
    </row>
    <row r="294" spans="7:7" x14ac:dyDescent="0.2">
      <c r="G294" s="350"/>
    </row>
    <row r="295" spans="7:7" x14ac:dyDescent="0.2">
      <c r="G295" s="350"/>
    </row>
    <row r="296" spans="7:7" x14ac:dyDescent="0.2">
      <c r="G296" s="350"/>
    </row>
    <row r="297" spans="7:7" x14ac:dyDescent="0.2">
      <c r="G297" s="350"/>
    </row>
    <row r="298" spans="7:7" x14ac:dyDescent="0.2">
      <c r="G298" s="350"/>
    </row>
    <row r="299" spans="7:7" x14ac:dyDescent="0.2">
      <c r="G299" s="350"/>
    </row>
    <row r="300" spans="7:7" x14ac:dyDescent="0.2">
      <c r="G300" s="350"/>
    </row>
    <row r="301" spans="7:7" x14ac:dyDescent="0.2">
      <c r="G301" s="350"/>
    </row>
    <row r="302" spans="7:7" x14ac:dyDescent="0.2">
      <c r="G302" s="350"/>
    </row>
    <row r="303" spans="7:7" x14ac:dyDescent="0.2">
      <c r="G303" s="350"/>
    </row>
    <row r="304" spans="7:7" x14ac:dyDescent="0.2">
      <c r="G304" s="350"/>
    </row>
    <row r="305" spans="7:7" x14ac:dyDescent="0.2">
      <c r="G305" s="350"/>
    </row>
    <row r="306" spans="7:7" x14ac:dyDescent="0.2">
      <c r="G306" s="350"/>
    </row>
    <row r="307" spans="7:7" x14ac:dyDescent="0.2">
      <c r="G307" s="350"/>
    </row>
    <row r="308" spans="7:7" x14ac:dyDescent="0.2">
      <c r="G308" s="350"/>
    </row>
    <row r="309" spans="7:7" x14ac:dyDescent="0.2">
      <c r="G309" s="350"/>
    </row>
    <row r="310" spans="7:7" x14ac:dyDescent="0.2">
      <c r="G310" s="350"/>
    </row>
    <row r="311" spans="7:7" x14ac:dyDescent="0.2">
      <c r="G311" s="350"/>
    </row>
    <row r="312" spans="7:7" x14ac:dyDescent="0.2">
      <c r="G312" s="350"/>
    </row>
    <row r="313" spans="7:7" x14ac:dyDescent="0.2">
      <c r="G313" s="350"/>
    </row>
    <row r="314" spans="7:7" x14ac:dyDescent="0.2">
      <c r="G314" s="350"/>
    </row>
    <row r="315" spans="7:7" x14ac:dyDescent="0.2">
      <c r="G315" s="350"/>
    </row>
    <row r="316" spans="7:7" x14ac:dyDescent="0.2">
      <c r="G316" s="350"/>
    </row>
    <row r="317" spans="7:7" x14ac:dyDescent="0.2">
      <c r="G317" s="350"/>
    </row>
    <row r="318" spans="7:7" x14ac:dyDescent="0.2">
      <c r="G318" s="350"/>
    </row>
    <row r="319" spans="7:7" x14ac:dyDescent="0.2">
      <c r="G319" s="350"/>
    </row>
    <row r="320" spans="7:7" x14ac:dyDescent="0.2">
      <c r="G320" s="350"/>
    </row>
    <row r="321" spans="7:7" x14ac:dyDescent="0.2">
      <c r="G321" s="350"/>
    </row>
    <row r="322" spans="7:7" x14ac:dyDescent="0.2">
      <c r="G322" s="350"/>
    </row>
    <row r="323" spans="7:7" x14ac:dyDescent="0.2">
      <c r="G323" s="350"/>
    </row>
    <row r="324" spans="7:7" x14ac:dyDescent="0.2">
      <c r="G324" s="350"/>
    </row>
    <row r="325" spans="7:7" x14ac:dyDescent="0.2">
      <c r="G325" s="350"/>
    </row>
    <row r="326" spans="7:7" x14ac:dyDescent="0.2">
      <c r="G326" s="350"/>
    </row>
    <row r="327" spans="7:7" x14ac:dyDescent="0.2">
      <c r="G327" s="350"/>
    </row>
    <row r="328" spans="7:7" x14ac:dyDescent="0.2">
      <c r="G328" s="350"/>
    </row>
    <row r="329" spans="7:7" x14ac:dyDescent="0.2">
      <c r="G329" s="350"/>
    </row>
    <row r="330" spans="7:7" x14ac:dyDescent="0.2">
      <c r="G330" s="350"/>
    </row>
    <row r="331" spans="7:7" x14ac:dyDescent="0.2">
      <c r="G331" s="350"/>
    </row>
    <row r="332" spans="7:7" x14ac:dyDescent="0.2">
      <c r="G332" s="350"/>
    </row>
    <row r="333" spans="7:7" x14ac:dyDescent="0.2">
      <c r="G333" s="350"/>
    </row>
    <row r="334" spans="7:7" x14ac:dyDescent="0.2">
      <c r="G334" s="350"/>
    </row>
    <row r="335" spans="7:7" x14ac:dyDescent="0.2">
      <c r="G335" s="350"/>
    </row>
    <row r="336" spans="7:7" x14ac:dyDescent="0.2">
      <c r="G336" s="350"/>
    </row>
    <row r="337" spans="7:7" x14ac:dyDescent="0.2">
      <c r="G337" s="350"/>
    </row>
    <row r="338" spans="7:7" x14ac:dyDescent="0.2">
      <c r="G338" s="350"/>
    </row>
    <row r="339" spans="7:7" x14ac:dyDescent="0.2">
      <c r="G339" s="350"/>
    </row>
    <row r="340" spans="7:7" x14ac:dyDescent="0.2">
      <c r="G340" s="350"/>
    </row>
    <row r="341" spans="7:7" x14ac:dyDescent="0.2">
      <c r="G341" s="350"/>
    </row>
    <row r="342" spans="7:7" x14ac:dyDescent="0.2">
      <c r="G342" s="350"/>
    </row>
    <row r="343" spans="7:7" x14ac:dyDescent="0.2">
      <c r="G343" s="350"/>
    </row>
    <row r="344" spans="7:7" x14ac:dyDescent="0.2">
      <c r="G344" s="350"/>
    </row>
  </sheetData>
  <mergeCells count="9">
    <mergeCell ref="K4:M4"/>
    <mergeCell ref="A2:M2"/>
    <mergeCell ref="A1:M1"/>
    <mergeCell ref="A4:A5"/>
    <mergeCell ref="B4:B5"/>
    <mergeCell ref="C4:C5"/>
    <mergeCell ref="D4:D5"/>
    <mergeCell ref="E4:G4"/>
    <mergeCell ref="H4:J4"/>
  </mergeCells>
  <printOptions horizontalCentered="1"/>
  <pageMargins left="0.51181102362204722" right="0.55118110236220474" top="0.51" bottom="0.41" header="0.23622047244094491" footer="0.15748031496062992"/>
  <pageSetup paperSize="9" scale="80" fitToHeight="4" orientation="landscape" r:id="rId1"/>
  <headerFooter alignWithMargins="0"/>
  <rowBreaks count="1" manualBreakCount="1">
    <brk id="176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U44" sqref="U44"/>
    </sheetView>
  </sheetViews>
  <sheetFormatPr defaultRowHeight="12.75" x14ac:dyDescent="0.2"/>
  <sheetData/>
  <pageMargins left="0.47" right="0.42" top="0.78740157499999996" bottom="0.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AB44"/>
  <sheetViews>
    <sheetView zoomScaleNormal="100" zoomScaleSheetLayoutView="100" workbookViewId="0">
      <selection activeCell="Q34" sqref="Q34"/>
    </sheetView>
  </sheetViews>
  <sheetFormatPr defaultRowHeight="12.75" x14ac:dyDescent="0.2"/>
  <cols>
    <col min="11" max="11" width="14.85546875" customWidth="1"/>
    <col min="13" max="13" width="47.28515625" bestFit="1" customWidth="1"/>
    <col min="14" max="15" width="13.42578125" bestFit="1" customWidth="1"/>
    <col min="16" max="16" width="12.28515625" bestFit="1" customWidth="1"/>
    <col min="17" max="17" width="17.28515625" bestFit="1" customWidth="1"/>
    <col min="22" max="22" width="47.28515625" bestFit="1" customWidth="1"/>
    <col min="23" max="24" width="13.42578125" bestFit="1" customWidth="1"/>
    <col min="25" max="25" width="12.28515625" bestFit="1" customWidth="1"/>
  </cols>
  <sheetData>
    <row r="1" spans="13:14" x14ac:dyDescent="0.2">
      <c r="M1" s="437" t="s">
        <v>123</v>
      </c>
      <c r="N1" s="437" t="s">
        <v>410</v>
      </c>
    </row>
    <row r="2" spans="13:14" x14ac:dyDescent="0.2">
      <c r="M2" s="459" t="s">
        <v>462</v>
      </c>
      <c r="N2" s="438">
        <f t="shared" ref="N2:N15" si="0">INDEX($N$20:$N$43,MATCH(M2,$M$20:$M$43,0),1)</f>
        <v>100.974</v>
      </c>
    </row>
    <row r="3" spans="13:14" x14ac:dyDescent="0.2">
      <c r="M3" t="s">
        <v>142</v>
      </c>
      <c r="N3" s="438">
        <f t="shared" si="0"/>
        <v>289.23</v>
      </c>
    </row>
    <row r="4" spans="13:14" x14ac:dyDescent="0.2">
      <c r="M4" s="440" t="s">
        <v>155</v>
      </c>
      <c r="N4" s="441">
        <f t="shared" si="0"/>
        <v>335.77199999999999</v>
      </c>
    </row>
    <row r="5" spans="13:14" x14ac:dyDescent="0.2">
      <c r="M5" t="s">
        <v>150</v>
      </c>
      <c r="N5" s="438">
        <f t="shared" si="0"/>
        <v>489.80099999999999</v>
      </c>
    </row>
    <row r="6" spans="13:14" x14ac:dyDescent="0.2">
      <c r="M6" t="s">
        <v>290</v>
      </c>
      <c r="N6" s="438">
        <f t="shared" si="0"/>
        <v>559.46900000000005</v>
      </c>
    </row>
    <row r="7" spans="13:14" x14ac:dyDescent="0.2">
      <c r="M7" t="s">
        <v>140</v>
      </c>
      <c r="N7" s="438">
        <f t="shared" si="0"/>
        <v>747.82299999999998</v>
      </c>
    </row>
    <row r="8" spans="13:14" x14ac:dyDescent="0.2">
      <c r="M8" t="s">
        <v>146</v>
      </c>
      <c r="N8" s="438">
        <f t="shared" si="0"/>
        <v>754.64200000000005</v>
      </c>
    </row>
    <row r="9" spans="13:14" x14ac:dyDescent="0.2">
      <c r="M9" t="s">
        <v>134</v>
      </c>
      <c r="N9" s="438">
        <f t="shared" si="0"/>
        <v>761.97699999999998</v>
      </c>
    </row>
    <row r="10" spans="13:14" x14ac:dyDescent="0.2">
      <c r="M10" t="s">
        <v>461</v>
      </c>
      <c r="N10" s="438">
        <f t="shared" si="0"/>
        <v>817.36900000000003</v>
      </c>
    </row>
    <row r="11" spans="13:14" x14ac:dyDescent="0.2">
      <c r="M11" t="s">
        <v>136</v>
      </c>
      <c r="N11" s="438">
        <f t="shared" si="0"/>
        <v>877.99799999999993</v>
      </c>
    </row>
    <row r="12" spans="13:14" x14ac:dyDescent="0.2">
      <c r="M12" t="s">
        <v>153</v>
      </c>
      <c r="N12" s="438">
        <f t="shared" si="0"/>
        <v>1983.9650000000001</v>
      </c>
    </row>
    <row r="13" spans="13:14" x14ac:dyDescent="0.2">
      <c r="M13" t="s">
        <v>138</v>
      </c>
      <c r="N13" s="438">
        <f t="shared" si="0"/>
        <v>1987.925</v>
      </c>
    </row>
    <row r="14" spans="13:14" x14ac:dyDescent="0.2">
      <c r="M14" t="s">
        <v>412</v>
      </c>
      <c r="N14" s="438">
        <f t="shared" si="0"/>
        <v>2772.6</v>
      </c>
    </row>
    <row r="15" spans="13:14" x14ac:dyDescent="0.2">
      <c r="M15" t="s">
        <v>132</v>
      </c>
      <c r="N15" s="438">
        <f t="shared" si="0"/>
        <v>3974.297</v>
      </c>
    </row>
    <row r="16" spans="13:14" x14ac:dyDescent="0.2">
      <c r="M16" s="436" t="s">
        <v>121</v>
      </c>
      <c r="N16" s="439">
        <f>SUM(N2:N15)</f>
        <v>16453.842000000001</v>
      </c>
    </row>
    <row r="17" spans="13:28" x14ac:dyDescent="0.2">
      <c r="N17" s="438"/>
      <c r="O17" s="445"/>
      <c r="P17" s="445"/>
      <c r="Q17" s="440" t="s">
        <v>416</v>
      </c>
      <c r="R17" s="440"/>
      <c r="S17" s="440"/>
      <c r="W17" t="s">
        <v>413</v>
      </c>
      <c r="X17" t="s">
        <v>414</v>
      </c>
      <c r="Y17" t="s">
        <v>415</v>
      </c>
    </row>
    <row r="18" spans="13:28" x14ac:dyDescent="0.2">
      <c r="M18" s="445"/>
      <c r="N18" s="446"/>
      <c r="O18" s="445"/>
      <c r="P18" s="445"/>
      <c r="Q18" s="451">
        <v>377973</v>
      </c>
      <c r="R18" s="440"/>
      <c r="S18" s="440"/>
      <c r="U18" t="s">
        <v>131</v>
      </c>
      <c r="V18" t="s">
        <v>132</v>
      </c>
      <c r="W18" s="458">
        <v>3188346</v>
      </c>
      <c r="X18" s="458">
        <v>2931528</v>
      </c>
      <c r="Y18" s="458">
        <v>256818</v>
      </c>
      <c r="Z18">
        <f>W18/1000</f>
        <v>3188.346</v>
      </c>
      <c r="AA18">
        <f t="shared" ref="AA18:AB33" si="1">X18/1000</f>
        <v>2931.5279999999998</v>
      </c>
      <c r="AB18">
        <f t="shared" si="1"/>
        <v>256.81799999999998</v>
      </c>
    </row>
    <row r="19" spans="13:28" x14ac:dyDescent="0.2">
      <c r="M19" s="437" t="s">
        <v>123</v>
      </c>
      <c r="N19" s="437" t="s">
        <v>413</v>
      </c>
      <c r="O19" s="437" t="s">
        <v>414</v>
      </c>
      <c r="P19" s="437" t="s">
        <v>415</v>
      </c>
      <c r="Q19" s="447" t="s">
        <v>417</v>
      </c>
      <c r="R19" s="447" t="s">
        <v>418</v>
      </c>
      <c r="S19" s="447" t="s">
        <v>419</v>
      </c>
      <c r="U19" t="s">
        <v>143</v>
      </c>
      <c r="V19" t="s">
        <v>412</v>
      </c>
      <c r="W19" s="458">
        <v>2582996</v>
      </c>
      <c r="X19" s="458">
        <v>1553406</v>
      </c>
      <c r="Y19" s="458">
        <v>1029590</v>
      </c>
      <c r="Z19">
        <f t="shared" ref="Z19:Z38" si="2">W19/1000</f>
        <v>2582.9960000000001</v>
      </c>
      <c r="AA19">
        <f t="shared" si="1"/>
        <v>1553.4059999999999</v>
      </c>
      <c r="AB19">
        <f t="shared" si="1"/>
        <v>1029.5899999999999</v>
      </c>
    </row>
    <row r="20" spans="13:28" x14ac:dyDescent="0.2">
      <c r="M20" t="s">
        <v>132</v>
      </c>
      <c r="N20" s="438">
        <f t="shared" ref="N20:N28" si="3">O20+P20</f>
        <v>3974.297</v>
      </c>
      <c r="O20" s="438">
        <v>3686.674</v>
      </c>
      <c r="P20" s="438">
        <v>287.62299999999999</v>
      </c>
      <c r="Q20" s="441">
        <f>N20*1000000/$Q$18</f>
        <v>10514.764282104807</v>
      </c>
      <c r="R20" s="441">
        <v>5131</v>
      </c>
      <c r="S20" s="441">
        <f>Q20-R20</f>
        <v>5383.7642821048066</v>
      </c>
      <c r="U20" t="s">
        <v>152</v>
      </c>
      <c r="V20" t="s">
        <v>153</v>
      </c>
      <c r="W20" s="458">
        <v>1788431</v>
      </c>
      <c r="X20" s="458">
        <v>1088439</v>
      </c>
      <c r="Y20" s="458">
        <v>699992</v>
      </c>
      <c r="Z20">
        <f t="shared" si="2"/>
        <v>1788.431</v>
      </c>
      <c r="AA20">
        <f t="shared" si="1"/>
        <v>1088.4390000000001</v>
      </c>
      <c r="AB20">
        <f t="shared" si="1"/>
        <v>699.99199999999996</v>
      </c>
    </row>
    <row r="21" spans="13:28" x14ac:dyDescent="0.2">
      <c r="M21" t="s">
        <v>412</v>
      </c>
      <c r="N21" s="438">
        <f t="shared" si="3"/>
        <v>2772.6</v>
      </c>
      <c r="O21" s="438">
        <v>1760.0119999999999</v>
      </c>
      <c r="P21" s="438">
        <v>1012.588</v>
      </c>
      <c r="Q21" s="441">
        <f>N21*1000000/$Q$18</f>
        <v>7335.4445952488668</v>
      </c>
      <c r="R21" s="440"/>
      <c r="S21" s="440"/>
      <c r="U21" t="s">
        <v>137</v>
      </c>
      <c r="V21" t="s">
        <v>138</v>
      </c>
      <c r="W21" s="458">
        <v>1140407</v>
      </c>
      <c r="X21" s="458">
        <v>1068227</v>
      </c>
      <c r="Y21" s="458">
        <v>72180</v>
      </c>
      <c r="Z21">
        <f t="shared" si="2"/>
        <v>1140.4069999999999</v>
      </c>
      <c r="AA21">
        <f t="shared" si="1"/>
        <v>1068.2270000000001</v>
      </c>
      <c r="AB21">
        <f t="shared" si="1"/>
        <v>72.180000000000007</v>
      </c>
    </row>
    <row r="22" spans="13:28" x14ac:dyDescent="0.2">
      <c r="M22" t="s">
        <v>138</v>
      </c>
      <c r="N22" s="438">
        <f t="shared" si="3"/>
        <v>1987.925</v>
      </c>
      <c r="O22" s="438">
        <v>1904.2059999999999</v>
      </c>
      <c r="P22" s="438">
        <v>83.718999999999994</v>
      </c>
      <c r="Q22" s="441">
        <f t="shared" ref="Q22:Q34" si="4">N22*1000000/$Q$18</f>
        <v>5259.4365205980321</v>
      </c>
      <c r="R22" s="440"/>
      <c r="S22" s="440"/>
      <c r="U22" t="s">
        <v>133</v>
      </c>
      <c r="V22" t="s">
        <v>134</v>
      </c>
      <c r="W22" s="458">
        <v>786581</v>
      </c>
      <c r="X22" s="458">
        <v>785290</v>
      </c>
      <c r="Y22" s="458">
        <v>1291</v>
      </c>
      <c r="Z22">
        <f t="shared" si="2"/>
        <v>786.58100000000002</v>
      </c>
      <c r="AA22">
        <f t="shared" si="1"/>
        <v>785.29</v>
      </c>
      <c r="AB22">
        <f t="shared" si="1"/>
        <v>1.2909999999999999</v>
      </c>
    </row>
    <row r="23" spans="13:28" x14ac:dyDescent="0.2">
      <c r="M23" t="s">
        <v>153</v>
      </c>
      <c r="N23" s="438">
        <f t="shared" si="3"/>
        <v>1983.9650000000001</v>
      </c>
      <c r="O23" s="438">
        <v>1181.931</v>
      </c>
      <c r="P23" s="438">
        <v>802.03399999999999</v>
      </c>
      <c r="Q23" s="441">
        <f t="shared" si="4"/>
        <v>5248.9595817690688</v>
      </c>
      <c r="R23" s="440"/>
      <c r="S23" s="440"/>
      <c r="U23" t="s">
        <v>135</v>
      </c>
      <c r="V23" t="s">
        <v>136</v>
      </c>
      <c r="W23" s="458">
        <v>772331</v>
      </c>
      <c r="X23" s="458">
        <v>104151</v>
      </c>
      <c r="Y23" s="458">
        <v>668180</v>
      </c>
      <c r="Z23">
        <f t="shared" si="2"/>
        <v>772.33100000000002</v>
      </c>
      <c r="AA23">
        <f t="shared" si="1"/>
        <v>104.151</v>
      </c>
      <c r="AB23">
        <f t="shared" si="1"/>
        <v>668.18</v>
      </c>
    </row>
    <row r="24" spans="13:28" x14ac:dyDescent="0.2">
      <c r="M24" t="s">
        <v>136</v>
      </c>
      <c r="N24" s="438">
        <f t="shared" si="3"/>
        <v>877.99799999999993</v>
      </c>
      <c r="O24" s="438">
        <v>176.79400000000001</v>
      </c>
      <c r="P24" s="438">
        <v>701.20399999999995</v>
      </c>
      <c r="Q24" s="441">
        <f t="shared" si="4"/>
        <v>2322.9119540284619</v>
      </c>
      <c r="R24" s="440"/>
      <c r="S24" s="440"/>
      <c r="U24" t="s">
        <v>145</v>
      </c>
      <c r="V24" t="s">
        <v>146</v>
      </c>
      <c r="W24" s="458">
        <v>670750</v>
      </c>
      <c r="X24" s="458">
        <v>496878</v>
      </c>
      <c r="Y24" s="458">
        <v>173872</v>
      </c>
      <c r="Z24">
        <f t="shared" si="2"/>
        <v>670.75</v>
      </c>
      <c r="AA24">
        <f t="shared" si="1"/>
        <v>496.87799999999999</v>
      </c>
      <c r="AB24">
        <f t="shared" si="1"/>
        <v>173.87200000000001</v>
      </c>
    </row>
    <row r="25" spans="13:28" x14ac:dyDescent="0.2">
      <c r="M25" t="s">
        <v>461</v>
      </c>
      <c r="N25" s="438">
        <f t="shared" si="3"/>
        <v>817.36900000000003</v>
      </c>
      <c r="O25" s="438">
        <v>693.02800000000002</v>
      </c>
      <c r="P25" s="438">
        <v>124.34099999999999</v>
      </c>
      <c r="Q25" s="441">
        <f t="shared" si="4"/>
        <v>2162.5063165887509</v>
      </c>
      <c r="R25" s="440"/>
      <c r="S25" s="440"/>
      <c r="U25" t="s">
        <v>156</v>
      </c>
      <c r="V25" t="s">
        <v>290</v>
      </c>
      <c r="W25" s="458">
        <v>624652</v>
      </c>
      <c r="X25" s="458">
        <v>1970419</v>
      </c>
      <c r="Y25" s="458">
        <v>34580</v>
      </c>
      <c r="Z25">
        <f t="shared" si="2"/>
        <v>624.65200000000004</v>
      </c>
      <c r="AA25">
        <f t="shared" si="1"/>
        <v>1970.4190000000001</v>
      </c>
      <c r="AB25">
        <f t="shared" si="1"/>
        <v>34.58</v>
      </c>
    </row>
    <row r="26" spans="13:28" x14ac:dyDescent="0.2">
      <c r="M26" t="s">
        <v>134</v>
      </c>
      <c r="N26" s="438">
        <f t="shared" si="3"/>
        <v>761.97699999999998</v>
      </c>
      <c r="O26" s="438">
        <v>761.005</v>
      </c>
      <c r="P26" s="438">
        <v>0.97199999999999998</v>
      </c>
      <c r="Q26" s="441">
        <f t="shared" si="4"/>
        <v>2015.9561661811822</v>
      </c>
      <c r="R26" s="440"/>
      <c r="S26" s="440"/>
      <c r="U26" t="s">
        <v>147</v>
      </c>
      <c r="V26" t="s">
        <v>411</v>
      </c>
      <c r="W26" s="458">
        <v>600150</v>
      </c>
      <c r="X26" s="458">
        <v>478100</v>
      </c>
      <c r="Y26" s="458">
        <v>122050</v>
      </c>
      <c r="Z26">
        <f t="shared" si="2"/>
        <v>600.15</v>
      </c>
      <c r="AA26">
        <f t="shared" si="1"/>
        <v>478.1</v>
      </c>
      <c r="AB26">
        <f t="shared" si="1"/>
        <v>122.05</v>
      </c>
    </row>
    <row r="27" spans="13:28" x14ac:dyDescent="0.2">
      <c r="M27" t="s">
        <v>146</v>
      </c>
      <c r="N27" s="438">
        <f t="shared" si="3"/>
        <v>754.64200000000005</v>
      </c>
      <c r="O27" s="438">
        <v>513.41200000000003</v>
      </c>
      <c r="P27" s="438">
        <v>241.23</v>
      </c>
      <c r="Q27" s="441">
        <f t="shared" si="4"/>
        <v>1996.5500181229877</v>
      </c>
      <c r="R27" s="440"/>
      <c r="S27" s="440"/>
      <c r="U27" t="s">
        <v>139</v>
      </c>
      <c r="V27" t="s">
        <v>140</v>
      </c>
      <c r="W27" s="458">
        <v>486044</v>
      </c>
      <c r="X27" s="458">
        <v>413916</v>
      </c>
      <c r="Y27" s="458">
        <v>72128</v>
      </c>
      <c r="Z27">
        <f t="shared" si="2"/>
        <v>486.04399999999998</v>
      </c>
      <c r="AA27">
        <f t="shared" si="1"/>
        <v>413.916</v>
      </c>
      <c r="AB27">
        <f t="shared" si="1"/>
        <v>72.128</v>
      </c>
    </row>
    <row r="28" spans="13:28" x14ac:dyDescent="0.2">
      <c r="M28" t="s">
        <v>140</v>
      </c>
      <c r="N28" s="438">
        <f t="shared" si="3"/>
        <v>747.82299999999998</v>
      </c>
      <c r="O28" s="438">
        <v>666.83699999999999</v>
      </c>
      <c r="P28" s="438">
        <v>80.986000000000004</v>
      </c>
      <c r="Q28" s="441">
        <f t="shared" si="4"/>
        <v>1978.5090469425065</v>
      </c>
      <c r="R28" s="440"/>
      <c r="S28" s="440"/>
      <c r="U28" t="s">
        <v>149</v>
      </c>
      <c r="V28" t="s">
        <v>150</v>
      </c>
      <c r="W28" s="458">
        <v>416639</v>
      </c>
      <c r="X28" s="458">
        <v>416159</v>
      </c>
      <c r="Y28" s="458">
        <v>480</v>
      </c>
      <c r="Z28">
        <f t="shared" si="2"/>
        <v>416.63900000000001</v>
      </c>
      <c r="AA28">
        <f t="shared" si="1"/>
        <v>416.15899999999999</v>
      </c>
      <c r="AB28">
        <f t="shared" si="1"/>
        <v>0.48</v>
      </c>
    </row>
    <row r="29" spans="13:28" x14ac:dyDescent="0.2">
      <c r="M29" t="s">
        <v>290</v>
      </c>
      <c r="N29" s="438">
        <f>O29+P29-1564.128-0.34-17.445</f>
        <v>559.46900000000005</v>
      </c>
      <c r="O29" s="438">
        <v>2068.4780000000001</v>
      </c>
      <c r="P29" s="438">
        <v>72.903999999999996</v>
      </c>
      <c r="Q29" s="441">
        <f t="shared" si="4"/>
        <v>1480.1824468943548</v>
      </c>
      <c r="R29" s="440"/>
      <c r="S29" s="440"/>
      <c r="U29" t="s">
        <v>141</v>
      </c>
      <c r="V29" t="s">
        <v>142</v>
      </c>
      <c r="W29" s="458">
        <v>226785</v>
      </c>
      <c r="X29" s="458">
        <v>219622</v>
      </c>
      <c r="Y29" s="458">
        <v>7163</v>
      </c>
      <c r="Z29">
        <f t="shared" si="2"/>
        <v>226.785</v>
      </c>
      <c r="AA29">
        <f t="shared" si="1"/>
        <v>219.62200000000001</v>
      </c>
      <c r="AB29">
        <f t="shared" si="1"/>
        <v>7.1630000000000003</v>
      </c>
    </row>
    <row r="30" spans="13:28" x14ac:dyDescent="0.2">
      <c r="M30" t="s">
        <v>150</v>
      </c>
      <c r="N30" s="438">
        <f>O30+P30</f>
        <v>489.80099999999999</v>
      </c>
      <c r="O30" s="438">
        <v>488.93099999999998</v>
      </c>
      <c r="P30" s="438">
        <v>0.87</v>
      </c>
      <c r="Q30" s="441">
        <f t="shared" si="4"/>
        <v>1295.8624028700463</v>
      </c>
      <c r="R30" s="440"/>
      <c r="S30" s="440"/>
      <c r="U30" t="s">
        <v>291</v>
      </c>
      <c r="V30" t="s">
        <v>292</v>
      </c>
      <c r="W30" s="458">
        <v>167817</v>
      </c>
      <c r="X30" s="458">
        <v>94879</v>
      </c>
      <c r="Y30" s="458">
        <v>72938</v>
      </c>
      <c r="Z30">
        <f t="shared" si="2"/>
        <v>167.81700000000001</v>
      </c>
      <c r="AA30">
        <f t="shared" si="1"/>
        <v>94.879000000000005</v>
      </c>
      <c r="AB30">
        <f t="shared" si="1"/>
        <v>72.938000000000002</v>
      </c>
    </row>
    <row r="31" spans="13:28" x14ac:dyDescent="0.2">
      <c r="M31" s="440" t="s">
        <v>155</v>
      </c>
      <c r="N31" s="441">
        <f>O31+P31</f>
        <v>335.77199999999999</v>
      </c>
      <c r="O31" s="441">
        <f>SUM($O$35:$O$42)</f>
        <v>289.46199999999999</v>
      </c>
      <c r="P31" s="441">
        <f>SUM($P$35:$P$42)</f>
        <v>46.310000000000009</v>
      </c>
      <c r="Q31" s="441">
        <f>N31*1000000/$Q$18</f>
        <v>888.34916779769981</v>
      </c>
      <c r="R31" s="440"/>
      <c r="S31" s="440"/>
      <c r="U31" t="s">
        <v>129</v>
      </c>
      <c r="V31" t="s">
        <v>130</v>
      </c>
      <c r="W31" s="458">
        <v>78658</v>
      </c>
      <c r="X31" s="458">
        <v>46633</v>
      </c>
      <c r="Y31" s="458">
        <v>32025</v>
      </c>
      <c r="Z31">
        <f t="shared" si="2"/>
        <v>78.658000000000001</v>
      </c>
      <c r="AA31">
        <f t="shared" si="1"/>
        <v>46.633000000000003</v>
      </c>
      <c r="AB31">
        <f t="shared" si="1"/>
        <v>32.024999999999999</v>
      </c>
    </row>
    <row r="32" spans="13:28" x14ac:dyDescent="0.2">
      <c r="M32" t="s">
        <v>142</v>
      </c>
      <c r="N32" s="438">
        <f>O32+P32</f>
        <v>289.23</v>
      </c>
      <c r="O32" s="438">
        <v>278.30900000000003</v>
      </c>
      <c r="P32" s="438">
        <v>10.920999999999999</v>
      </c>
      <c r="Q32" s="441">
        <f>N32*1000000/$Q$18</f>
        <v>765.21338825789144</v>
      </c>
      <c r="R32" s="440"/>
      <c r="S32" s="440"/>
      <c r="U32" t="s">
        <v>284</v>
      </c>
      <c r="V32" t="s">
        <v>285</v>
      </c>
      <c r="W32" s="458">
        <v>51850</v>
      </c>
      <c r="X32" s="458">
        <v>51850</v>
      </c>
      <c r="Y32" s="458">
        <v>0</v>
      </c>
      <c r="Z32">
        <f t="shared" si="2"/>
        <v>51.85</v>
      </c>
      <c r="AA32">
        <f t="shared" si="1"/>
        <v>51.85</v>
      </c>
      <c r="AB32">
        <f t="shared" si="1"/>
        <v>0</v>
      </c>
    </row>
    <row r="33" spans="13:28" x14ac:dyDescent="0.2">
      <c r="M33" s="459" t="s">
        <v>462</v>
      </c>
      <c r="N33" s="438">
        <f>O33+P33</f>
        <v>100.974</v>
      </c>
      <c r="O33" s="438">
        <v>100.574</v>
      </c>
      <c r="P33" s="438">
        <v>0.4</v>
      </c>
      <c r="Q33" s="441">
        <f>N33*1000000/$Q$18</f>
        <v>267.14606598884046</v>
      </c>
      <c r="R33" s="440"/>
      <c r="S33" s="440"/>
      <c r="U33" t="s">
        <v>289</v>
      </c>
      <c r="V33" t="s">
        <v>151</v>
      </c>
      <c r="W33" s="458">
        <v>33984</v>
      </c>
      <c r="X33" s="458">
        <v>17793</v>
      </c>
      <c r="Y33" s="458">
        <v>16191</v>
      </c>
      <c r="Z33">
        <f t="shared" si="2"/>
        <v>33.984000000000002</v>
      </c>
      <c r="AA33">
        <f t="shared" si="1"/>
        <v>17.792999999999999</v>
      </c>
      <c r="AB33">
        <f t="shared" si="1"/>
        <v>16.190999999999999</v>
      </c>
    </row>
    <row r="34" spans="13:28" x14ac:dyDescent="0.2">
      <c r="M34" s="436" t="s">
        <v>121</v>
      </c>
      <c r="N34" s="439">
        <f>SUM(N20:N33)</f>
        <v>16453.842000000001</v>
      </c>
      <c r="O34" s="439">
        <f>SUM(O20:O33)</f>
        <v>14569.653</v>
      </c>
      <c r="P34" s="439">
        <f>SUM(P20:P33)</f>
        <v>3466.1019999999994</v>
      </c>
      <c r="Q34" s="448">
        <f t="shared" si="4"/>
        <v>43531.791953393498</v>
      </c>
      <c r="R34" s="440"/>
      <c r="S34" s="440"/>
      <c r="U34" t="s">
        <v>154</v>
      </c>
      <c r="V34" t="s">
        <v>155</v>
      </c>
      <c r="W34" s="458">
        <v>19840</v>
      </c>
      <c r="X34" s="458">
        <v>19688</v>
      </c>
      <c r="Y34" s="458">
        <v>152</v>
      </c>
      <c r="Z34">
        <f t="shared" si="2"/>
        <v>19.84</v>
      </c>
      <c r="AA34">
        <f t="shared" ref="AA34:AA38" si="5">X34/1000</f>
        <v>19.687999999999999</v>
      </c>
      <c r="AB34">
        <f t="shared" ref="AB34:AB38" si="6">Y34/1000</f>
        <v>0.152</v>
      </c>
    </row>
    <row r="35" spans="13:28" x14ac:dyDescent="0.2">
      <c r="M35" s="442" t="s">
        <v>292</v>
      </c>
      <c r="N35" s="443">
        <f>O35+P35</f>
        <v>139.29499999999999</v>
      </c>
      <c r="O35" s="443">
        <v>114.979</v>
      </c>
      <c r="P35" s="443">
        <v>24.315999999999999</v>
      </c>
      <c r="U35" t="s">
        <v>127</v>
      </c>
      <c r="V35" t="s">
        <v>128</v>
      </c>
      <c r="W35" s="458">
        <v>12861</v>
      </c>
      <c r="X35" s="458">
        <v>12427</v>
      </c>
      <c r="Y35" s="458">
        <v>434</v>
      </c>
      <c r="Z35">
        <f t="shared" si="2"/>
        <v>12.861000000000001</v>
      </c>
      <c r="AA35">
        <f t="shared" si="5"/>
        <v>12.427</v>
      </c>
      <c r="AB35">
        <f t="shared" si="6"/>
        <v>0.434</v>
      </c>
    </row>
    <row r="36" spans="13:28" x14ac:dyDescent="0.2">
      <c r="M36" s="442" t="s">
        <v>130</v>
      </c>
      <c r="N36" s="443">
        <f t="shared" ref="N36:N43" si="7">O36+P36</f>
        <v>57.201999999999998</v>
      </c>
      <c r="O36" s="443">
        <v>52.381999999999998</v>
      </c>
      <c r="P36" s="443">
        <v>4.82</v>
      </c>
      <c r="U36">
        <v>39</v>
      </c>
      <c r="V36" t="s">
        <v>286</v>
      </c>
      <c r="W36" s="458">
        <v>9697</v>
      </c>
      <c r="X36" s="458">
        <v>9172</v>
      </c>
      <c r="Y36" s="458">
        <v>525</v>
      </c>
      <c r="Z36">
        <f t="shared" si="2"/>
        <v>9.6969999999999992</v>
      </c>
      <c r="AA36">
        <f t="shared" si="5"/>
        <v>9.1720000000000006</v>
      </c>
      <c r="AB36">
        <f t="shared" si="6"/>
        <v>0.52500000000000002</v>
      </c>
    </row>
    <row r="37" spans="13:28" x14ac:dyDescent="0.2">
      <c r="M37" s="442" t="s">
        <v>285</v>
      </c>
      <c r="N37" s="443">
        <f t="shared" si="7"/>
        <v>55.85</v>
      </c>
      <c r="O37" s="443">
        <v>55.85</v>
      </c>
      <c r="P37" s="443">
        <v>0</v>
      </c>
      <c r="U37" t="s">
        <v>287</v>
      </c>
      <c r="V37" t="s">
        <v>288</v>
      </c>
      <c r="W37" s="458">
        <v>4672</v>
      </c>
      <c r="X37" s="458">
        <v>3300</v>
      </c>
      <c r="Y37" s="458">
        <v>1372</v>
      </c>
      <c r="Z37">
        <f t="shared" si="2"/>
        <v>4.6719999999999997</v>
      </c>
      <c r="AA37">
        <f t="shared" si="5"/>
        <v>3.3</v>
      </c>
      <c r="AB37">
        <f t="shared" si="6"/>
        <v>1.3720000000000001</v>
      </c>
    </row>
    <row r="38" spans="13:28" x14ac:dyDescent="0.2">
      <c r="M38" s="442" t="s">
        <v>151</v>
      </c>
      <c r="N38" s="443">
        <f t="shared" si="7"/>
        <v>46.607999999999997</v>
      </c>
      <c r="O38" s="443">
        <v>31.344999999999999</v>
      </c>
      <c r="P38" s="443">
        <v>15.263</v>
      </c>
      <c r="U38">
        <v>24</v>
      </c>
      <c r="V38" t="s">
        <v>433</v>
      </c>
      <c r="W38" s="458">
        <v>13</v>
      </c>
      <c r="X38" s="458">
        <v>0</v>
      </c>
      <c r="Y38" s="458">
        <v>13</v>
      </c>
      <c r="Z38">
        <f t="shared" si="2"/>
        <v>1.2999999999999999E-2</v>
      </c>
      <c r="AA38">
        <f t="shared" si="5"/>
        <v>0</v>
      </c>
      <c r="AB38">
        <f t="shared" si="6"/>
        <v>1.2999999999999999E-2</v>
      </c>
    </row>
    <row r="39" spans="13:28" x14ac:dyDescent="0.2">
      <c r="M39" s="442" t="s">
        <v>155</v>
      </c>
      <c r="N39" s="443">
        <f t="shared" si="7"/>
        <v>18.431000000000001</v>
      </c>
      <c r="O39" s="443">
        <v>18.341000000000001</v>
      </c>
      <c r="P39" s="443">
        <v>0.09</v>
      </c>
      <c r="W39" s="439">
        <f>SUM(W18:W38)</f>
        <v>13663504</v>
      </c>
      <c r="X39" s="439">
        <f t="shared" ref="X39:Y39" si="8">SUM(X18:X38)</f>
        <v>11781877</v>
      </c>
      <c r="Y39" s="439">
        <f t="shared" si="8"/>
        <v>3261974</v>
      </c>
    </row>
    <row r="40" spans="13:28" x14ac:dyDescent="0.2">
      <c r="M40" s="442" t="s">
        <v>128</v>
      </c>
      <c r="N40" s="443">
        <f t="shared" si="7"/>
        <v>13.674000000000001</v>
      </c>
      <c r="O40" s="443">
        <v>13.265000000000001</v>
      </c>
      <c r="P40" s="443">
        <v>0.40899999999999997</v>
      </c>
    </row>
    <row r="41" spans="13:28" x14ac:dyDescent="0.2">
      <c r="M41" s="442" t="s">
        <v>288</v>
      </c>
      <c r="N41" s="443">
        <f t="shared" si="7"/>
        <v>4.7009999999999996</v>
      </c>
      <c r="O41" s="443">
        <v>3.3</v>
      </c>
      <c r="P41" s="443">
        <v>1.401</v>
      </c>
    </row>
    <row r="42" spans="13:28" x14ac:dyDescent="0.2">
      <c r="M42" s="442" t="s">
        <v>433</v>
      </c>
      <c r="N42" s="443">
        <f t="shared" si="7"/>
        <v>1.0999999999999999E-2</v>
      </c>
      <c r="O42" s="443">
        <v>0</v>
      </c>
      <c r="P42" s="443">
        <v>1.0999999999999999E-2</v>
      </c>
    </row>
    <row r="43" spans="13:28" x14ac:dyDescent="0.2">
      <c r="M43" s="442" t="s">
        <v>121</v>
      </c>
      <c r="N43" s="444">
        <f t="shared" si="7"/>
        <v>335.77199999999999</v>
      </c>
      <c r="O43" s="444">
        <f>SUM(O35:O42)</f>
        <v>289.46199999999999</v>
      </c>
      <c r="P43" s="444">
        <f>SUM(P35:P42)</f>
        <v>46.310000000000009</v>
      </c>
    </row>
    <row r="44" spans="13:28" x14ac:dyDescent="0.2">
      <c r="N44" s="439">
        <v>16453.842000000001</v>
      </c>
      <c r="O44" s="439">
        <v>14569.653</v>
      </c>
      <c r="P44" s="439">
        <v>3466.1019999999999</v>
      </c>
    </row>
  </sheetData>
  <sortState ref="M20:P33">
    <sortCondition descending="1" ref="N20:N33"/>
  </sortState>
  <printOptions horizontalCentered="1"/>
  <pageMargins left="0.39370078740157483" right="0.31496062992125984" top="0.56999999999999995" bottom="0.51181102362204722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d20cc51e-6db9-45f5-b340-116c7bf7f9f0">7</Rok>
    <Etapa xmlns="d20cc51e-6db9-45f5-b340-116c7bf7f9f0">8</Etapa>
    <_dlc_DocId xmlns="fc3156d0-6477-4e59-85db-677a3ac3ddef">K6F56YJ4D42X-542-2511</_dlc_DocId>
    <_dlc_DocIdUrl xmlns="fc3156d0-6477-4e59-85db-677a3ac3ddef">
      <Url>https://sharepoint.brno.cz/ORF/rozpocet/_layouts/15/DocIdRedir.aspx?ID=K6F56YJ4D42X-542-2511</Url>
      <Description>K6F56YJ4D42X-542-2511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7EAB05C8125F43BFAC70B5765BD22D" ma:contentTypeVersion="5" ma:contentTypeDescription="Vytvoří nový dokument" ma:contentTypeScope="" ma:versionID="cb463ddaad1ec5ee1f692cb99fa55c2a">
  <xsd:schema xmlns:xsd="http://www.w3.org/2001/XMLSchema" xmlns:xs="http://www.w3.org/2001/XMLSchema" xmlns:p="http://schemas.microsoft.com/office/2006/metadata/properties" xmlns:ns2="d20cc51e-6db9-45f5-b340-116c7bf7f9f0" xmlns:ns3="fc3156d0-6477-4e59-85db-677a3ac3ddef" xmlns:ns4="f84d82ce-040e-4862-b8a1-65b7d5461d79" targetNamespace="http://schemas.microsoft.com/office/2006/metadata/properties" ma:root="true" ma:fieldsID="cf957cd05e914c8ced77375d1b96d417" ns2:_="" ns3:_="" ns4:_="">
    <xsd:import namespace="d20cc51e-6db9-45f5-b340-116c7bf7f9f0"/>
    <xsd:import namespace="fc3156d0-6477-4e59-85db-677a3ac3ddef"/>
    <xsd:import namespace="f84d82ce-040e-4862-b8a1-65b7d5461d79"/>
    <xsd:element name="properties">
      <xsd:complexType>
        <xsd:sequence>
          <xsd:element name="documentManagement">
            <xsd:complexType>
              <xsd:all>
                <xsd:element ref="ns2:Rok"/>
                <xsd:element ref="ns2:Etapa"/>
                <xsd:element ref="ns3:_dlc_DocId" minOccurs="0"/>
                <xsd:element ref="ns3:_dlc_DocIdUrl" minOccurs="0"/>
                <xsd:element ref="ns3:_dlc_DocIdPersist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cc51e-6db9-45f5-b340-116c7bf7f9f0" elementFormDefault="qualified">
    <xsd:import namespace="http://schemas.microsoft.com/office/2006/documentManagement/types"/>
    <xsd:import namespace="http://schemas.microsoft.com/office/infopath/2007/PartnerControls"/>
    <xsd:element name="Rok" ma:index="2" ma:displayName="Rok NR" ma:list="{4661d655-69a6-47d3-b52d-dd184a6614f4}" ma:internalName="Rok" ma:readOnly="false" ma:showField="NR_x002d_roky">
      <xsd:simpleType>
        <xsd:restriction base="dms:Lookup"/>
      </xsd:simpleType>
    </xsd:element>
    <xsd:element name="Etapa" ma:index="3" ma:displayName="Etapa" ma:list="{4661d655-69a6-47d3-b52d-dd184a6614f4}" ma:internalName="Etapa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7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d82ce-040e-4862-b8a1-65b7d5461d7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C2B2F9E-B407-47B4-947A-7F91CF99E1A8}">
  <ds:schemaRefs>
    <ds:schemaRef ds:uri="http://schemas.microsoft.com/office/2006/metadata/properties"/>
    <ds:schemaRef ds:uri="http://schemas.microsoft.com/office/infopath/2007/PartnerControls"/>
    <ds:schemaRef ds:uri="d20cc51e-6db9-45f5-b340-116c7bf7f9f0"/>
    <ds:schemaRef ds:uri="fc3156d0-6477-4e59-85db-677a3ac3ddef"/>
  </ds:schemaRefs>
</ds:datastoreItem>
</file>

<file path=customXml/itemProps2.xml><?xml version="1.0" encoding="utf-8"?>
<ds:datastoreItem xmlns:ds="http://schemas.openxmlformats.org/officeDocument/2006/customXml" ds:itemID="{6EBDF18C-BF8B-4161-8173-CD22F0E877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8722D1-0022-4559-8A11-BB84FF6D77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cc51e-6db9-45f5-b340-116c7bf7f9f0"/>
    <ds:schemaRef ds:uri="fc3156d0-6477-4e59-85db-677a3ac3ddef"/>
    <ds:schemaRef ds:uri="f84d82ce-040e-4862-b8a1-65b7d5461d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CF94664-FA31-4F47-83BB-6366BF03826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11</vt:i4>
      </vt:variant>
    </vt:vector>
  </HeadingPairs>
  <TitlesOfParts>
    <vt:vector size="20" baseType="lpstr">
      <vt:lpstr>Bilance</vt:lpstr>
      <vt:lpstr>Transfery</vt:lpstr>
      <vt:lpstr>Příjmy</vt:lpstr>
      <vt:lpstr>Daňové a Transfery</vt:lpstr>
      <vt:lpstr>N a K</vt:lpstr>
      <vt:lpstr>Výdaje</vt:lpstr>
      <vt:lpstr>B a K</vt:lpstr>
      <vt:lpstr>Příjmy_G</vt:lpstr>
      <vt:lpstr>Výdaje_G</vt:lpstr>
      <vt:lpstr>'B a K'!ghjsrfsefjh</vt:lpstr>
      <vt:lpstr>'B a K'!Názvy_tisku</vt:lpstr>
      <vt:lpstr>'Daňové a Transfery'!Názvy_tisku</vt:lpstr>
      <vt:lpstr>'N a K'!Názvy_tisku</vt:lpstr>
      <vt:lpstr>'B a K'!Oblast_tisku</vt:lpstr>
      <vt:lpstr>'Daňové a Transfery'!Oblast_tisku</vt:lpstr>
      <vt:lpstr>'N a K'!Oblast_tisku</vt:lpstr>
      <vt:lpstr>Příjmy!Oblast_tisku</vt:lpstr>
      <vt:lpstr>Transfery!Oblast_tisku</vt:lpstr>
      <vt:lpstr>Výdaje!Oblast_tisku</vt:lpstr>
      <vt:lpstr>Výdaje_G!Oblast_tisku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Bauer Petr</dc:creator>
  <cp:lastModifiedBy>Jiri Trnecka</cp:lastModifiedBy>
  <cp:lastPrinted>2018-02-19T08:08:43Z</cp:lastPrinted>
  <dcterms:created xsi:type="dcterms:W3CDTF">2016-02-22T09:14:34Z</dcterms:created>
  <dcterms:modified xsi:type="dcterms:W3CDTF">2018-03-08T07:00:46Z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16b5c84a-f157-477f-84bc-8f46db04ef0c</vt:lpwstr>
  </property>
  <property fmtid="{D5CDD505-2E9C-101B-9397-08002B2CF9AE}" pid="3" name="ContentTypeId">
    <vt:lpwstr>0x010100537EAB05C8125F43BFAC70B5765BD22D</vt:lpwstr>
  </property>
</Properties>
</file>