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I:\VYMENA\BAUER\INTERNET\"/>
    </mc:Choice>
  </mc:AlternateContent>
  <bookViews>
    <workbookView xWindow="0" yWindow="0" windowWidth="28800" windowHeight="12420" tabRatio="788"/>
  </bookViews>
  <sheets>
    <sheet name="Bilance" sheetId="1" r:id="rId1"/>
    <sheet name="Transfery" sheetId="2" r:id="rId2"/>
    <sheet name="Příjmy" sheetId="4" r:id="rId3"/>
    <sheet name="Daňové a Transfery" sheetId="5" r:id="rId4"/>
    <sheet name="N a K" sheetId="6" r:id="rId5"/>
    <sheet name="Příjmy_G" sheetId="9" r:id="rId6"/>
    <sheet name="Výdaje" sheetId="7" r:id="rId7"/>
    <sheet name="B a K" sheetId="8" r:id="rId8"/>
    <sheet name="Výdaje_G" sheetId="10" r:id="rId9"/>
  </sheets>
  <definedNames>
    <definedName name="_xlnm._FilterDatabase" localSheetId="7">#REF!</definedName>
    <definedName name="_xlnm._FilterDatabase" localSheetId="2" hidden="1">Příjmy!#REF!</definedName>
    <definedName name="_xlnm._FilterDatabase" localSheetId="6" hidden="1">Výdaje!#REF!</definedName>
    <definedName name="_xlnm._FilterDatabase">#REF!</definedName>
    <definedName name="fghsdfassččč" localSheetId="7">#REF!</definedName>
    <definedName name="fghtfhft" localSheetId="7">#REF!</definedName>
    <definedName name="gfhfghfghghj" localSheetId="7" hidden="1">'B a K'!$A$5:$E$10</definedName>
    <definedName name="ghjsrfsefjh" localSheetId="7">'B a K'!$A$7:$E$34</definedName>
    <definedName name="hhfhfghh" localSheetId="7">#REF!</definedName>
    <definedName name="jkljhl565" localSheetId="7">#REF!</definedName>
    <definedName name="_xlnm.Print_Titles" localSheetId="7">'B a K'!$1:$5</definedName>
    <definedName name="_xlnm.Print_Titles" localSheetId="3">'Daňové a Transfery'!$4:$5</definedName>
    <definedName name="_xlnm.Print_Titles" localSheetId="4">'N a K'!$1:$6</definedName>
    <definedName name="_xlnm.Print_Area" localSheetId="7">'B a K'!$A$1:$M$205</definedName>
    <definedName name="_xlnm.Print_Area" localSheetId="3">'Daňové a Transfery'!$A$1:$G$56</definedName>
    <definedName name="_xlnm.Print_Area" localSheetId="4">'N a K'!$A$1:$J$117</definedName>
    <definedName name="_xlnm.Print_Area" localSheetId="2">Příjmy!$A$1:$H$34</definedName>
    <definedName name="_xlnm.Print_Area" localSheetId="1">Transfery!$A$1:$D$53</definedName>
    <definedName name="_xlnm.Print_Area" localSheetId="6">Výdaje!$A$1:$K$32</definedName>
    <definedName name="_xlnm.Print_Area" localSheetId="8">Výdaje_G!$A$1:$K$58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9" i="10" l="1"/>
  <c r="H80" i="6" l="1"/>
  <c r="AI20" i="10" l="1"/>
  <c r="AE14" i="10"/>
  <c r="AF43" i="10"/>
  <c r="AF29" i="10" s="1"/>
  <c r="AF33" i="10" s="1"/>
  <c r="L193" i="8"/>
  <c r="L184" i="8"/>
  <c r="L178" i="8"/>
  <c r="L173" i="8"/>
  <c r="L168" i="8"/>
  <c r="L166" i="8"/>
  <c r="L159" i="8"/>
  <c r="L155" i="8"/>
  <c r="L152" i="8"/>
  <c r="L144" i="8"/>
  <c r="L143" i="8"/>
  <c r="L142" i="8"/>
  <c r="L141" i="8"/>
  <c r="L119" i="8"/>
  <c r="L109" i="8"/>
  <c r="L99" i="8"/>
  <c r="L84" i="8"/>
  <c r="L81" i="8"/>
  <c r="L78" i="8"/>
  <c r="L63" i="8"/>
  <c r="L58" i="8"/>
  <c r="L57" i="8"/>
  <c r="L56" i="8"/>
  <c r="L52" i="8"/>
  <c r="L45" i="8"/>
  <c r="L42" i="8"/>
  <c r="L28" i="8"/>
  <c r="K28" i="8" s="1"/>
  <c r="L29" i="8"/>
  <c r="L26" i="8"/>
  <c r="L25" i="8"/>
  <c r="L20" i="8"/>
  <c r="L18" i="8"/>
  <c r="L11" i="8"/>
  <c r="L9" i="8"/>
  <c r="AN38" i="10"/>
  <c r="AN37" i="10"/>
  <c r="AN36" i="10"/>
  <c r="AN35" i="10"/>
  <c r="AN34" i="10"/>
  <c r="AN33" i="10"/>
  <c r="AN31" i="10"/>
  <c r="AN32" i="10"/>
  <c r="AN29" i="10"/>
  <c r="AN30" i="10"/>
  <c r="AN19" i="10"/>
  <c r="AN20" i="10"/>
  <c r="AN21" i="10"/>
  <c r="AN22" i="10"/>
  <c r="AN24" i="10"/>
  <c r="AN25" i="10"/>
  <c r="AN23" i="10"/>
  <c r="AN26" i="10"/>
  <c r="AN27" i="10"/>
  <c r="AN18" i="10"/>
  <c r="AN39" i="10" l="1"/>
  <c r="I7" i="2"/>
  <c r="M184" i="8" l="1"/>
  <c r="K184" i="8"/>
  <c r="E184" i="8"/>
  <c r="B184" i="8"/>
  <c r="A184" i="8"/>
  <c r="M172" i="8"/>
  <c r="L172" i="8"/>
  <c r="H172" i="8"/>
  <c r="E172" i="8"/>
  <c r="B172" i="8"/>
  <c r="A172" i="8"/>
  <c r="E194" i="8"/>
  <c r="M129" i="8"/>
  <c r="L129" i="8"/>
  <c r="H129" i="8"/>
  <c r="E129" i="8"/>
  <c r="B129" i="8"/>
  <c r="A129" i="8"/>
  <c r="M109" i="8"/>
  <c r="H109" i="8"/>
  <c r="E109" i="8"/>
  <c r="B109" i="8"/>
  <c r="A109" i="8"/>
  <c r="M41" i="8"/>
  <c r="L41" i="8"/>
  <c r="H41" i="8"/>
  <c r="E41" i="8"/>
  <c r="B41" i="8"/>
  <c r="E28" i="6"/>
  <c r="E25" i="5"/>
  <c r="F45" i="1"/>
  <c r="E45" i="1"/>
  <c r="F62" i="1"/>
  <c r="F13" i="1"/>
  <c r="K41" i="8" l="1"/>
  <c r="K172" i="8"/>
  <c r="K109" i="8"/>
  <c r="K129" i="8"/>
  <c r="H28" i="8"/>
  <c r="B28" i="8"/>
  <c r="A28" i="8"/>
  <c r="M40" i="8"/>
  <c r="L40" i="8"/>
  <c r="H40" i="8"/>
  <c r="E40" i="8"/>
  <c r="B40" i="8"/>
  <c r="A40" i="8"/>
  <c r="H82" i="6"/>
  <c r="F25" i="4" s="1"/>
  <c r="I82" i="6"/>
  <c r="G25" i="4" s="1"/>
  <c r="J82" i="6"/>
  <c r="F28" i="5"/>
  <c r="E59" i="1"/>
  <c r="E62" i="1"/>
  <c r="E29" i="5"/>
  <c r="K40" i="8" l="1"/>
  <c r="AH20" i="10" l="1"/>
  <c r="AJ20" i="10" s="1"/>
  <c r="AG43" i="10"/>
  <c r="AG29" i="10" s="1"/>
  <c r="AG33" i="10" s="1"/>
  <c r="AE5" i="10"/>
  <c r="AE7" i="10"/>
  <c r="AE43" i="10" l="1"/>
  <c r="AE29" i="10" s="1"/>
  <c r="AE4" i="10" s="1"/>
  <c r="M165" i="8"/>
  <c r="M166" i="8"/>
  <c r="E36" i="8"/>
  <c r="E37" i="8"/>
  <c r="E38" i="8"/>
  <c r="E39" i="8"/>
  <c r="E42" i="8"/>
  <c r="E96" i="8"/>
  <c r="E97" i="8"/>
  <c r="M164" i="8"/>
  <c r="L164" i="8"/>
  <c r="M136" i="8"/>
  <c r="L136" i="8"/>
  <c r="M133" i="8"/>
  <c r="L133" i="8"/>
  <c r="L117" i="8"/>
  <c r="M117" i="8"/>
  <c r="L118" i="8"/>
  <c r="M118" i="8"/>
  <c r="M119" i="8"/>
  <c r="L120" i="8"/>
  <c r="M120" i="8"/>
  <c r="L121" i="8"/>
  <c r="M121" i="8"/>
  <c r="L122" i="8"/>
  <c r="M122" i="8"/>
  <c r="L123" i="8"/>
  <c r="M123" i="8"/>
  <c r="L124" i="8"/>
  <c r="M124" i="8"/>
  <c r="L125" i="8"/>
  <c r="M125" i="8"/>
  <c r="L126" i="8"/>
  <c r="M126" i="8"/>
  <c r="L127" i="8"/>
  <c r="M127" i="8"/>
  <c r="L128" i="8"/>
  <c r="M128" i="8"/>
  <c r="AE33" i="10" l="1"/>
  <c r="K133" i="8"/>
  <c r="K122" i="8"/>
  <c r="K136" i="8"/>
  <c r="K126" i="8"/>
  <c r="K120" i="8"/>
  <c r="K127" i="8"/>
  <c r="K118" i="8"/>
  <c r="K124" i="8"/>
  <c r="K117" i="8"/>
  <c r="K164" i="8"/>
  <c r="K125" i="8"/>
  <c r="K123" i="8"/>
  <c r="K128" i="8"/>
  <c r="K121" i="8"/>
  <c r="K119" i="8"/>
  <c r="J12" i="8"/>
  <c r="J14" i="8" s="1"/>
  <c r="J85" i="8"/>
  <c r="M56" i="8"/>
  <c r="H56" i="8"/>
  <c r="E56" i="8"/>
  <c r="E92" i="6"/>
  <c r="E73" i="6"/>
  <c r="E72" i="6"/>
  <c r="J36" i="6"/>
  <c r="I36" i="6"/>
  <c r="G36" i="6"/>
  <c r="E19" i="4" s="1"/>
  <c r="F36" i="6"/>
  <c r="M35" i="6"/>
  <c r="M36" i="6" s="1"/>
  <c r="L35" i="6"/>
  <c r="L36" i="6" s="1"/>
  <c r="H35" i="6"/>
  <c r="H36" i="6" s="1"/>
  <c r="E35" i="6"/>
  <c r="E36" i="6" s="1"/>
  <c r="C19" i="4" s="1"/>
  <c r="K35" i="6" l="1"/>
  <c r="K36" i="6" s="1"/>
  <c r="K56" i="8"/>
  <c r="L177" i="8"/>
  <c r="L167" i="8"/>
  <c r="L165" i="8"/>
  <c r="K165" i="8" s="1"/>
  <c r="L153" i="8"/>
  <c r="L151" i="8"/>
  <c r="L150" i="8"/>
  <c r="L149" i="8"/>
  <c r="L148" i="8"/>
  <c r="L147" i="8"/>
  <c r="L146" i="8"/>
  <c r="L145" i="8"/>
  <c r="L98" i="8"/>
  <c r="L97" i="8"/>
  <c r="K97" i="8" s="1"/>
  <c r="L96" i="8"/>
  <c r="L83" i="8"/>
  <c r="L82" i="8"/>
  <c r="K82" i="8" s="1"/>
  <c r="L80" i="8"/>
  <c r="L79" i="8"/>
  <c r="L77" i="8"/>
  <c r="L76" i="8"/>
  <c r="L75" i="8"/>
  <c r="L74" i="8"/>
  <c r="L73" i="8"/>
  <c r="L72" i="8"/>
  <c r="L71" i="8"/>
  <c r="L70" i="8"/>
  <c r="L69" i="8"/>
  <c r="L55" i="8"/>
  <c r="L54" i="8"/>
  <c r="L53" i="8"/>
  <c r="L51" i="8"/>
  <c r="L37" i="8"/>
  <c r="L36" i="8"/>
  <c r="L27" i="8"/>
  <c r="L24" i="8"/>
  <c r="L19" i="8"/>
  <c r="L17" i="8"/>
  <c r="L16" i="8"/>
  <c r="L10" i="8"/>
  <c r="H198" i="8"/>
  <c r="H122" i="8"/>
  <c r="H121" i="8"/>
  <c r="H83" i="8"/>
  <c r="H72" i="8"/>
  <c r="H77" i="8"/>
  <c r="H57" i="8"/>
  <c r="H30" i="8"/>
  <c r="H26" i="8"/>
  <c r="H25" i="8"/>
  <c r="H18" i="8"/>
  <c r="E193" i="8"/>
  <c r="E165" i="8"/>
  <c r="E151" i="8"/>
  <c r="E82" i="8"/>
  <c r="E17" i="8"/>
  <c r="B165" i="8"/>
  <c r="A165" i="8"/>
  <c r="F85" i="8"/>
  <c r="A82" i="8"/>
  <c r="B82" i="8"/>
  <c r="H97" i="8" l="1"/>
  <c r="A97" i="8"/>
  <c r="B97" i="8"/>
  <c r="M19" i="8"/>
  <c r="K19" i="8" s="1"/>
  <c r="H19" i="8"/>
  <c r="E19" i="8"/>
  <c r="B19" i="8"/>
  <c r="A19" i="8"/>
  <c r="E27" i="5" l="1"/>
  <c r="AH21" i="10" l="1"/>
  <c r="AH22" i="10"/>
  <c r="AH25" i="10"/>
  <c r="AH29" i="10"/>
  <c r="AH30" i="10"/>
  <c r="AH32" i="10"/>
  <c r="AH26" i="10" l="1"/>
  <c r="AH24" i="10"/>
  <c r="AH28" i="10"/>
  <c r="AH23" i="10"/>
  <c r="AH27" i="10"/>
  <c r="H58" i="6" l="1"/>
  <c r="E142" i="8"/>
  <c r="E143" i="8"/>
  <c r="E144" i="8"/>
  <c r="E145" i="8"/>
  <c r="E146" i="8"/>
  <c r="E147" i="8"/>
  <c r="E148" i="8"/>
  <c r="E149" i="8"/>
  <c r="E150" i="8"/>
  <c r="E152" i="8"/>
  <c r="E153" i="8"/>
  <c r="E154" i="8"/>
  <c r="E155" i="8"/>
  <c r="E156" i="8"/>
  <c r="E157" i="8"/>
  <c r="E158" i="8"/>
  <c r="E108" i="8"/>
  <c r="E110" i="8"/>
  <c r="E111" i="8"/>
  <c r="E51" i="8"/>
  <c r="E52" i="8"/>
  <c r="E53" i="8"/>
  <c r="E54" i="8"/>
  <c r="E55" i="8"/>
  <c r="E57" i="8"/>
  <c r="E24" i="8"/>
  <c r="E25" i="8"/>
  <c r="E26" i="8"/>
  <c r="E27" i="8"/>
  <c r="E29" i="8"/>
  <c r="E30" i="8"/>
  <c r="E31" i="8"/>
  <c r="E32" i="8"/>
  <c r="E18" i="8"/>
  <c r="E20" i="8"/>
  <c r="H147" i="8"/>
  <c r="H148" i="8"/>
  <c r="H149" i="8"/>
  <c r="H150" i="8"/>
  <c r="H151" i="8"/>
  <c r="H152" i="8"/>
  <c r="H153" i="8"/>
  <c r="H154" i="8"/>
  <c r="H155" i="8"/>
  <c r="H156" i="8"/>
  <c r="H157" i="8"/>
  <c r="H158" i="8"/>
  <c r="H159" i="8"/>
  <c r="H119" i="8"/>
  <c r="H120" i="8"/>
  <c r="H123" i="8"/>
  <c r="H124" i="8"/>
  <c r="H125" i="8"/>
  <c r="H126" i="8"/>
  <c r="H127" i="8"/>
  <c r="H128" i="8"/>
  <c r="H130" i="8"/>
  <c r="H104" i="8"/>
  <c r="H105" i="8"/>
  <c r="H106" i="8"/>
  <c r="H107" i="8"/>
  <c r="H108" i="8"/>
  <c r="H110" i="8"/>
  <c r="H111" i="8"/>
  <c r="H112" i="8"/>
  <c r="H113" i="8"/>
  <c r="H94" i="8"/>
  <c r="H95" i="8"/>
  <c r="H96" i="8"/>
  <c r="H98" i="8"/>
  <c r="H99" i="8"/>
  <c r="H68" i="8"/>
  <c r="H69" i="8"/>
  <c r="H70" i="8"/>
  <c r="H71" i="8"/>
  <c r="H73" i="8"/>
  <c r="H74" i="8"/>
  <c r="H75" i="8"/>
  <c r="H76" i="8"/>
  <c r="H78" i="8"/>
  <c r="H79" i="8"/>
  <c r="H80" i="8"/>
  <c r="H81" i="8"/>
  <c r="H84" i="8"/>
  <c r="H51" i="8"/>
  <c r="H52" i="8"/>
  <c r="H53" i="8"/>
  <c r="H54" i="8"/>
  <c r="H55" i="8"/>
  <c r="H58" i="8"/>
  <c r="H59" i="8"/>
  <c r="H36" i="8"/>
  <c r="H37" i="8"/>
  <c r="H38" i="8"/>
  <c r="H39" i="8"/>
  <c r="H42" i="8"/>
  <c r="H24" i="8"/>
  <c r="H27" i="8"/>
  <c r="H29" i="8"/>
  <c r="H31" i="8"/>
  <c r="H32" i="8"/>
  <c r="H17" i="8"/>
  <c r="H20" i="8"/>
  <c r="H9" i="8"/>
  <c r="H10" i="8"/>
  <c r="H11" i="8"/>
  <c r="M173" i="8"/>
  <c r="M142" i="8"/>
  <c r="M143" i="8"/>
  <c r="M144" i="8"/>
  <c r="M145" i="8"/>
  <c r="M146" i="8"/>
  <c r="M147" i="8"/>
  <c r="M148" i="8"/>
  <c r="M149" i="8"/>
  <c r="M150" i="8"/>
  <c r="M151" i="8"/>
  <c r="M152" i="8"/>
  <c r="M153" i="8"/>
  <c r="L154" i="8"/>
  <c r="M154" i="8"/>
  <c r="M155" i="8"/>
  <c r="L156" i="8"/>
  <c r="M156" i="8"/>
  <c r="L157" i="8"/>
  <c r="M157" i="8"/>
  <c r="L158" i="8"/>
  <c r="M158" i="8"/>
  <c r="M159" i="8"/>
  <c r="L130" i="8"/>
  <c r="M130" i="8"/>
  <c r="L104" i="8"/>
  <c r="M104" i="8"/>
  <c r="L105" i="8"/>
  <c r="M105" i="8"/>
  <c r="L106" i="8"/>
  <c r="M106" i="8"/>
  <c r="L107" i="8"/>
  <c r="M107" i="8"/>
  <c r="L108" i="8"/>
  <c r="M108" i="8"/>
  <c r="L110" i="8"/>
  <c r="M110" i="8"/>
  <c r="L111" i="8"/>
  <c r="M111" i="8"/>
  <c r="L112" i="8"/>
  <c r="M112" i="8"/>
  <c r="L113" i="8"/>
  <c r="M113" i="8"/>
  <c r="L94" i="8"/>
  <c r="M94" i="8"/>
  <c r="L95" i="8"/>
  <c r="M95" i="8"/>
  <c r="M96" i="8"/>
  <c r="K96" i="8" s="1"/>
  <c r="M98" i="8"/>
  <c r="M99" i="8"/>
  <c r="L100" i="8"/>
  <c r="M100" i="8"/>
  <c r="L68" i="8"/>
  <c r="M68" i="8"/>
  <c r="M69" i="8"/>
  <c r="M70" i="8"/>
  <c r="M71" i="8"/>
  <c r="M72" i="8"/>
  <c r="M73" i="8"/>
  <c r="M74" i="8"/>
  <c r="M75" i="8"/>
  <c r="M76" i="8"/>
  <c r="M77" i="8"/>
  <c r="M78" i="8"/>
  <c r="M79" i="8"/>
  <c r="M80" i="8"/>
  <c r="M81" i="8"/>
  <c r="K81" i="8" s="1"/>
  <c r="M83" i="8"/>
  <c r="M84" i="8"/>
  <c r="M51" i="8"/>
  <c r="M52" i="8"/>
  <c r="K52" i="8" s="1"/>
  <c r="M53" i="8"/>
  <c r="K53" i="8" s="1"/>
  <c r="M54" i="8"/>
  <c r="M55" i="8"/>
  <c r="M57" i="8"/>
  <c r="M58" i="8"/>
  <c r="L59" i="8"/>
  <c r="M59" i="8"/>
  <c r="M36" i="8"/>
  <c r="M37" i="8"/>
  <c r="L38" i="8"/>
  <c r="M38" i="8"/>
  <c r="L39" i="8"/>
  <c r="M39" i="8"/>
  <c r="M42" i="8"/>
  <c r="M24" i="8"/>
  <c r="M25" i="8"/>
  <c r="M26" i="8"/>
  <c r="K26" i="8" s="1"/>
  <c r="M27" i="8"/>
  <c r="K27" i="8" s="1"/>
  <c r="M29" i="8"/>
  <c r="K29" i="8" s="1"/>
  <c r="L30" i="8"/>
  <c r="M30" i="8"/>
  <c r="L31" i="8"/>
  <c r="M31" i="8"/>
  <c r="L32" i="8"/>
  <c r="M32" i="8"/>
  <c r="M17" i="8"/>
  <c r="M18" i="8"/>
  <c r="M20" i="8"/>
  <c r="L8" i="8"/>
  <c r="M8" i="8"/>
  <c r="M9" i="8"/>
  <c r="M10" i="8"/>
  <c r="M11" i="8"/>
  <c r="A155" i="8"/>
  <c r="B155" i="8"/>
  <c r="B142" i="8"/>
  <c r="A142" i="8"/>
  <c r="H61" i="6"/>
  <c r="I61" i="6"/>
  <c r="J61" i="6"/>
  <c r="G28" i="5"/>
  <c r="G12" i="5"/>
  <c r="F57" i="1"/>
  <c r="F59" i="1" s="1"/>
  <c r="G11" i="5"/>
  <c r="K57" i="8" l="1"/>
  <c r="K25" i="8"/>
  <c r="K10" i="8"/>
  <c r="K95" i="8"/>
  <c r="K146" i="8"/>
  <c r="K106" i="8"/>
  <c r="K104" i="8"/>
  <c r="K142" i="8"/>
  <c r="K18" i="8"/>
  <c r="K54" i="8"/>
  <c r="K75" i="8"/>
  <c r="K73" i="8"/>
  <c r="K113" i="8"/>
  <c r="K130" i="8"/>
  <c r="K173" i="8"/>
  <c r="K8" i="8"/>
  <c r="K42" i="8"/>
  <c r="K38" i="8"/>
  <c r="K71" i="8"/>
  <c r="K69" i="8"/>
  <c r="K100" i="8"/>
  <c r="K156" i="8"/>
  <c r="K154" i="8"/>
  <c r="K150" i="8"/>
  <c r="K144" i="8"/>
  <c r="K31" i="8"/>
  <c r="K51" i="8"/>
  <c r="K83" i="8"/>
  <c r="K80" i="8"/>
  <c r="K78" i="8"/>
  <c r="K111" i="8"/>
  <c r="K105" i="8"/>
  <c r="K11" i="8"/>
  <c r="K30" i="8"/>
  <c r="K37" i="8"/>
  <c r="K59" i="8"/>
  <c r="K77" i="8"/>
  <c r="K68" i="8"/>
  <c r="K99" i="8"/>
  <c r="K112" i="8"/>
  <c r="K159" i="8"/>
  <c r="K153" i="8"/>
  <c r="K151" i="8"/>
  <c r="K149" i="8"/>
  <c r="K147" i="8"/>
  <c r="K152" i="8"/>
  <c r="K143" i="8"/>
  <c r="K17" i="8"/>
  <c r="K32" i="8"/>
  <c r="K24" i="8"/>
  <c r="K39" i="8"/>
  <c r="K55" i="8"/>
  <c r="K79" i="8"/>
  <c r="K72" i="8"/>
  <c r="K70" i="8"/>
  <c r="K98" i="8"/>
  <c r="K110" i="8"/>
  <c r="K108" i="8"/>
  <c r="K157" i="8"/>
  <c r="K155" i="8"/>
  <c r="K148" i="8"/>
  <c r="K9" i="8"/>
  <c r="K20" i="8"/>
  <c r="K36" i="8"/>
  <c r="K58" i="8"/>
  <c r="K84" i="8"/>
  <c r="K76" i="8"/>
  <c r="K74" i="8"/>
  <c r="K94" i="8"/>
  <c r="K107" i="8"/>
  <c r="K158" i="8"/>
  <c r="K145" i="8"/>
  <c r="B31" i="8"/>
  <c r="A31" i="8"/>
  <c r="B30" i="8"/>
  <c r="A30" i="8"/>
  <c r="B17" i="8"/>
  <c r="A17" i="8"/>
  <c r="F12" i="5" l="1"/>
  <c r="F33" i="5"/>
  <c r="F15" i="5"/>
  <c r="F8" i="5"/>
  <c r="F9" i="5"/>
  <c r="F10" i="5"/>
  <c r="F7" i="5"/>
  <c r="AR18" i="10" l="1"/>
  <c r="AS18" i="10"/>
  <c r="AR19" i="10"/>
  <c r="AS19" i="10"/>
  <c r="AR20" i="10"/>
  <c r="AS20" i="10"/>
  <c r="AR21" i="10"/>
  <c r="AS21" i="10"/>
  <c r="AR22" i="10"/>
  <c r="AS22" i="10"/>
  <c r="AR24" i="10"/>
  <c r="AS24" i="10"/>
  <c r="AR25" i="10"/>
  <c r="AS25" i="10"/>
  <c r="AR23" i="10"/>
  <c r="AS23" i="10"/>
  <c r="AR26" i="10"/>
  <c r="AS26" i="10"/>
  <c r="AR27" i="10"/>
  <c r="AS27" i="10"/>
  <c r="AR28" i="10"/>
  <c r="AS28" i="10"/>
  <c r="AR30" i="10"/>
  <c r="AS30" i="10"/>
  <c r="AR29" i="10"/>
  <c r="AS29" i="10"/>
  <c r="AR32" i="10"/>
  <c r="AS32" i="10"/>
  <c r="AR31" i="10"/>
  <c r="AS31" i="10"/>
  <c r="AR33" i="10"/>
  <c r="AS33" i="10"/>
  <c r="AR34" i="10"/>
  <c r="AS34" i="10"/>
  <c r="AR35" i="10"/>
  <c r="AS35" i="10"/>
  <c r="AR36" i="10"/>
  <c r="AS36" i="10"/>
  <c r="AR37" i="10"/>
  <c r="AS37" i="10"/>
  <c r="AR38" i="10"/>
  <c r="AS38" i="10"/>
  <c r="AQ19" i="10"/>
  <c r="AQ20" i="10"/>
  <c r="AQ21" i="10"/>
  <c r="AQ22" i="10"/>
  <c r="AQ24" i="10"/>
  <c r="AQ25" i="10"/>
  <c r="AQ23" i="10"/>
  <c r="AQ26" i="10"/>
  <c r="AQ27" i="10"/>
  <c r="AQ28" i="10"/>
  <c r="AQ30" i="10"/>
  <c r="AQ29" i="10"/>
  <c r="AQ32" i="10"/>
  <c r="AQ31" i="10"/>
  <c r="AQ33" i="10"/>
  <c r="AQ34" i="10"/>
  <c r="AQ35" i="10"/>
  <c r="AQ36" i="10"/>
  <c r="AQ37" i="10"/>
  <c r="AQ38" i="10"/>
  <c r="AQ18" i="10"/>
  <c r="AO39" i="10"/>
  <c r="AP39" i="10"/>
  <c r="M116" i="8" l="1"/>
  <c r="L116" i="8"/>
  <c r="M103" i="8"/>
  <c r="L103" i="8"/>
  <c r="M93" i="8"/>
  <c r="L93" i="8"/>
  <c r="M90" i="8"/>
  <c r="L90" i="8"/>
  <c r="M89" i="8"/>
  <c r="L89" i="8"/>
  <c r="M88" i="8"/>
  <c r="L88" i="8"/>
  <c r="M87" i="8"/>
  <c r="L87" i="8"/>
  <c r="M67" i="8"/>
  <c r="L67" i="8"/>
  <c r="M64" i="8"/>
  <c r="L64" i="8"/>
  <c r="M63" i="8"/>
  <c r="M62" i="8"/>
  <c r="L62" i="8"/>
  <c r="M50" i="8"/>
  <c r="L50" i="8"/>
  <c r="M35" i="8"/>
  <c r="L35" i="8"/>
  <c r="M23" i="8"/>
  <c r="L23" i="8"/>
  <c r="M16" i="8"/>
  <c r="E119" i="8"/>
  <c r="E45" i="8"/>
  <c r="E46" i="8" s="1"/>
  <c r="C13" i="7" s="1"/>
  <c r="H50" i="8"/>
  <c r="H64" i="8"/>
  <c r="H63" i="8"/>
  <c r="H62" i="8"/>
  <c r="H67" i="8"/>
  <c r="H93" i="8"/>
  <c r="F46" i="8"/>
  <c r="D13" i="7" s="1"/>
  <c r="G46" i="8"/>
  <c r="E13" i="7" s="1"/>
  <c r="I46" i="8"/>
  <c r="J46" i="8"/>
  <c r="B45" i="8"/>
  <c r="B42" i="8"/>
  <c r="B39" i="8"/>
  <c r="B38" i="8"/>
  <c r="B37" i="8"/>
  <c r="B36" i="8"/>
  <c r="M45" i="8"/>
  <c r="M46" i="8" s="1"/>
  <c r="K13" i="7" s="1"/>
  <c r="L46" i="8"/>
  <c r="J13" i="7" s="1"/>
  <c r="H45" i="8"/>
  <c r="H46" i="8" s="1"/>
  <c r="E8" i="8"/>
  <c r="E9" i="8"/>
  <c r="B119" i="8"/>
  <c r="A119" i="8"/>
  <c r="M86" i="6"/>
  <c r="L86" i="6"/>
  <c r="E86" i="6"/>
  <c r="K88" i="8" l="1"/>
  <c r="K62" i="8"/>
  <c r="K90" i="8"/>
  <c r="K93" i="8"/>
  <c r="K89" i="8"/>
  <c r="K50" i="8"/>
  <c r="K86" i="6"/>
  <c r="K116" i="8"/>
  <c r="K35" i="8"/>
  <c r="K63" i="8"/>
  <c r="K67" i="8"/>
  <c r="K16" i="8"/>
  <c r="K87" i="8"/>
  <c r="K23" i="8"/>
  <c r="K64" i="8"/>
  <c r="K103" i="8"/>
  <c r="K45" i="8"/>
  <c r="K46" i="8" s="1"/>
  <c r="I13" i="7" s="1"/>
  <c r="H117" i="8"/>
  <c r="E117" i="8"/>
  <c r="B117" i="8"/>
  <c r="A117" i="8"/>
  <c r="I65" i="8"/>
  <c r="J65" i="8"/>
  <c r="H65" i="8"/>
  <c r="M27" i="6" l="1"/>
  <c r="L27" i="6"/>
  <c r="E27" i="6"/>
  <c r="D50" i="2"/>
  <c r="D18" i="2" s="1"/>
  <c r="C51" i="2"/>
  <c r="D46" i="2"/>
  <c r="C46" i="2"/>
  <c r="C34" i="2"/>
  <c r="C30" i="2"/>
  <c r="K27" i="6" l="1"/>
  <c r="D18" i="1"/>
  <c r="G48" i="5"/>
  <c r="G49" i="5"/>
  <c r="G50" i="5"/>
  <c r="G51" i="5"/>
  <c r="G47" i="5"/>
  <c r="G46" i="5"/>
  <c r="F52" i="5"/>
  <c r="F49" i="5"/>
  <c r="F48" i="5"/>
  <c r="G31" i="5"/>
  <c r="F31" i="5"/>
  <c r="E30" i="5"/>
  <c r="AE13" i="10" l="1"/>
  <c r="AE11" i="10"/>
  <c r="AE6" i="10"/>
  <c r="AE10" i="10"/>
  <c r="AE3" i="10"/>
  <c r="AE2" i="10"/>
  <c r="AE8" i="10"/>
  <c r="J199" i="8" l="1"/>
  <c r="H29" i="7" s="1"/>
  <c r="I199" i="8"/>
  <c r="G29" i="7" s="1"/>
  <c r="G199" i="8"/>
  <c r="E29" i="7" s="1"/>
  <c r="F199" i="8"/>
  <c r="D29" i="7" s="1"/>
  <c r="M198" i="8"/>
  <c r="M199" i="8" s="1"/>
  <c r="K29" i="7" s="1"/>
  <c r="L198" i="8"/>
  <c r="L199" i="8" s="1"/>
  <c r="J29" i="7" s="1"/>
  <c r="H199" i="8"/>
  <c r="F29" i="7" s="1"/>
  <c r="E198" i="8"/>
  <c r="E199" i="8" s="1"/>
  <c r="C29" i="7" s="1"/>
  <c r="B198" i="8"/>
  <c r="A198" i="8"/>
  <c r="J196" i="8"/>
  <c r="H28" i="7" s="1"/>
  <c r="I196" i="8"/>
  <c r="G28" i="7" s="1"/>
  <c r="G196" i="8"/>
  <c r="E28" i="7" s="1"/>
  <c r="F196" i="8"/>
  <c r="D28" i="7" s="1"/>
  <c r="M195" i="8"/>
  <c r="L195" i="8"/>
  <c r="E195" i="8"/>
  <c r="B195" i="8"/>
  <c r="A195" i="8"/>
  <c r="M194" i="8"/>
  <c r="L194" i="8"/>
  <c r="K194" i="8" s="1"/>
  <c r="B194" i="8"/>
  <c r="A194" i="8"/>
  <c r="M193" i="8"/>
  <c r="B193" i="8"/>
  <c r="A193" i="8"/>
  <c r="M192" i="8"/>
  <c r="L192" i="8"/>
  <c r="H192" i="8"/>
  <c r="H196" i="8" s="1"/>
  <c r="F28" i="7" s="1"/>
  <c r="E192" i="8"/>
  <c r="B192" i="8"/>
  <c r="A192" i="8"/>
  <c r="J190" i="8"/>
  <c r="H27" i="7" s="1"/>
  <c r="I190" i="8"/>
  <c r="G27" i="7" s="1"/>
  <c r="G190" i="8"/>
  <c r="E27" i="7" s="1"/>
  <c r="F190" i="8"/>
  <c r="D27" i="7" s="1"/>
  <c r="M189" i="8"/>
  <c r="L189" i="8"/>
  <c r="H189" i="8"/>
  <c r="E189" i="8"/>
  <c r="B189" i="8"/>
  <c r="A189" i="8"/>
  <c r="M188" i="8"/>
  <c r="L188" i="8"/>
  <c r="H188" i="8"/>
  <c r="E188" i="8"/>
  <c r="B188" i="8"/>
  <c r="A188" i="8"/>
  <c r="J186" i="8"/>
  <c r="H26" i="7" s="1"/>
  <c r="I186" i="8"/>
  <c r="G26" i="7" s="1"/>
  <c r="G186" i="8"/>
  <c r="E26" i="7" s="1"/>
  <c r="F186" i="8"/>
  <c r="M185" i="8"/>
  <c r="L185" i="8"/>
  <c r="H185" i="8"/>
  <c r="H186" i="8" s="1"/>
  <c r="F26" i="7" s="1"/>
  <c r="E185" i="8"/>
  <c r="B185" i="8"/>
  <c r="A185" i="8"/>
  <c r="M183" i="8"/>
  <c r="L183" i="8"/>
  <c r="E183" i="8"/>
  <c r="B183" i="8"/>
  <c r="A183" i="8"/>
  <c r="J179" i="8"/>
  <c r="H25" i="7" s="1"/>
  <c r="I179" i="8"/>
  <c r="G25" i="7" s="1"/>
  <c r="G179" i="8"/>
  <c r="E25" i="7" s="1"/>
  <c r="F179" i="8"/>
  <c r="D25" i="7" s="1"/>
  <c r="M178" i="8"/>
  <c r="H178" i="8"/>
  <c r="E178" i="8"/>
  <c r="B178" i="8"/>
  <c r="A178" i="8"/>
  <c r="M177" i="8"/>
  <c r="H177" i="8"/>
  <c r="E177" i="8"/>
  <c r="B177" i="8"/>
  <c r="A177" i="8"/>
  <c r="M176" i="8"/>
  <c r="L176" i="8"/>
  <c r="H176" i="8"/>
  <c r="E176" i="8"/>
  <c r="B176" i="8"/>
  <c r="A176" i="8"/>
  <c r="J174" i="8"/>
  <c r="I174" i="8"/>
  <c r="G24" i="7" s="1"/>
  <c r="G174" i="8"/>
  <c r="F174" i="8"/>
  <c r="D24" i="7" s="1"/>
  <c r="H173" i="8"/>
  <c r="E173" i="8"/>
  <c r="B173" i="8"/>
  <c r="A173" i="8"/>
  <c r="M171" i="8"/>
  <c r="L171" i="8"/>
  <c r="H171" i="8"/>
  <c r="E171" i="8"/>
  <c r="B171" i="8"/>
  <c r="A171" i="8"/>
  <c r="J169" i="8"/>
  <c r="H23" i="7" s="1"/>
  <c r="I169" i="8"/>
  <c r="G23" i="7" s="1"/>
  <c r="G169" i="8"/>
  <c r="E23" i="7" s="1"/>
  <c r="F169" i="8"/>
  <c r="M168" i="8"/>
  <c r="H168" i="8"/>
  <c r="E168" i="8"/>
  <c r="B168" i="8"/>
  <c r="A168" i="8"/>
  <c r="M167" i="8"/>
  <c r="H167" i="8"/>
  <c r="E167" i="8"/>
  <c r="B167" i="8"/>
  <c r="A167" i="8"/>
  <c r="K166" i="8"/>
  <c r="H166" i="8"/>
  <c r="E166" i="8"/>
  <c r="B166" i="8"/>
  <c r="A166" i="8"/>
  <c r="H164" i="8"/>
  <c r="E164" i="8"/>
  <c r="B164" i="8"/>
  <c r="A164" i="8"/>
  <c r="J160" i="8"/>
  <c r="J162" i="8" s="1"/>
  <c r="I160" i="8"/>
  <c r="G160" i="8"/>
  <c r="F160" i="8"/>
  <c r="E159" i="8"/>
  <c r="B159" i="8"/>
  <c r="A159" i="8"/>
  <c r="B158" i="8"/>
  <c r="A158" i="8"/>
  <c r="B157" i="8"/>
  <c r="A157" i="8"/>
  <c r="B156" i="8"/>
  <c r="A156" i="8"/>
  <c r="B154" i="8"/>
  <c r="A154" i="8"/>
  <c r="B153" i="8"/>
  <c r="A153" i="8"/>
  <c r="B152" i="8"/>
  <c r="A152" i="8"/>
  <c r="B151" i="8"/>
  <c r="A151" i="8"/>
  <c r="B150" i="8"/>
  <c r="A150" i="8"/>
  <c r="B149" i="8"/>
  <c r="A149" i="8"/>
  <c r="B148" i="8"/>
  <c r="A148" i="8"/>
  <c r="B147" i="8"/>
  <c r="A147" i="8"/>
  <c r="H146" i="8"/>
  <c r="B146" i="8"/>
  <c r="A146" i="8"/>
  <c r="B145" i="8"/>
  <c r="A145" i="8"/>
  <c r="H144" i="8"/>
  <c r="B144" i="8"/>
  <c r="A144" i="8"/>
  <c r="B143" i="8"/>
  <c r="A143" i="8"/>
  <c r="M141" i="8"/>
  <c r="E141" i="8"/>
  <c r="B141" i="8"/>
  <c r="A141" i="8"/>
  <c r="J137" i="8"/>
  <c r="H21" i="7" s="1"/>
  <c r="I137" i="8"/>
  <c r="G21" i="7" s="1"/>
  <c r="G137" i="8"/>
  <c r="E21" i="7" s="1"/>
  <c r="F137" i="8"/>
  <c r="D21" i="7" s="1"/>
  <c r="M137" i="8"/>
  <c r="K21" i="7" s="1"/>
  <c r="L137" i="8"/>
  <c r="J21" i="7" s="1"/>
  <c r="H136" i="8"/>
  <c r="H137" i="8" s="1"/>
  <c r="F21" i="7" s="1"/>
  <c r="E136" i="8"/>
  <c r="E137" i="8" s="1"/>
  <c r="C21" i="7" s="1"/>
  <c r="B136" i="8"/>
  <c r="A136" i="8"/>
  <c r="J134" i="8"/>
  <c r="I134" i="8"/>
  <c r="G134" i="8"/>
  <c r="F134" i="8"/>
  <c r="L134" i="8"/>
  <c r="H133" i="8"/>
  <c r="H134" i="8" s="1"/>
  <c r="E133" i="8"/>
  <c r="E134" i="8" s="1"/>
  <c r="B133" i="8"/>
  <c r="A133" i="8"/>
  <c r="J131" i="8"/>
  <c r="I131" i="8"/>
  <c r="G131" i="8"/>
  <c r="F131" i="8"/>
  <c r="D19" i="7" s="1"/>
  <c r="E130" i="8"/>
  <c r="B130" i="8"/>
  <c r="A130" i="8"/>
  <c r="E128" i="8"/>
  <c r="B128" i="8"/>
  <c r="A128" i="8"/>
  <c r="E127" i="8"/>
  <c r="B127" i="8"/>
  <c r="A127" i="8"/>
  <c r="E126" i="8"/>
  <c r="B126" i="8"/>
  <c r="A126" i="8"/>
  <c r="E125" i="8"/>
  <c r="B125" i="8"/>
  <c r="A125" i="8"/>
  <c r="E124" i="8"/>
  <c r="B124" i="8"/>
  <c r="A124" i="8"/>
  <c r="E123" i="8"/>
  <c r="B123" i="8"/>
  <c r="A123" i="8"/>
  <c r="E122" i="8"/>
  <c r="B122" i="8"/>
  <c r="A122" i="8"/>
  <c r="E121" i="8"/>
  <c r="B121" i="8"/>
  <c r="A121" i="8"/>
  <c r="E120" i="8"/>
  <c r="B120" i="8"/>
  <c r="A120" i="8"/>
  <c r="H118" i="8"/>
  <c r="E118" i="8"/>
  <c r="B118" i="8"/>
  <c r="A118" i="8"/>
  <c r="H116" i="8"/>
  <c r="E116" i="8"/>
  <c r="B116" i="8"/>
  <c r="A116" i="8"/>
  <c r="J114" i="8"/>
  <c r="H18" i="7" s="1"/>
  <c r="I114" i="8"/>
  <c r="G18" i="7" s="1"/>
  <c r="G114" i="8"/>
  <c r="E18" i="7" s="1"/>
  <c r="F114" i="8"/>
  <c r="D18" i="7" s="1"/>
  <c r="E113" i="8"/>
  <c r="B113" i="8"/>
  <c r="A113" i="8"/>
  <c r="E112" i="8"/>
  <c r="B112" i="8"/>
  <c r="A112" i="8"/>
  <c r="B111" i="8"/>
  <c r="A111" i="8"/>
  <c r="B110" i="8"/>
  <c r="A110" i="8"/>
  <c r="B108" i="8"/>
  <c r="A108" i="8"/>
  <c r="E107" i="8"/>
  <c r="B107" i="8"/>
  <c r="A107" i="8"/>
  <c r="E106" i="8"/>
  <c r="B106" i="8"/>
  <c r="A106" i="8"/>
  <c r="E105" i="8"/>
  <c r="B105" i="8"/>
  <c r="A105" i="8"/>
  <c r="E104" i="8"/>
  <c r="B104" i="8"/>
  <c r="A104" i="8"/>
  <c r="H103" i="8"/>
  <c r="E103" i="8"/>
  <c r="B103" i="8"/>
  <c r="A103" i="8"/>
  <c r="J101" i="8"/>
  <c r="H17" i="7" s="1"/>
  <c r="I101" i="8"/>
  <c r="G101" i="8"/>
  <c r="E17" i="7" s="1"/>
  <c r="F101" i="8"/>
  <c r="D17" i="7" s="1"/>
  <c r="H100" i="8"/>
  <c r="E100" i="8"/>
  <c r="B100" i="8"/>
  <c r="A100" i="8"/>
  <c r="E99" i="8"/>
  <c r="B99" i="8"/>
  <c r="A99" i="8"/>
  <c r="E98" i="8"/>
  <c r="B98" i="8"/>
  <c r="A98" i="8"/>
  <c r="B96" i="8"/>
  <c r="A96" i="8"/>
  <c r="E95" i="8"/>
  <c r="B95" i="8"/>
  <c r="A95" i="8"/>
  <c r="E94" i="8"/>
  <c r="B94" i="8"/>
  <c r="A94" i="8"/>
  <c r="E93" i="8"/>
  <c r="B93" i="8"/>
  <c r="A93" i="8"/>
  <c r="J91" i="8"/>
  <c r="H16" i="7" s="1"/>
  <c r="I91" i="8"/>
  <c r="G16" i="7" s="1"/>
  <c r="G91" i="8"/>
  <c r="E16" i="7" s="1"/>
  <c r="F91" i="8"/>
  <c r="D16" i="7" s="1"/>
  <c r="H90" i="8"/>
  <c r="E90" i="8"/>
  <c r="B90" i="8"/>
  <c r="A90" i="8"/>
  <c r="H89" i="8"/>
  <c r="E89" i="8"/>
  <c r="B89" i="8"/>
  <c r="A89" i="8"/>
  <c r="H88" i="8"/>
  <c r="E88" i="8"/>
  <c r="B88" i="8"/>
  <c r="A88" i="8"/>
  <c r="H87" i="8"/>
  <c r="E87" i="8"/>
  <c r="H15" i="7"/>
  <c r="I85" i="8"/>
  <c r="G15" i="7" s="1"/>
  <c r="G85" i="8"/>
  <c r="E15" i="7" s="1"/>
  <c r="D15" i="7"/>
  <c r="E84" i="8"/>
  <c r="B84" i="8"/>
  <c r="A84" i="8"/>
  <c r="E83" i="8"/>
  <c r="B83" i="8"/>
  <c r="A83" i="8"/>
  <c r="E81" i="8"/>
  <c r="B81" i="8"/>
  <c r="A81" i="8"/>
  <c r="E80" i="8"/>
  <c r="B80" i="8"/>
  <c r="A80" i="8"/>
  <c r="E79" i="8"/>
  <c r="B79" i="8"/>
  <c r="A79" i="8"/>
  <c r="E78" i="8"/>
  <c r="B78" i="8"/>
  <c r="A78" i="8"/>
  <c r="E77" i="8"/>
  <c r="B77" i="8"/>
  <c r="A77" i="8"/>
  <c r="E76" i="8"/>
  <c r="B76" i="8"/>
  <c r="A76" i="8"/>
  <c r="E75" i="8"/>
  <c r="B75" i="8"/>
  <c r="A75" i="8"/>
  <c r="E74" i="8"/>
  <c r="B74" i="8"/>
  <c r="A74" i="8"/>
  <c r="E73" i="8"/>
  <c r="B73" i="8"/>
  <c r="A73" i="8"/>
  <c r="E72" i="8"/>
  <c r="B72" i="8"/>
  <c r="A72" i="8"/>
  <c r="E71" i="8"/>
  <c r="B71" i="8"/>
  <c r="A71" i="8"/>
  <c r="E70" i="8"/>
  <c r="B70" i="8"/>
  <c r="A70" i="8"/>
  <c r="E69" i="8"/>
  <c r="B69" i="8"/>
  <c r="A69" i="8"/>
  <c r="E68" i="8"/>
  <c r="B68" i="8"/>
  <c r="A68" i="8"/>
  <c r="E67" i="8"/>
  <c r="B67" i="8"/>
  <c r="A67" i="8"/>
  <c r="G65" i="8"/>
  <c r="F65" i="8"/>
  <c r="E64" i="8"/>
  <c r="A64" i="8"/>
  <c r="E63" i="8"/>
  <c r="A63" i="8"/>
  <c r="E62" i="8"/>
  <c r="A62" i="8"/>
  <c r="J60" i="8"/>
  <c r="I60" i="8"/>
  <c r="G14" i="7" s="1"/>
  <c r="G60" i="8"/>
  <c r="F60" i="8"/>
  <c r="E59" i="8"/>
  <c r="B59" i="8"/>
  <c r="A59" i="8"/>
  <c r="E58" i="8"/>
  <c r="B51" i="8"/>
  <c r="A51" i="8"/>
  <c r="E50" i="8"/>
  <c r="J43" i="8"/>
  <c r="H12" i="7" s="1"/>
  <c r="I43" i="8"/>
  <c r="G12" i="7" s="1"/>
  <c r="G43" i="8"/>
  <c r="F43" i="8"/>
  <c r="D12" i="7" s="1"/>
  <c r="A39" i="8"/>
  <c r="A36" i="8"/>
  <c r="H35" i="8"/>
  <c r="E35" i="8"/>
  <c r="B35" i="8"/>
  <c r="A35" i="8"/>
  <c r="J33" i="8"/>
  <c r="I33" i="8"/>
  <c r="G11" i="7" s="1"/>
  <c r="G33" i="8"/>
  <c r="E11" i="7" s="1"/>
  <c r="F33" i="8"/>
  <c r="D11" i="7" s="1"/>
  <c r="B29" i="8"/>
  <c r="A29" i="8"/>
  <c r="B27" i="8"/>
  <c r="A27" i="8"/>
  <c r="B26" i="8"/>
  <c r="A26" i="8"/>
  <c r="H23" i="8"/>
  <c r="E23" i="8"/>
  <c r="B23" i="8"/>
  <c r="A23" i="8"/>
  <c r="J21" i="8"/>
  <c r="I21" i="8"/>
  <c r="G21" i="8"/>
  <c r="F21" i="8"/>
  <c r="B20" i="8"/>
  <c r="A20" i="8"/>
  <c r="B18" i="8"/>
  <c r="A18" i="8"/>
  <c r="H16" i="8"/>
  <c r="E16" i="8"/>
  <c r="B16" i="8"/>
  <c r="A16" i="8"/>
  <c r="H9" i="7"/>
  <c r="I12" i="8"/>
  <c r="G12" i="8"/>
  <c r="F12" i="8"/>
  <c r="F14" i="8" s="1"/>
  <c r="E11" i="8"/>
  <c r="B11" i="8"/>
  <c r="A11" i="8"/>
  <c r="E10" i="8"/>
  <c r="B10" i="8"/>
  <c r="A10" i="8"/>
  <c r="B9" i="8"/>
  <c r="A9" i="8"/>
  <c r="H8" i="8"/>
  <c r="B8" i="8"/>
  <c r="A8" i="8"/>
  <c r="M7" i="8"/>
  <c r="L7" i="8"/>
  <c r="H7" i="8"/>
  <c r="E7" i="8"/>
  <c r="B7" i="8"/>
  <c r="A7" i="8"/>
  <c r="M30" i="7"/>
  <c r="H20" i="7"/>
  <c r="G20" i="7"/>
  <c r="E20" i="7"/>
  <c r="D20" i="7"/>
  <c r="G113" i="6"/>
  <c r="E31" i="4" s="1"/>
  <c r="F113" i="6"/>
  <c r="D31" i="4" s="1"/>
  <c r="M112" i="6"/>
  <c r="M113" i="6" s="1"/>
  <c r="L112" i="6"/>
  <c r="L113" i="6" s="1"/>
  <c r="E112" i="6"/>
  <c r="E113" i="6" s="1"/>
  <c r="C31" i="4" s="1"/>
  <c r="F110" i="6"/>
  <c r="D30" i="4" s="1"/>
  <c r="M109" i="6"/>
  <c r="L109" i="6"/>
  <c r="E109" i="6"/>
  <c r="E110" i="6" s="1"/>
  <c r="C30" i="4" s="1"/>
  <c r="J107" i="6"/>
  <c r="J115" i="6" s="1"/>
  <c r="I107" i="6"/>
  <c r="G107" i="6"/>
  <c r="E29" i="4" s="1"/>
  <c r="F107" i="6"/>
  <c r="D29" i="4" s="1"/>
  <c r="M106" i="6"/>
  <c r="M107" i="6" s="1"/>
  <c r="L106" i="6"/>
  <c r="L107" i="6" s="1"/>
  <c r="H106" i="6"/>
  <c r="E106" i="6"/>
  <c r="E107" i="6" s="1"/>
  <c r="J104" i="6"/>
  <c r="G102" i="6"/>
  <c r="E28" i="4" s="1"/>
  <c r="F102" i="6"/>
  <c r="M101" i="6"/>
  <c r="M102" i="6" s="1"/>
  <c r="L101" i="6"/>
  <c r="L102" i="6" s="1"/>
  <c r="E101" i="6"/>
  <c r="E102" i="6" s="1"/>
  <c r="C28" i="4" s="1"/>
  <c r="I99" i="6"/>
  <c r="I104" i="6" s="1"/>
  <c r="G99" i="6"/>
  <c r="E27" i="4" s="1"/>
  <c r="F99" i="6"/>
  <c r="D27" i="4" s="1"/>
  <c r="M98" i="6"/>
  <c r="M99" i="6" s="1"/>
  <c r="L98" i="6"/>
  <c r="L99" i="6" s="1"/>
  <c r="H98" i="6"/>
  <c r="E98" i="6"/>
  <c r="E99" i="6" s="1"/>
  <c r="J94" i="6"/>
  <c r="I94" i="6"/>
  <c r="G94" i="6"/>
  <c r="G96" i="6" s="1"/>
  <c r="F94" i="6"/>
  <c r="D26" i="4" s="1"/>
  <c r="M93" i="6"/>
  <c r="L93" i="6"/>
  <c r="E93" i="6"/>
  <c r="M91" i="6"/>
  <c r="L91" i="6"/>
  <c r="E91" i="6"/>
  <c r="M90" i="6"/>
  <c r="L90" i="6"/>
  <c r="K90" i="6" s="1"/>
  <c r="E90" i="6"/>
  <c r="M89" i="6"/>
  <c r="L89" i="6"/>
  <c r="E89" i="6"/>
  <c r="M88" i="6"/>
  <c r="L88" i="6"/>
  <c r="H88" i="6"/>
  <c r="H94" i="6" s="1"/>
  <c r="F26" i="4" s="1"/>
  <c r="E88" i="6"/>
  <c r="M87" i="6"/>
  <c r="L87" i="6"/>
  <c r="E87" i="6"/>
  <c r="G82" i="6"/>
  <c r="E25" i="4" s="1"/>
  <c r="F82" i="6"/>
  <c r="D25" i="4" s="1"/>
  <c r="M81" i="6"/>
  <c r="L81" i="6"/>
  <c r="E81" i="6"/>
  <c r="M80" i="6"/>
  <c r="L80" i="6"/>
  <c r="E80" i="6"/>
  <c r="M79" i="6"/>
  <c r="L79" i="6"/>
  <c r="E79" i="6"/>
  <c r="M78" i="6"/>
  <c r="L78" i="6"/>
  <c r="E78" i="6"/>
  <c r="J76" i="6"/>
  <c r="I76" i="6"/>
  <c r="G76" i="6"/>
  <c r="E24" i="4" s="1"/>
  <c r="F76" i="6"/>
  <c r="D24" i="4" s="1"/>
  <c r="M75" i="6"/>
  <c r="L75" i="6"/>
  <c r="E75" i="6"/>
  <c r="M74" i="6"/>
  <c r="L74" i="6"/>
  <c r="H74" i="6"/>
  <c r="E74" i="6"/>
  <c r="M71" i="6"/>
  <c r="L71" i="6"/>
  <c r="E71" i="6"/>
  <c r="M70" i="6"/>
  <c r="L70" i="6"/>
  <c r="E70" i="6"/>
  <c r="M69" i="6"/>
  <c r="L69" i="6"/>
  <c r="K69" i="6" s="1"/>
  <c r="E69" i="6"/>
  <c r="M68" i="6"/>
  <c r="L68" i="6"/>
  <c r="H68" i="6"/>
  <c r="E68" i="6"/>
  <c r="M67" i="6"/>
  <c r="L67" i="6"/>
  <c r="H67" i="6"/>
  <c r="E67" i="6"/>
  <c r="J65" i="6"/>
  <c r="I65" i="6"/>
  <c r="H65" i="6"/>
  <c r="G65" i="6"/>
  <c r="E23" i="4" s="1"/>
  <c r="F65" i="6"/>
  <c r="D23" i="4" s="1"/>
  <c r="M64" i="6"/>
  <c r="L64" i="6"/>
  <c r="E64" i="6"/>
  <c r="M63" i="6"/>
  <c r="L63" i="6"/>
  <c r="E63" i="6"/>
  <c r="G61" i="6"/>
  <c r="E22" i="4" s="1"/>
  <c r="F61" i="6"/>
  <c r="D22" i="4" s="1"/>
  <c r="M60" i="6"/>
  <c r="L60" i="6"/>
  <c r="E60" i="6"/>
  <c r="M59" i="6"/>
  <c r="L59" i="6"/>
  <c r="E59" i="6"/>
  <c r="M58" i="6"/>
  <c r="L58" i="6"/>
  <c r="E58" i="6"/>
  <c r="J56" i="6"/>
  <c r="H56" i="6" s="1"/>
  <c r="G56" i="6"/>
  <c r="E21" i="4" s="1"/>
  <c r="F56" i="6"/>
  <c r="D21" i="4" s="1"/>
  <c r="M55" i="6"/>
  <c r="L55" i="6"/>
  <c r="E55" i="6"/>
  <c r="M54" i="6"/>
  <c r="L54" i="6"/>
  <c r="E54" i="6"/>
  <c r="M53" i="6"/>
  <c r="L53" i="6"/>
  <c r="E53" i="6"/>
  <c r="M52" i="6"/>
  <c r="L52" i="6"/>
  <c r="E52" i="6"/>
  <c r="M51" i="6"/>
  <c r="L51" i="6"/>
  <c r="H51" i="6"/>
  <c r="E51" i="6"/>
  <c r="M50" i="6"/>
  <c r="L50" i="6"/>
  <c r="E50" i="6"/>
  <c r="M49" i="6"/>
  <c r="L49" i="6"/>
  <c r="E49" i="6"/>
  <c r="M48" i="6"/>
  <c r="L48" i="6"/>
  <c r="E48" i="6"/>
  <c r="M47" i="6"/>
  <c r="L47" i="6"/>
  <c r="E47" i="6"/>
  <c r="M46" i="6"/>
  <c r="L46" i="6"/>
  <c r="E46" i="6"/>
  <c r="G44" i="6"/>
  <c r="E20" i="4" s="1"/>
  <c r="F44" i="6"/>
  <c r="D20" i="4" s="1"/>
  <c r="M43" i="6"/>
  <c r="L43" i="6"/>
  <c r="E43" i="6"/>
  <c r="M42" i="6"/>
  <c r="L42" i="6"/>
  <c r="E42" i="6"/>
  <c r="M41" i="6"/>
  <c r="L41" i="6"/>
  <c r="E41" i="6"/>
  <c r="M40" i="6"/>
  <c r="L40" i="6"/>
  <c r="E40" i="6"/>
  <c r="J33" i="6"/>
  <c r="J38" i="6" s="1"/>
  <c r="I33" i="6"/>
  <c r="I38" i="6" s="1"/>
  <c r="G33" i="6"/>
  <c r="F33" i="6"/>
  <c r="D18" i="4" s="1"/>
  <c r="M32" i="6"/>
  <c r="M33" i="6" s="1"/>
  <c r="L32" i="6"/>
  <c r="H32" i="6"/>
  <c r="H33" i="6" s="1"/>
  <c r="E32" i="6"/>
  <c r="E33" i="6" s="1"/>
  <c r="C18" i="4" s="1"/>
  <c r="M31" i="6"/>
  <c r="G30" i="6"/>
  <c r="E17" i="4" s="1"/>
  <c r="F30" i="6"/>
  <c r="D17" i="4" s="1"/>
  <c r="M29" i="6"/>
  <c r="L29" i="6"/>
  <c r="E29" i="6"/>
  <c r="M26" i="6"/>
  <c r="L26" i="6"/>
  <c r="E26" i="6"/>
  <c r="G24" i="6"/>
  <c r="F24" i="6"/>
  <c r="M23" i="6"/>
  <c r="L23" i="6"/>
  <c r="E23" i="6"/>
  <c r="M22" i="6"/>
  <c r="L22" i="6"/>
  <c r="E22" i="6"/>
  <c r="M21" i="6"/>
  <c r="L21" i="6"/>
  <c r="E21" i="6"/>
  <c r="M20" i="6"/>
  <c r="L20" i="6"/>
  <c r="E20" i="6"/>
  <c r="G16" i="6"/>
  <c r="F16" i="6"/>
  <c r="F18" i="6" s="1"/>
  <c r="M15" i="6"/>
  <c r="L15" i="6"/>
  <c r="E15" i="6"/>
  <c r="M14" i="6"/>
  <c r="L14" i="6"/>
  <c r="E14" i="6"/>
  <c r="M13" i="6"/>
  <c r="L13" i="6"/>
  <c r="E13" i="6"/>
  <c r="M12" i="6"/>
  <c r="L12" i="6"/>
  <c r="E12" i="6"/>
  <c r="M11" i="6"/>
  <c r="L11" i="6"/>
  <c r="E11" i="6"/>
  <c r="M9" i="6"/>
  <c r="G9" i="6"/>
  <c r="F9" i="6"/>
  <c r="D14" i="4" s="1"/>
  <c r="M8" i="6"/>
  <c r="L8" i="6"/>
  <c r="E8" i="6"/>
  <c r="E9" i="6" s="1"/>
  <c r="C14" i="4" s="1"/>
  <c r="E47" i="5"/>
  <c r="F34" i="5"/>
  <c r="E34" i="5" s="1"/>
  <c r="E33" i="5"/>
  <c r="E26" i="5"/>
  <c r="E24" i="5"/>
  <c r="E23" i="5"/>
  <c r="E22" i="5"/>
  <c r="E21" i="5"/>
  <c r="E20" i="5"/>
  <c r="E19" i="5"/>
  <c r="E18" i="5"/>
  <c r="E10" i="5"/>
  <c r="E9" i="5"/>
  <c r="E8" i="5"/>
  <c r="D74" i="1"/>
  <c r="D66" i="1"/>
  <c r="D42" i="1"/>
  <c r="C19" i="2"/>
  <c r="D52" i="2"/>
  <c r="D47" i="2"/>
  <c r="C47" i="2"/>
  <c r="C35" i="2"/>
  <c r="C31" i="2"/>
  <c r="D20" i="2"/>
  <c r="C18" i="2"/>
  <c r="D14" i="2"/>
  <c r="D15" i="2" s="1"/>
  <c r="C14" i="2"/>
  <c r="F72" i="1"/>
  <c r="F80" i="1" s="1"/>
  <c r="E72" i="1"/>
  <c r="E80" i="1" s="1"/>
  <c r="D71" i="1"/>
  <c r="D70" i="1"/>
  <c r="D69" i="1"/>
  <c r="F63" i="1"/>
  <c r="E63" i="1"/>
  <c r="D61" i="1"/>
  <c r="F60" i="1"/>
  <c r="D58" i="1"/>
  <c r="D57" i="1"/>
  <c r="D53" i="1"/>
  <c r="D52" i="1"/>
  <c r="D51" i="1"/>
  <c r="D50" i="1"/>
  <c r="D49" i="1"/>
  <c r="D48" i="1"/>
  <c r="D47" i="1"/>
  <c r="D46" i="1"/>
  <c r="D45" i="1"/>
  <c r="F39" i="1"/>
  <c r="D35" i="1"/>
  <c r="D34" i="1"/>
  <c r="D33" i="1"/>
  <c r="F30" i="1"/>
  <c r="E30" i="1"/>
  <c r="D29" i="1"/>
  <c r="D28" i="1"/>
  <c r="F27" i="1"/>
  <c r="E27" i="1"/>
  <c r="D26" i="1"/>
  <c r="D25" i="1"/>
  <c r="D24" i="1"/>
  <c r="D23" i="1"/>
  <c r="D22" i="1"/>
  <c r="D21" i="1"/>
  <c r="F20" i="1"/>
  <c r="D19" i="1"/>
  <c r="D17" i="1"/>
  <c r="D16" i="1"/>
  <c r="D15" i="1"/>
  <c r="D14" i="1"/>
  <c r="D13" i="1"/>
  <c r="E12" i="1"/>
  <c r="E20" i="1" s="1"/>
  <c r="D11" i="1"/>
  <c r="D10" i="1"/>
  <c r="D9" i="1"/>
  <c r="D8" i="1"/>
  <c r="D7" i="1"/>
  <c r="D6" i="1"/>
  <c r="K26" i="6" l="1"/>
  <c r="I96" i="6"/>
  <c r="G26" i="4"/>
  <c r="J96" i="6"/>
  <c r="H96" i="6" s="1"/>
  <c r="H26" i="4"/>
  <c r="G38" i="6"/>
  <c r="M30" i="6"/>
  <c r="D53" i="2"/>
  <c r="G139" i="8"/>
  <c r="F139" i="8"/>
  <c r="D16" i="4"/>
  <c r="F38" i="6"/>
  <c r="K80" i="6"/>
  <c r="K78" i="6"/>
  <c r="K67" i="6"/>
  <c r="K23" i="6"/>
  <c r="E30" i="6"/>
  <c r="C17" i="4" s="1"/>
  <c r="K43" i="6"/>
  <c r="H107" i="6"/>
  <c r="I48" i="8"/>
  <c r="D30" i="1"/>
  <c r="L65" i="6"/>
  <c r="K64" i="6"/>
  <c r="E104" i="6"/>
  <c r="M115" i="6"/>
  <c r="D15" i="4"/>
  <c r="K49" i="6"/>
  <c r="M65" i="6"/>
  <c r="M82" i="6"/>
  <c r="K20" i="6"/>
  <c r="K40" i="6"/>
  <c r="K47" i="6"/>
  <c r="K81" i="6"/>
  <c r="K88" i="6"/>
  <c r="K93" i="6"/>
  <c r="L104" i="6"/>
  <c r="H104" i="6"/>
  <c r="G115" i="6"/>
  <c r="I84" i="6"/>
  <c r="K87" i="6"/>
  <c r="G24" i="4"/>
  <c r="K106" i="6"/>
  <c r="K107" i="6" s="1"/>
  <c r="I115" i="6"/>
  <c r="H115" i="6" s="1"/>
  <c r="C27" i="4"/>
  <c r="K46" i="6"/>
  <c r="K50" i="6"/>
  <c r="K55" i="6"/>
  <c r="K60" i="6"/>
  <c r="K74" i="6"/>
  <c r="K89" i="6"/>
  <c r="K112" i="6"/>
  <c r="K113" i="6" s="1"/>
  <c r="D12" i="1"/>
  <c r="D20" i="1" s="1"/>
  <c r="D72" i="1"/>
  <c r="D80" i="1" s="1"/>
  <c r="H10" i="7"/>
  <c r="J48" i="8"/>
  <c r="D10" i="7"/>
  <c r="F48" i="8"/>
  <c r="K189" i="8"/>
  <c r="G48" i="8"/>
  <c r="E12" i="7"/>
  <c r="M186" i="8"/>
  <c r="K26" i="7" s="1"/>
  <c r="K193" i="8"/>
  <c r="F20" i="7"/>
  <c r="D22" i="7"/>
  <c r="F162" i="8"/>
  <c r="E22" i="7"/>
  <c r="G162" i="8"/>
  <c r="H22" i="7"/>
  <c r="G22" i="7"/>
  <c r="I162" i="8"/>
  <c r="K167" i="8"/>
  <c r="K185" i="8"/>
  <c r="K168" i="8"/>
  <c r="K178" i="8"/>
  <c r="M196" i="8"/>
  <c r="K28" i="7" s="1"/>
  <c r="H190" i="8"/>
  <c r="H201" i="8" s="1"/>
  <c r="E196" i="8"/>
  <c r="C28" i="7" s="1"/>
  <c r="E12" i="8"/>
  <c r="C9" i="7" s="1"/>
  <c r="K188" i="8"/>
  <c r="H14" i="7"/>
  <c r="J139" i="8"/>
  <c r="K101" i="6"/>
  <c r="K102" i="6" s="1"/>
  <c r="K98" i="6"/>
  <c r="K99" i="6" s="1"/>
  <c r="K91" i="6"/>
  <c r="E26" i="4"/>
  <c r="M94" i="6"/>
  <c r="M96" i="6" s="1"/>
  <c r="L44" i="6"/>
  <c r="K54" i="6"/>
  <c r="K53" i="6"/>
  <c r="L61" i="6"/>
  <c r="K59" i="6"/>
  <c r="L82" i="6"/>
  <c r="E94" i="6"/>
  <c r="C26" i="4" s="1"/>
  <c r="K22" i="6"/>
  <c r="K48" i="6"/>
  <c r="K52" i="6"/>
  <c r="E65" i="6"/>
  <c r="C23" i="4" s="1"/>
  <c r="K71" i="6"/>
  <c r="K75" i="6"/>
  <c r="L94" i="6"/>
  <c r="L96" i="6" s="1"/>
  <c r="E82" i="6"/>
  <c r="C25" i="4" s="1"/>
  <c r="K79" i="6"/>
  <c r="K68" i="6"/>
  <c r="M56" i="6"/>
  <c r="K41" i="6"/>
  <c r="K13" i="6"/>
  <c r="F64" i="1"/>
  <c r="F78" i="1" s="1"/>
  <c r="F31" i="1"/>
  <c r="F40" i="1" s="1"/>
  <c r="F77" i="1" s="1"/>
  <c r="C20" i="7"/>
  <c r="G19" i="7"/>
  <c r="I139" i="8"/>
  <c r="D9" i="7"/>
  <c r="L190" i="8"/>
  <c r="J27" i="7" s="1"/>
  <c r="I181" i="8"/>
  <c r="E114" i="8"/>
  <c r="C18" i="7" s="1"/>
  <c r="K183" i="8"/>
  <c r="M60" i="8"/>
  <c r="M65" i="8"/>
  <c r="D14" i="7"/>
  <c r="H91" i="8"/>
  <c r="F16" i="7" s="1"/>
  <c r="K137" i="8"/>
  <c r="I21" i="7" s="1"/>
  <c r="L21" i="7" s="1"/>
  <c r="K176" i="8"/>
  <c r="K198" i="8"/>
  <c r="K199" i="8" s="1"/>
  <c r="I29" i="7" s="1"/>
  <c r="L29" i="7" s="1"/>
  <c r="M160" i="8"/>
  <c r="H174" i="8"/>
  <c r="F24" i="7" s="1"/>
  <c r="K7" i="8"/>
  <c r="G10" i="7"/>
  <c r="E115" i="6"/>
  <c r="C29" i="4"/>
  <c r="F96" i="6"/>
  <c r="K63" i="6"/>
  <c r="K65" i="6" s="1"/>
  <c r="E61" i="6"/>
  <c r="C22" i="4" s="1"/>
  <c r="K51" i="6"/>
  <c r="L56" i="6"/>
  <c r="F84" i="6"/>
  <c r="L30" i="6"/>
  <c r="K29" i="6"/>
  <c r="K30" i="6" s="1"/>
  <c r="K15" i="6"/>
  <c r="E56" i="6"/>
  <c r="C21" i="4" s="1"/>
  <c r="K14" i="6"/>
  <c r="E24" i="6"/>
  <c r="E44" i="6"/>
  <c r="C20" i="4" s="1"/>
  <c r="E16" i="6"/>
  <c r="E18" i="6" s="1"/>
  <c r="G27" i="4"/>
  <c r="H99" i="6"/>
  <c r="F27" i="4" s="1"/>
  <c r="H76" i="6"/>
  <c r="F24" i="4" s="1"/>
  <c r="H38" i="6"/>
  <c r="C20" i="2"/>
  <c r="D27" i="1"/>
  <c r="E31" i="1"/>
  <c r="I14" i="8"/>
  <c r="G9" i="7"/>
  <c r="M134" i="8"/>
  <c r="K20" i="7"/>
  <c r="L174" i="8"/>
  <c r="J24" i="7" s="1"/>
  <c r="G17" i="7"/>
  <c r="H12" i="8"/>
  <c r="E85" i="8"/>
  <c r="C15" i="7" s="1"/>
  <c r="H101" i="8"/>
  <c r="F17" i="7" s="1"/>
  <c r="G181" i="8"/>
  <c r="E24" i="7"/>
  <c r="I201" i="8"/>
  <c r="G14" i="8"/>
  <c r="E9" i="7"/>
  <c r="K177" i="8"/>
  <c r="L196" i="8"/>
  <c r="J28" i="7" s="1"/>
  <c r="K195" i="8"/>
  <c r="E21" i="8"/>
  <c r="L21" i="8"/>
  <c r="E33" i="8"/>
  <c r="C11" i="7" s="1"/>
  <c r="H43" i="8"/>
  <c r="F12" i="7" s="1"/>
  <c r="E14" i="7"/>
  <c r="E65" i="8"/>
  <c r="E101" i="8"/>
  <c r="C17" i="7" s="1"/>
  <c r="H131" i="8"/>
  <c r="E169" i="8"/>
  <c r="C23" i="7" s="1"/>
  <c r="H21" i="8"/>
  <c r="H33" i="8"/>
  <c r="F11" i="7" s="1"/>
  <c r="H169" i="8"/>
  <c r="F23" i="7" s="1"/>
  <c r="M169" i="8"/>
  <c r="K23" i="7" s="1"/>
  <c r="E174" i="8"/>
  <c r="C24" i="7" s="1"/>
  <c r="M179" i="8"/>
  <c r="K25" i="7" s="1"/>
  <c r="H179" i="8"/>
  <c r="F25" i="7" s="1"/>
  <c r="L186" i="8"/>
  <c r="J26" i="7" s="1"/>
  <c r="E190" i="8"/>
  <c r="C27" i="7" s="1"/>
  <c r="M190" i="8"/>
  <c r="K27" i="7" s="1"/>
  <c r="E48" i="5"/>
  <c r="E12" i="5"/>
  <c r="E49" i="5"/>
  <c r="E11" i="5"/>
  <c r="G13" i="5"/>
  <c r="G36" i="5" s="1"/>
  <c r="E5" i="4" s="1"/>
  <c r="E31" i="5"/>
  <c r="E28" i="5"/>
  <c r="K8" i="6"/>
  <c r="K9" i="6" s="1"/>
  <c r="L9" i="6"/>
  <c r="M104" i="6"/>
  <c r="L110" i="6"/>
  <c r="L115" i="6" s="1"/>
  <c r="K109" i="6"/>
  <c r="K110" i="6" s="1"/>
  <c r="M33" i="8"/>
  <c r="K11" i="7" s="1"/>
  <c r="L101" i="8"/>
  <c r="J17" i="7" s="1"/>
  <c r="L131" i="8"/>
  <c r="E19" i="7"/>
  <c r="E15" i="5"/>
  <c r="F16" i="5"/>
  <c r="E16" i="5" s="1"/>
  <c r="G18" i="6"/>
  <c r="E15" i="4"/>
  <c r="L33" i="6"/>
  <c r="K32" i="6"/>
  <c r="K33" i="6" s="1"/>
  <c r="M85" i="8"/>
  <c r="K15" i="7" s="1"/>
  <c r="E7" i="5"/>
  <c r="F13" i="5"/>
  <c r="K11" i="6"/>
  <c r="L16" i="6"/>
  <c r="E16" i="4"/>
  <c r="M61" i="6"/>
  <c r="K58" i="6"/>
  <c r="E60" i="8"/>
  <c r="M114" i="8"/>
  <c r="K18" i="7" s="1"/>
  <c r="F201" i="8"/>
  <c r="D26" i="7"/>
  <c r="G53" i="5"/>
  <c r="G55" i="5" s="1"/>
  <c r="E8" i="4" s="1"/>
  <c r="E14" i="4"/>
  <c r="F104" i="6"/>
  <c r="H11" i="7"/>
  <c r="L12" i="8"/>
  <c r="M21" i="8"/>
  <c r="E10" i="7"/>
  <c r="M43" i="8"/>
  <c r="M101" i="8"/>
  <c r="K17" i="7" s="1"/>
  <c r="L169" i="8"/>
  <c r="M16" i="6"/>
  <c r="G104" i="6"/>
  <c r="L33" i="8"/>
  <c r="J11" i="7" s="1"/>
  <c r="E43" i="8"/>
  <c r="C12" i="7" s="1"/>
  <c r="L91" i="8"/>
  <c r="J16" i="7" s="1"/>
  <c r="H114" i="8"/>
  <c r="F18" i="7" s="1"/>
  <c r="L179" i="8"/>
  <c r="J25" i="7" s="1"/>
  <c r="H24" i="4"/>
  <c r="M24" i="6"/>
  <c r="L24" i="6"/>
  <c r="M44" i="6"/>
  <c r="J84" i="6"/>
  <c r="E76" i="6"/>
  <c r="C24" i="4" s="1"/>
  <c r="M76" i="6"/>
  <c r="G84" i="6"/>
  <c r="H60" i="8"/>
  <c r="F14" i="7" s="1"/>
  <c r="M91" i="8"/>
  <c r="K16" i="7" s="1"/>
  <c r="J20" i="7"/>
  <c r="L160" i="8"/>
  <c r="K141" i="8"/>
  <c r="E160" i="8"/>
  <c r="J181" i="8"/>
  <c r="E186" i="8"/>
  <c r="K12" i="6"/>
  <c r="K21" i="6"/>
  <c r="K42" i="6"/>
  <c r="K70" i="6"/>
  <c r="L76" i="6"/>
  <c r="F115" i="6"/>
  <c r="H24" i="7"/>
  <c r="M12" i="8"/>
  <c r="L43" i="8"/>
  <c r="H85" i="8"/>
  <c r="F15" i="7" s="1"/>
  <c r="H19" i="7"/>
  <c r="F181" i="8"/>
  <c r="D23" i="7"/>
  <c r="M174" i="8"/>
  <c r="K24" i="7" s="1"/>
  <c r="K171" i="8"/>
  <c r="E179" i="8"/>
  <c r="C25" i="7" s="1"/>
  <c r="K192" i="8"/>
  <c r="G201" i="8"/>
  <c r="L60" i="8"/>
  <c r="L65" i="8"/>
  <c r="L85" i="8"/>
  <c r="J15" i="7" s="1"/>
  <c r="E91" i="8"/>
  <c r="C16" i="7" s="1"/>
  <c r="L114" i="8"/>
  <c r="J18" i="7" s="1"/>
  <c r="E131" i="8"/>
  <c r="M131" i="8"/>
  <c r="H160" i="8"/>
  <c r="J201" i="8"/>
  <c r="D21" i="2"/>
  <c r="C36" i="2"/>
  <c r="C52" i="2"/>
  <c r="C53" i="2" s="1"/>
  <c r="C13" i="2"/>
  <c r="C15" i="2" s="1"/>
  <c r="E60" i="1"/>
  <c r="E64" i="1" s="1"/>
  <c r="E78" i="1" s="1"/>
  <c r="D59" i="1"/>
  <c r="D62" i="1"/>
  <c r="D63" i="1" s="1"/>
  <c r="J117" i="6" l="1"/>
  <c r="E7" i="4" s="1"/>
  <c r="H32" i="4"/>
  <c r="D32" i="4"/>
  <c r="D6" i="4" s="1"/>
  <c r="E139" i="8"/>
  <c r="F9" i="7"/>
  <c r="H14" i="8"/>
  <c r="C16" i="4"/>
  <c r="E38" i="6"/>
  <c r="K82" i="6"/>
  <c r="G32" i="4"/>
  <c r="D7" i="4" s="1"/>
  <c r="K44" i="6"/>
  <c r="H84" i="6"/>
  <c r="H117" i="6" s="1"/>
  <c r="C7" i="4" s="1"/>
  <c r="N7" i="4" s="1"/>
  <c r="K24" i="6"/>
  <c r="K38" i="6" s="1"/>
  <c r="K104" i="6"/>
  <c r="I117" i="6"/>
  <c r="K61" i="6"/>
  <c r="K76" i="6"/>
  <c r="F32" i="4"/>
  <c r="F79" i="1"/>
  <c r="D31" i="1"/>
  <c r="E14" i="8"/>
  <c r="K190" i="8"/>
  <c r="I27" i="7" s="1"/>
  <c r="L27" i="7" s="1"/>
  <c r="K10" i="7"/>
  <c r="M48" i="8"/>
  <c r="J10" i="7"/>
  <c r="L48" i="8"/>
  <c r="C10" i="7"/>
  <c r="E48" i="8"/>
  <c r="F10" i="7"/>
  <c r="H48" i="8"/>
  <c r="K174" i="8"/>
  <c r="I24" i="7" s="1"/>
  <c r="L24" i="7" s="1"/>
  <c r="F22" i="7"/>
  <c r="H162" i="8"/>
  <c r="C22" i="7"/>
  <c r="E162" i="8"/>
  <c r="F27" i="7"/>
  <c r="J22" i="7"/>
  <c r="L162" i="8"/>
  <c r="K22" i="7"/>
  <c r="M162" i="8"/>
  <c r="K186" i="8"/>
  <c r="I26" i="7" s="1"/>
  <c r="L26" i="7" s="1"/>
  <c r="K169" i="8"/>
  <c r="I23" i="7" s="1"/>
  <c r="L23" i="7" s="1"/>
  <c r="K179" i="8"/>
  <c r="I25" i="7" s="1"/>
  <c r="L25" i="7" s="1"/>
  <c r="K94" i="6"/>
  <c r="K96" i="6" s="1"/>
  <c r="E96" i="6"/>
  <c r="K56" i="6"/>
  <c r="G117" i="6"/>
  <c r="E6" i="4" s="1"/>
  <c r="E9" i="4" s="1"/>
  <c r="D60" i="1"/>
  <c r="D64" i="1" s="1"/>
  <c r="D78" i="1" s="1"/>
  <c r="K65" i="8"/>
  <c r="F19" i="7"/>
  <c r="H139" i="8"/>
  <c r="K33" i="8"/>
  <c r="I11" i="7" s="1"/>
  <c r="L11" i="7" s="1"/>
  <c r="K14" i="7"/>
  <c r="K91" i="8"/>
  <c r="I16" i="7" s="1"/>
  <c r="L16" i="7" s="1"/>
  <c r="K85" i="8"/>
  <c r="I15" i="7" s="1"/>
  <c r="L15" i="7" s="1"/>
  <c r="H181" i="8"/>
  <c r="J14" i="7"/>
  <c r="I203" i="8"/>
  <c r="L201" i="8"/>
  <c r="K12" i="8"/>
  <c r="K14" i="8" s="1"/>
  <c r="K196" i="8"/>
  <c r="I28" i="7" s="1"/>
  <c r="L28" i="7" s="1"/>
  <c r="M201" i="8"/>
  <c r="K43" i="8"/>
  <c r="K21" i="8"/>
  <c r="G30" i="7"/>
  <c r="C15" i="4"/>
  <c r="C21" i="2"/>
  <c r="K60" i="8"/>
  <c r="K101" i="8"/>
  <c r="I17" i="7" s="1"/>
  <c r="L17" i="7" s="1"/>
  <c r="C14" i="7"/>
  <c r="E30" i="7"/>
  <c r="D30" i="7"/>
  <c r="E32" i="4"/>
  <c r="K19" i="7"/>
  <c r="M139" i="8"/>
  <c r="L38" i="6"/>
  <c r="K12" i="7"/>
  <c r="M84" i="6"/>
  <c r="L139" i="8"/>
  <c r="J19" i="7"/>
  <c r="C19" i="7"/>
  <c r="M14" i="8"/>
  <c r="K9" i="7"/>
  <c r="E201" i="8"/>
  <c r="C26" i="7"/>
  <c r="K160" i="8"/>
  <c r="K162" i="8" s="1"/>
  <c r="K134" i="8"/>
  <c r="I20" i="7"/>
  <c r="L20" i="7" s="1"/>
  <c r="M38" i="6"/>
  <c r="M18" i="6"/>
  <c r="J9" i="7"/>
  <c r="L14" i="8"/>
  <c r="L18" i="6"/>
  <c r="E84" i="6"/>
  <c r="H30" i="7"/>
  <c r="F203" i="8"/>
  <c r="K16" i="6"/>
  <c r="L84" i="6"/>
  <c r="J203" i="8"/>
  <c r="K131" i="8"/>
  <c r="G203" i="8"/>
  <c r="J12" i="7"/>
  <c r="F117" i="6"/>
  <c r="L181" i="8"/>
  <c r="J23" i="7"/>
  <c r="K114" i="8"/>
  <c r="I18" i="7" s="1"/>
  <c r="L18" i="7" s="1"/>
  <c r="F36" i="5"/>
  <c r="D5" i="4" s="1"/>
  <c r="E13" i="5"/>
  <c r="E36" i="5" s="1"/>
  <c r="C5" i="4" s="1"/>
  <c r="N5" i="4" s="1"/>
  <c r="M181" i="8"/>
  <c r="E181" i="8"/>
  <c r="K115" i="6"/>
  <c r="C32" i="4" l="1"/>
  <c r="E117" i="6"/>
  <c r="C6" i="4" s="1"/>
  <c r="N6" i="4" s="1"/>
  <c r="K84" i="6"/>
  <c r="I10" i="7"/>
  <c r="L10" i="7" s="1"/>
  <c r="K48" i="8"/>
  <c r="F30" i="7"/>
  <c r="K181" i="8"/>
  <c r="I14" i="7"/>
  <c r="L14" i="7" s="1"/>
  <c r="I9" i="7"/>
  <c r="K201" i="8"/>
  <c r="I12" i="7"/>
  <c r="L12" i="7" s="1"/>
  <c r="H203" i="8"/>
  <c r="L203" i="8"/>
  <c r="C30" i="7"/>
  <c r="M117" i="6"/>
  <c r="L117" i="6"/>
  <c r="M203" i="8"/>
  <c r="K30" i="7"/>
  <c r="K139" i="8"/>
  <c r="I19" i="7"/>
  <c r="L19" i="7" s="1"/>
  <c r="K18" i="6"/>
  <c r="I22" i="7"/>
  <c r="L22" i="7" s="1"/>
  <c r="J30" i="7"/>
  <c r="E203" i="8"/>
  <c r="L9" i="7" l="1"/>
  <c r="I30" i="7"/>
  <c r="K117" i="6"/>
  <c r="K203" i="8"/>
  <c r="L30" i="7"/>
  <c r="AE12" i="10"/>
  <c r="AE15" i="10" s="1"/>
  <c r="D32" i="1"/>
  <c r="D39" i="1" s="1"/>
  <c r="D40" i="1" s="1"/>
  <c r="D77" i="1" s="1"/>
  <c r="D79" i="1" s="1"/>
  <c r="E39" i="1"/>
  <c r="E40" i="1" s="1"/>
  <c r="E77" i="1" s="1"/>
  <c r="E79" i="1" s="1"/>
  <c r="F46" i="5"/>
  <c r="F53" i="5" s="1"/>
  <c r="F55" i="5" s="1"/>
  <c r="D8" i="4" s="1"/>
  <c r="D9" i="4" s="1"/>
  <c r="E46" i="5" l="1"/>
  <c r="E53" i="5" s="1"/>
  <c r="E55" i="5" s="1"/>
  <c r="C8" i="4" s="1"/>
  <c r="N8" i="4" s="1"/>
  <c r="N9" i="4" s="1"/>
  <c r="AH31" i="10"/>
  <c r="C9" i="4" l="1"/>
  <c r="AH33" i="10"/>
</calcChain>
</file>

<file path=xl/comments1.xml><?xml version="1.0" encoding="utf-8"?>
<comments xmlns="http://schemas.openxmlformats.org/spreadsheetml/2006/main">
  <authors>
    <author>Jiri Trnecka</author>
  </authors>
  <commentList>
    <comment ref="G192" authorId="0" shapeId="0">
      <text>
        <r>
          <rPr>
            <b/>
            <sz val="9"/>
            <color indexed="81"/>
            <rFont val="Tahoma"/>
            <charset val="1"/>
          </rPr>
          <t>Jiri Trnecka:</t>
        </r>
        <r>
          <rPr>
            <sz val="9"/>
            <color indexed="81"/>
            <rFont val="Tahoma"/>
            <charset val="1"/>
          </rPr>
          <t xml:space="preserve">
-1</t>
        </r>
      </text>
    </comment>
  </commentList>
</comments>
</file>

<file path=xl/sharedStrings.xml><?xml version="1.0" encoding="utf-8"?>
<sst xmlns="http://schemas.openxmlformats.org/spreadsheetml/2006/main" count="753" uniqueCount="469">
  <si>
    <t>BILANCE ZDROJŮ A VÝDAJŮ STATUTÁRNÍHO MĚSTA BRNA (TIS. KČ)</t>
  </si>
  <si>
    <t>položka</t>
  </si>
  <si>
    <t>č.ř.</t>
  </si>
  <si>
    <t>podseskupení</t>
  </si>
  <si>
    <t>PŘÍJMY</t>
  </si>
  <si>
    <t>třída</t>
  </si>
  <si>
    <t>město</t>
  </si>
  <si>
    <t>městské části</t>
  </si>
  <si>
    <t xml:space="preserve">Daň z příjmů právnických osob </t>
  </si>
  <si>
    <t>Daň z přidané hodnoty</t>
  </si>
  <si>
    <t>Daň z nemovitých věcí</t>
  </si>
  <si>
    <t>Daňové výnosy (ř.1 až ř.6)</t>
  </si>
  <si>
    <t xml:space="preserve">Daň z příjmů právnických osob za obce - VHČ </t>
  </si>
  <si>
    <t>Daň z příjmů právnických osob za obce - rozpočtová činnost</t>
  </si>
  <si>
    <t>133x</t>
  </si>
  <si>
    <t>Poplatky a odvody v oblasti životního prostředí</t>
  </si>
  <si>
    <t>134x</t>
  </si>
  <si>
    <t>Místní poplatky z vybraných činností a služeb</t>
  </si>
  <si>
    <t>135x</t>
  </si>
  <si>
    <t>Ostatní odvody z vybraných činností a služeb</t>
  </si>
  <si>
    <t>Správní poplatky</t>
  </si>
  <si>
    <t>tř. 1</t>
  </si>
  <si>
    <t>211x</t>
  </si>
  <si>
    <t xml:space="preserve">Příjmy z vlastní činnosti </t>
  </si>
  <si>
    <t>212x</t>
  </si>
  <si>
    <t>Odvody přebytků organizací s přímým vztahem</t>
  </si>
  <si>
    <t>213x</t>
  </si>
  <si>
    <t xml:space="preserve">Příjmy z pronájmu majetku </t>
  </si>
  <si>
    <t>214x</t>
  </si>
  <si>
    <t>Výnosy z finančního majetku</t>
  </si>
  <si>
    <t>221x</t>
  </si>
  <si>
    <t xml:space="preserve">Přijaté sankční platby </t>
  </si>
  <si>
    <t>tř. 2 mimo výše uved.</t>
  </si>
  <si>
    <t>Jiné nedaňové příjmy</t>
  </si>
  <si>
    <t xml:space="preserve">tř. 2 </t>
  </si>
  <si>
    <t>311x</t>
  </si>
  <si>
    <t xml:space="preserve">Příjmy z prodeje dlouhodobého majetku </t>
  </si>
  <si>
    <t>312x</t>
  </si>
  <si>
    <t>Ostatní kapitálové příjmy</t>
  </si>
  <si>
    <t>tř. 3</t>
  </si>
  <si>
    <t xml:space="preserve">Neinvestiční přijaté transfery v rámci souhrnného dotačního vztahu </t>
  </si>
  <si>
    <t>Ostatní neinvestiční přijaté transfery ze státního rozpočtu</t>
  </si>
  <si>
    <t>Neinvestiční přijaté transfery od obcí z jiného okresu či kraje</t>
  </si>
  <si>
    <t>Převody z vlastních fondů hospodářské (podnikatelské) činnosti</t>
  </si>
  <si>
    <t>Převody mezi městem a městskými částmi - transfery</t>
  </si>
  <si>
    <t xml:space="preserve"> *)</t>
  </si>
  <si>
    <t>Převody mezi městskými částmi - transfery</t>
  </si>
  <si>
    <t>Převody mezi městem a městskými částmi - zápůjčky</t>
  </si>
  <si>
    <t>tř. 4</t>
  </si>
  <si>
    <t>tř. 1 až tř. 4</t>
  </si>
  <si>
    <t>VÝDAJE</t>
  </si>
  <si>
    <t>502x</t>
  </si>
  <si>
    <t>Ostatní platby za provedenou práci</t>
  </si>
  <si>
    <t>514x</t>
  </si>
  <si>
    <t>Úroky a ostatní finanční výdaje</t>
  </si>
  <si>
    <t>516x</t>
  </si>
  <si>
    <t>Nákup služeb</t>
  </si>
  <si>
    <t>Opravy a udržování</t>
  </si>
  <si>
    <t>522x</t>
  </si>
  <si>
    <t>Neinvestiční transfery neziskovým a podobným organizacím</t>
  </si>
  <si>
    <t>Neinvestiční příspěvky zřízeným příspěvkovým organizacím</t>
  </si>
  <si>
    <t>533x mimo 5331</t>
  </si>
  <si>
    <t>tř. 5 mimo výše uved.</t>
  </si>
  <si>
    <t>Ostatní běžné výdaje</t>
  </si>
  <si>
    <t>tř. 5</t>
  </si>
  <si>
    <t>Investiční transfery zřízeným příspěvkovým organizacím</t>
  </si>
  <si>
    <t>tř. 6 mimo výše uved.</t>
  </si>
  <si>
    <t xml:space="preserve">Ostatní kapitálové výdaje </t>
  </si>
  <si>
    <t>tř. 6</t>
  </si>
  <si>
    <t>tř. 5 + tř. 6</t>
  </si>
  <si>
    <t>FINANCOVÁNÍ</t>
  </si>
  <si>
    <t>Změna stavu krátkodobých prostředků na bankovních účtech</t>
  </si>
  <si>
    <t>Uhrazené splátky dlouhodobých přijatých půjček a úvěrů</t>
  </si>
  <si>
    <t>Uhrazené splátky dlouhodobých přijatých úvěrů - EIB</t>
  </si>
  <si>
    <t>tř. 8</t>
  </si>
  <si>
    <t xml:space="preserve">Financování statutárního města Brna celkem (ř.1 až ř.3) </t>
  </si>
  <si>
    <t>PŘEHLED HOSPODAŘENÍ</t>
  </si>
  <si>
    <t>tř.1 až tř. 4</t>
  </si>
  <si>
    <t>Příjmy celkem</t>
  </si>
  <si>
    <t>tř.5 + tř. 6</t>
  </si>
  <si>
    <t>Výdaje celkem</t>
  </si>
  <si>
    <t>Saldo příjmů a výdajů (ř.1 mínus ř.2)</t>
  </si>
  <si>
    <t>Financování</t>
  </si>
  <si>
    <t>Jedná se o převody finančních prostředků, které se konsolidují na úrovni statutárního města Brna</t>
  </si>
  <si>
    <t>v tis. Kč</t>
  </si>
  <si>
    <t>transfery</t>
  </si>
  <si>
    <t>STATUTÁRNÍ MĚSTO  BRNO</t>
  </si>
  <si>
    <t>mezi</t>
  </si>
  <si>
    <t>městem a MČ *)</t>
  </si>
  <si>
    <t>MČ *)</t>
  </si>
  <si>
    <t>Přijaté splátky zápůjček</t>
  </si>
  <si>
    <t xml:space="preserve">Přijaté transfery </t>
  </si>
  <si>
    <t xml:space="preserve">Poskytnuté transfery </t>
  </si>
  <si>
    <t>Splátky zápůjček</t>
  </si>
  <si>
    <t>Saldo příjmů a výdajů (výsledek konsolidace celkem)</t>
  </si>
  <si>
    <t xml:space="preserve">*) konsolidace na úrovni statutárního města Brna </t>
  </si>
  <si>
    <t xml:space="preserve"> transfery</t>
  </si>
  <si>
    <t>MĚSTO</t>
  </si>
  <si>
    <t>městem a MČ</t>
  </si>
  <si>
    <t>Přijaté splátky zápůjček, poskytnutých městským částem</t>
  </si>
  <si>
    <t>Saldo příjmů a výdajů</t>
  </si>
  <si>
    <t>MĚSTSKÉ  ČÁSTI</t>
  </si>
  <si>
    <t>MČ</t>
  </si>
  <si>
    <t>Přijaté transfery od města a jiných městských částí</t>
  </si>
  <si>
    <t>Poskytnuté transfery jiným městským částem</t>
  </si>
  <si>
    <t>Splátky zápůjček městu</t>
  </si>
  <si>
    <t>PŘEHLED TRANSFERŮ</t>
  </si>
  <si>
    <t>statutární město Brno</t>
  </si>
  <si>
    <t>TŘÍDA</t>
  </si>
  <si>
    <t xml:space="preserve">NÁZEV TŘÍDY </t>
  </si>
  <si>
    <t>DAŇOVÉ PŘÍJMY</t>
  </si>
  <si>
    <t xml:space="preserve">NEDAŇOVÉ PŘÍJMY             </t>
  </si>
  <si>
    <t xml:space="preserve">KAPITÁLOVÉ PŘÍJMY </t>
  </si>
  <si>
    <t>PŘIJATÉ TRANSFERY                                                 *)</t>
  </si>
  <si>
    <t xml:space="preserve">C E L K E M </t>
  </si>
  <si>
    <t>ODDÍL</t>
  </si>
  <si>
    <t>NÁZEV ODDÍLU</t>
  </si>
  <si>
    <t>Nedaňové příjmy</t>
  </si>
  <si>
    <t>Kapitálové příjmy</t>
  </si>
  <si>
    <t xml:space="preserve"> Přijaté splátky zápůjček      </t>
  </si>
  <si>
    <t>10</t>
  </si>
  <si>
    <t xml:space="preserve"> Zemědělství a lesní hospodářství</t>
  </si>
  <si>
    <t>21</t>
  </si>
  <si>
    <t xml:space="preserve"> Průmysl, stavebnictví, obchod a služby</t>
  </si>
  <si>
    <t>22</t>
  </si>
  <si>
    <t xml:space="preserve"> Doprava</t>
  </si>
  <si>
    <t>23</t>
  </si>
  <si>
    <t xml:space="preserve"> Vodní hospodářství</t>
  </si>
  <si>
    <t>31 a 32</t>
  </si>
  <si>
    <t xml:space="preserve"> Vzdělávání a školské služby</t>
  </si>
  <si>
    <t>33</t>
  </si>
  <si>
    <t xml:space="preserve"> Kultura, církve a sdělovací prostředky</t>
  </si>
  <si>
    <t>34</t>
  </si>
  <si>
    <t xml:space="preserve"> Tělovýchova a zájmová činnost</t>
  </si>
  <si>
    <t>35</t>
  </si>
  <si>
    <t xml:space="preserve"> Zdravotnictví</t>
  </si>
  <si>
    <t>36</t>
  </si>
  <si>
    <t xml:space="preserve"> Bydlení, komunální služby a územní rozvoj</t>
  </si>
  <si>
    <t>37</t>
  </si>
  <si>
    <t xml:space="preserve"> Ochrana životního prostředí</t>
  </si>
  <si>
    <t>43</t>
  </si>
  <si>
    <t xml:space="preserve"> Soc. péče a pomoc v soc. zabez. a politice zaměstnanosti</t>
  </si>
  <si>
    <t>53</t>
  </si>
  <si>
    <t xml:space="preserve"> Bezpečnost a veřejný pořádek</t>
  </si>
  <si>
    <t xml:space="preserve"> Požární ochrana a integrovaný záchranný systém</t>
  </si>
  <si>
    <t>61</t>
  </si>
  <si>
    <t xml:space="preserve"> Státní správa a územní samospráva</t>
  </si>
  <si>
    <t>62</t>
  </si>
  <si>
    <t xml:space="preserve"> Jiné veřejné služby a činnosti</t>
  </si>
  <si>
    <t>63</t>
  </si>
  <si>
    <t xml:space="preserve"> Finanční operace</t>
  </si>
  <si>
    <t xml:space="preserve"> *) konsolidace na úrovni statutárního města Brna</t>
  </si>
  <si>
    <t>Třída</t>
  </si>
  <si>
    <t>Položka</t>
  </si>
  <si>
    <t>Název položky</t>
  </si>
  <si>
    <t>Daň z příjmů právnických osob</t>
  </si>
  <si>
    <t>Daň z příjmů právnických osob za obce - VHČ</t>
  </si>
  <si>
    <t>11 Daně z příjmů, zisku a kapitálových výnosů</t>
  </si>
  <si>
    <t>12 Daně ze zboží a služeb v tuzemsku</t>
  </si>
  <si>
    <t>Odvody za odnětí půdy ze zemědělského půdního fondu</t>
  </si>
  <si>
    <t>Poplatky za odnětí pozemků plnění funkcí lesa</t>
  </si>
  <si>
    <t>Poplatek za provoz systému - komunální odpad</t>
  </si>
  <si>
    <t>Poplatek ze psů</t>
  </si>
  <si>
    <t>Poplatek za užívání veřejného prostranství</t>
  </si>
  <si>
    <t>Poplatek ze vstupného</t>
  </si>
  <si>
    <t>Příjmy za zkoušky z odb. způsobilosti od žadatelů o řidičské oprávnění</t>
  </si>
  <si>
    <t>13 Daně a poplatky z vybraných činností a služeb</t>
  </si>
  <si>
    <t>15 Majetkové daně</t>
  </si>
  <si>
    <t>Neinvestiční transfery ze SR v rámci souhrnného dotačního vztahu</t>
  </si>
  <si>
    <t xml:space="preserve">Neinvestiční přijaté transfery od obcí z jiného okresu či kraje                 </t>
  </si>
  <si>
    <t>Převody z vlastních fondů hospodářské činnosti</t>
  </si>
  <si>
    <t>*)</t>
  </si>
  <si>
    <t>41 Neinvestiční přijaté transfery</t>
  </si>
  <si>
    <t>Členěno dle skupin, oddílů a paragrafů rozpočtové skladby</t>
  </si>
  <si>
    <t>Oddíl</t>
  </si>
  <si>
    <t>§</t>
  </si>
  <si>
    <t>Nazev paragrafu</t>
  </si>
  <si>
    <t>nedaňové příjmy</t>
  </si>
  <si>
    <t>kapitálové příjmy</t>
  </si>
  <si>
    <t>nedaňové a kapitálové příjmy</t>
  </si>
  <si>
    <t xml:space="preserve"> město</t>
  </si>
  <si>
    <t>Přijaté splátky půjčených prostředků</t>
  </si>
  <si>
    <t xml:space="preserve">   Přijaté splátky půjčených prostředků</t>
  </si>
  <si>
    <t>Podnikání a restrukturalizace v zemědělství</t>
  </si>
  <si>
    <t>Ozdravování hosp. zvířat, plodin a zvlášní vet. péče</t>
  </si>
  <si>
    <t>Ostatní zemědělská a potravinářská činnost a rozvoj</t>
  </si>
  <si>
    <t>Pěstební činnost</t>
  </si>
  <si>
    <t>Podpora ostatních produkčních činností</t>
  </si>
  <si>
    <t>10 Zemědělství a lesní hospodářství</t>
  </si>
  <si>
    <t>1 Zemědělství a lesní hospodářství</t>
  </si>
  <si>
    <t>Sběr a zpracování druhotných surovin</t>
  </si>
  <si>
    <t>Vnitřní obchod</t>
  </si>
  <si>
    <t>Cestovní ruch</t>
  </si>
  <si>
    <t>Ostatní služby</t>
  </si>
  <si>
    <t>Ostatní správa v průmyslu, stavebnictví, obchodu a službách</t>
  </si>
  <si>
    <t>21 Průmysl, stavebnictví, obchod a služby</t>
  </si>
  <si>
    <t>Silnice</t>
  </si>
  <si>
    <t>Ostatní záležitosti pozemních komunikací</t>
  </si>
  <si>
    <t>22 Doprava</t>
  </si>
  <si>
    <t>Ostatní záležitosti vodního hospodářství</t>
  </si>
  <si>
    <t>23 Vodní hospodářství</t>
  </si>
  <si>
    <t>2 Průmyslová a ostatní odvětví hospodářství</t>
  </si>
  <si>
    <t>Mateřské školy</t>
  </si>
  <si>
    <t>Základní školy</t>
  </si>
  <si>
    <t>Záležitosti předškolní výchovy a základního vzdělávání</t>
  </si>
  <si>
    <t>Zařízení vých. poradenství a preventivně výchovné péče</t>
  </si>
  <si>
    <t>31 a 32 Vzdělávání a školské služby</t>
  </si>
  <si>
    <t>Divadelní činnost</t>
  </si>
  <si>
    <t>Hudební činnost</t>
  </si>
  <si>
    <t>Filmová tvorba, distribuce, kina</t>
  </si>
  <si>
    <t>Činnosti knihovnické</t>
  </si>
  <si>
    <t>Činnosti muzeí a galerií</t>
  </si>
  <si>
    <t>Výstavní činnosti v kultuře</t>
  </si>
  <si>
    <t>Ostatní záležitosti kultury</t>
  </si>
  <si>
    <t>Zachování a obnova kulturních památek</t>
  </si>
  <si>
    <t>Ostatní záležitosti sdělovacích prostředků</t>
  </si>
  <si>
    <t>Zájmová činnost v kultuře</t>
  </si>
  <si>
    <t>Ostatní záležitosti kultury, církví a sdělovacích prostředků</t>
  </si>
  <si>
    <t>33 Kultura, církve a sdělovací prostředky</t>
  </si>
  <si>
    <t>Sportovní zařízení v majetku obce</t>
  </si>
  <si>
    <t>Ostatní tělovýchovná činnost</t>
  </si>
  <si>
    <t>Využití volného času dětí a mládeže</t>
  </si>
  <si>
    <t>Ostatní zájmová činnost a rekreace</t>
  </si>
  <si>
    <t>34 Tělovýchova a zájmová činnost</t>
  </si>
  <si>
    <t>Všeobecná ambulantní péče</t>
  </si>
  <si>
    <t>Ostatní ústavní péče</t>
  </si>
  <si>
    <t>35 Zdravotnictví</t>
  </si>
  <si>
    <t xml:space="preserve">Bytové hospodářství </t>
  </si>
  <si>
    <t>Nebytové hospodářství</t>
  </si>
  <si>
    <t>Ostatní rozvoj bydlení a bytové hospodářství</t>
  </si>
  <si>
    <t>Pohřebnictví</t>
  </si>
  <si>
    <t>Výstavba a údržba místních inženýrských sítí</t>
  </si>
  <si>
    <t>Komunální služby a územní rozvoj j.n.</t>
  </si>
  <si>
    <t>Ostatní záležitosti bydlení a komunálních služeb</t>
  </si>
  <si>
    <t>36 Bydlení, komunální služby a územní rozvoj</t>
  </si>
  <si>
    <t>Sběr a svoz komunálních odpadů</t>
  </si>
  <si>
    <t>Využívání a zneškodňování komunálních odpadů</t>
  </si>
  <si>
    <t>Péče o vzhled obcí a veřejnou zeleň</t>
  </si>
  <si>
    <t>Ostatní správa v ochraně životního prostředí</t>
  </si>
  <si>
    <t>37 Ochrana životního prostředí</t>
  </si>
  <si>
    <t>3 Služby pro obyvatelstvo</t>
  </si>
  <si>
    <t>Soc. pomoc osobám v nouzi a soc. nepřizpůsobivým</t>
  </si>
  <si>
    <t>Domovy pro seniory</t>
  </si>
  <si>
    <t>Osobní asistence, pečovatelská služba</t>
  </si>
  <si>
    <t>Denní stacionáře a centra denních služeb</t>
  </si>
  <si>
    <t>Domovy pro osoby se zdr. postižením a domovy se zvl. režimem</t>
  </si>
  <si>
    <t>Ostatní služby a činnosti v oblasti soc. péče</t>
  </si>
  <si>
    <t>Ost. služby a činnosti v oblasti sociální prevence</t>
  </si>
  <si>
    <t>43 Sociální péče a pomoc v soc. zabezpečení a politice zaměstnanosti</t>
  </si>
  <si>
    <t xml:space="preserve">          </t>
  </si>
  <si>
    <t>4 Sociální věci a politika zaměstnanosti</t>
  </si>
  <si>
    <t>Bezpečnost a veřejný pořádek</t>
  </si>
  <si>
    <t>53 Bezpečnost a veřejný pořádek</t>
  </si>
  <si>
    <t>Požární ochrana - dobrovolná část</t>
  </si>
  <si>
    <t>55 Požární ochrana a IZS</t>
  </si>
  <si>
    <t>5 Bezpečnost státu a právní ochrana</t>
  </si>
  <si>
    <t>Činnost místní správy</t>
  </si>
  <si>
    <t>61 Státní správa a územní samospráva</t>
  </si>
  <si>
    <t>Archivní činnost</t>
  </si>
  <si>
    <t>62 Jiné veřejné služby a činnosti</t>
  </si>
  <si>
    <t>Obecné příjmy a výdaje z finančních operací</t>
  </si>
  <si>
    <t>63 Finanční operace</t>
  </si>
  <si>
    <t>6 Všeobecná veřejná správa a služby</t>
  </si>
  <si>
    <t>běžné výdaje</t>
  </si>
  <si>
    <t>kapitálové výdaje</t>
  </si>
  <si>
    <t>výdaje celkem</t>
  </si>
  <si>
    <t>V na obyv.</t>
  </si>
  <si>
    <t>v Kč</t>
  </si>
  <si>
    <t xml:space="preserve"> Bydlení, komunální služby a územní rozvoj                   </t>
  </si>
  <si>
    <t>38</t>
  </si>
  <si>
    <t xml:space="preserve"> Ostatní výzkum a vývoj</t>
  </si>
  <si>
    <t xml:space="preserve"> Ostatní činnosti související se službami pro obyvatelstvo</t>
  </si>
  <si>
    <t>52</t>
  </si>
  <si>
    <t xml:space="preserve"> Civilní připravnost na krizové stavy</t>
  </si>
  <si>
    <t>55</t>
  </si>
  <si>
    <t xml:space="preserve"> Finanční operace *)</t>
  </si>
  <si>
    <t>64</t>
  </si>
  <si>
    <t xml:space="preserve"> Ostatní činnosti   </t>
  </si>
  <si>
    <t>Název paragrafu</t>
  </si>
  <si>
    <t>Ostatní zemědělská a potravinářská činnost</t>
  </si>
  <si>
    <t xml:space="preserve">Celospolečenské funkce lesů </t>
  </si>
  <si>
    <t>Rybářství (myslivost)</t>
  </si>
  <si>
    <t>Úspora energie a obnovitelné zdroje</t>
  </si>
  <si>
    <t xml:space="preserve">Silnice </t>
  </si>
  <si>
    <t>Bezpečnost silničního provozu</t>
  </si>
  <si>
    <t>Ostatní záležitosti v silniční dopravě</t>
  </si>
  <si>
    <t>Ostatní dráhy</t>
  </si>
  <si>
    <t>Ostatní záležitosti v dopravě</t>
  </si>
  <si>
    <t xml:space="preserve">Pitná voda </t>
  </si>
  <si>
    <t>Odvádění a čištění odpadních vod a nakládání s kaly</t>
  </si>
  <si>
    <t>Odvádění a čištění odpadních vod j.n.</t>
  </si>
  <si>
    <t xml:space="preserve">Úpravy vodohosp.významných a vodárenských toků    </t>
  </si>
  <si>
    <t>Úpravy drobných vodních toků</t>
  </si>
  <si>
    <t>Záležitosti vodních toků a vodohospodářských děl</t>
  </si>
  <si>
    <t xml:space="preserve">Základní školy </t>
  </si>
  <si>
    <t>Speciální základní školy</t>
  </si>
  <si>
    <t>První stupeň základních škol</t>
  </si>
  <si>
    <t>Dětské domovy</t>
  </si>
  <si>
    <t xml:space="preserve">Školní stravování </t>
  </si>
  <si>
    <t xml:space="preserve">Ostatní zařízení související s výchovou a vzděláváním mládeže </t>
  </si>
  <si>
    <t>31 Vzdělávání a školské služby</t>
  </si>
  <si>
    <t>Základní umělecké školy</t>
  </si>
  <si>
    <t>Střediska volného času</t>
  </si>
  <si>
    <t>Záležitosti zájmového studia j.n.</t>
  </si>
  <si>
    <t>32 Vzdělávání a školské služby</t>
  </si>
  <si>
    <t xml:space="preserve">Divadelní činnost </t>
  </si>
  <si>
    <t>Filmová tvorba, distribuce, kina a audiovizuální archiválie</t>
  </si>
  <si>
    <t xml:space="preserve">Činnosti knihovnické </t>
  </si>
  <si>
    <t xml:space="preserve">Činnosti muzeí a galerií </t>
  </si>
  <si>
    <t>Vydavatelská činnost</t>
  </si>
  <si>
    <t xml:space="preserve">Výstavní činnosti v kultuře </t>
  </si>
  <si>
    <t xml:space="preserve">Zachování a obnova kulturních památek </t>
  </si>
  <si>
    <t xml:space="preserve">Pořízení, zachování a obnova kulturních hodnot </t>
  </si>
  <si>
    <t>Ostatní záležitosti ochrany památek a péče o kulturní dědictví</t>
  </si>
  <si>
    <t>Činnosti registrovaných církví a náb. společností</t>
  </si>
  <si>
    <t>Rozhlas a televize</t>
  </si>
  <si>
    <t xml:space="preserve">Ostatní záležitosti sdělovacích prostředků </t>
  </si>
  <si>
    <t xml:space="preserve">Ostatní správa v oblasti kultury, církví a sdělovacích prostředků </t>
  </si>
  <si>
    <t xml:space="preserve">Všeobecná ambulantní péče </t>
  </si>
  <si>
    <t>Ostatní nemocnice</t>
  </si>
  <si>
    <t xml:space="preserve">Odborné léčebné ústavy </t>
  </si>
  <si>
    <t>Prevence před drogami, alkoholem, nikotinem a jinými závislostmi</t>
  </si>
  <si>
    <t>Pomoc zdravotně postiženým</t>
  </si>
  <si>
    <t>Ostatní činnost ve zdravotnictví</t>
  </si>
  <si>
    <t>Bytové hospodářství</t>
  </si>
  <si>
    <t>Veřejné osvětlení</t>
  </si>
  <si>
    <t xml:space="preserve">Pohřebnictví </t>
  </si>
  <si>
    <t xml:space="preserve">Územní plánování </t>
  </si>
  <si>
    <t>Územní rozvoj</t>
  </si>
  <si>
    <t xml:space="preserve">Komunální služby a územní rozvoj  j.n. </t>
  </si>
  <si>
    <t xml:space="preserve">Monitoring ochrany ovzduší </t>
  </si>
  <si>
    <t xml:space="preserve">Sběr a svoz komunálních odpadů </t>
  </si>
  <si>
    <t xml:space="preserve">Využívání a zneškodňování komun. odpadů </t>
  </si>
  <si>
    <t>Ostatní nakládání s odpady</t>
  </si>
  <si>
    <t xml:space="preserve">Monitoring půdy a podzemní vody </t>
  </si>
  <si>
    <t xml:space="preserve">Ostatní ochrana půdy a spodní vody </t>
  </si>
  <si>
    <t xml:space="preserve">Ochrana druhů a stanovišť </t>
  </si>
  <si>
    <t xml:space="preserve">Chráněné části přírody </t>
  </si>
  <si>
    <t xml:space="preserve">Protierozní a protipožární ochrana </t>
  </si>
  <si>
    <t xml:space="preserve">Péče o vzhled obcí a veřejnou zeleň </t>
  </si>
  <si>
    <t>Ostatní činnosti k ochraně přírody a krajiny</t>
  </si>
  <si>
    <t xml:space="preserve">Ekologická výchova a osvěta </t>
  </si>
  <si>
    <t>Ostatní výzkum a vývoj</t>
  </si>
  <si>
    <t>38 Ostatní výzkum a vývoj</t>
  </si>
  <si>
    <t>Ostatní činnosti související se službami pro obyvatelstvo</t>
  </si>
  <si>
    <t>39 Ostatní činnosti související se službami pro obyvatelstvo</t>
  </si>
  <si>
    <t>Odborné sociální poradenství</t>
  </si>
  <si>
    <t>Zařízení pro děti vyžadující okamžitou pomoc</t>
  </si>
  <si>
    <t>Ostatní sociální pomoc dětem a mládeži</t>
  </si>
  <si>
    <t>Ostatní sociální péče a pomoc rodině a manželství</t>
  </si>
  <si>
    <t xml:space="preserve">Soc.péče a pomoc přistěh. a vybr. etnikům </t>
  </si>
  <si>
    <t>Chráněné bydlení</t>
  </si>
  <si>
    <t>Denní stacionáře a centra sociálních služeb</t>
  </si>
  <si>
    <t>Ostatní služby a činnosti v oblasti sociální péče</t>
  </si>
  <si>
    <t>Azylové domy, nízkoprahová denní centra a noclehárny</t>
  </si>
  <si>
    <t>Nízkoprahová zařízení pro děti a mládež</t>
  </si>
  <si>
    <t>Ostatní záležitosti sociálních věcí a politiky zaměstnanosti</t>
  </si>
  <si>
    <t>Ochrana obyvatelstva</t>
  </si>
  <si>
    <t>Ost.správa v oblasti hospodářských opatření pro krizové stavy</t>
  </si>
  <si>
    <t>Ostatní správa v oblasti krizového řízení</t>
  </si>
  <si>
    <t>Záležitosti krizového řízení jinde nezařazené</t>
  </si>
  <si>
    <t>52 Civilní připravenost na krizové stavy</t>
  </si>
  <si>
    <t xml:space="preserve">Bezpečnost a veřejný pořádek </t>
  </si>
  <si>
    <t>Ostatní záležitosti bezpečnosti a veřejného pořádku</t>
  </si>
  <si>
    <t xml:space="preserve">Požární ochrana - profesionální část </t>
  </si>
  <si>
    <t xml:space="preserve">Požární ochrana - dobrovolná část </t>
  </si>
  <si>
    <t>Ostatní záležitosti požární ochrany</t>
  </si>
  <si>
    <t>55 Požární ochrana a integrovaný záchranný systém</t>
  </si>
  <si>
    <t>Zastupitelstva obcí</t>
  </si>
  <si>
    <t xml:space="preserve">Archivní činnost </t>
  </si>
  <si>
    <t>Mezinárodní spolupráce j.n.</t>
  </si>
  <si>
    <t>Pojištění funkčně nespecifikované</t>
  </si>
  <si>
    <t>Ostatní finanční operace</t>
  </si>
  <si>
    <t xml:space="preserve">Ostatní činnosti j.n.  </t>
  </si>
  <si>
    <t>64 Ostatní činnosti</t>
  </si>
  <si>
    <r>
      <t xml:space="preserve">1) </t>
    </r>
    <r>
      <rPr>
        <sz val="10"/>
        <rFont val="Calibri"/>
        <family val="2"/>
        <charset val="238"/>
        <scheme val="minor"/>
      </rPr>
      <t>Daň z příjmů právnických osob za město z rozpočtové činnosti je v příjmech i ve výdajích ve stejné výši a neovlivňuje saldo příjmů a výdajů</t>
    </r>
  </si>
  <si>
    <t>Seskupení</t>
  </si>
  <si>
    <t>1 DAŇOVÉ PŘÍJMY</t>
  </si>
  <si>
    <t>4 PŘIJATÉ TRANSFERY</t>
  </si>
  <si>
    <t>(tis. Kč)</t>
  </si>
  <si>
    <r>
      <t>Členěno dle položek rozpočtové skladby</t>
    </r>
    <r>
      <rPr>
        <i/>
        <vertAlign val="superscript"/>
        <sz val="10"/>
        <rFont val="Calibri"/>
        <family val="2"/>
        <charset val="238"/>
        <scheme val="minor"/>
      </rPr>
      <t xml:space="preserve"> </t>
    </r>
  </si>
  <si>
    <t>Skupina</t>
  </si>
  <si>
    <t>NEDAŇOVÉ A KAPITÁLOVÉ PŘÍJMY CELKEM</t>
  </si>
  <si>
    <t xml:space="preserve"> (tis. Kč)</t>
  </si>
  <si>
    <r>
      <t xml:space="preserve">Převody vlastním fondům v rozpočtech územní úrovně </t>
    </r>
    <r>
      <rPr>
        <vertAlign val="superscript"/>
        <sz val="10"/>
        <rFont val="Calibri"/>
        <family val="2"/>
        <charset val="238"/>
        <scheme val="minor"/>
      </rPr>
      <t>*)</t>
    </r>
  </si>
  <si>
    <t>VÝDAJE CELKEM</t>
  </si>
  <si>
    <t>PŘIJATÉ TRANSFERY</t>
  </si>
  <si>
    <t>DATA PRO GRAFY</t>
  </si>
  <si>
    <t>SMB</t>
  </si>
  <si>
    <t xml:space="preserve"> Soc. služby a činnosti v soc. zabezpečení</t>
  </si>
  <si>
    <t xml:space="preserve"> SMB</t>
  </si>
  <si>
    <t xml:space="preserve"> MĚSTO</t>
  </si>
  <si>
    <t xml:space="preserve"> MČ</t>
  </si>
  <si>
    <t>Počet obyvatel Brna:</t>
  </si>
  <si>
    <t>SMB/OBYVATELE</t>
  </si>
  <si>
    <t>DPMB</t>
  </si>
  <si>
    <t>OSTATNÍ</t>
  </si>
  <si>
    <t>138x</t>
  </si>
  <si>
    <t>Daňové příjmy celkem (ř.7 až ř.14)</t>
  </si>
  <si>
    <t>Nedaňové příjmy celkem (ř.16 až ř.21)</t>
  </si>
  <si>
    <t>Vlastní příjmy (ř.15 + ř.22 + ř.25)</t>
  </si>
  <si>
    <t>Kapitálové příjmy celkem (ř.23 + ř.24)</t>
  </si>
  <si>
    <t>Daně, poplatky a jiná obdobná peněžitá plnění v oblasti hazardních her</t>
  </si>
  <si>
    <t>Převody mezi městem a městskými částmi - splátky zápůjček</t>
  </si>
  <si>
    <t>Ostatní činnosti k ochraně ovzduší</t>
  </si>
  <si>
    <t>Rezervy rozpočtu</t>
  </si>
  <si>
    <t>24 Spoje</t>
  </si>
  <si>
    <t>Ostatní záležitosti spojů</t>
  </si>
  <si>
    <t>Sběr a svoz ostatních odpadů</t>
  </si>
  <si>
    <t xml:space="preserve"> Spoje</t>
  </si>
  <si>
    <t xml:space="preserve">Běžné výdaje celkem  (ř.1 až ř.15) </t>
  </si>
  <si>
    <t xml:space="preserve">Kapitálové výdaje celkem (ř.17 + ř.18) </t>
  </si>
  <si>
    <t>Výdaje statutárního města Brna celkem  (ř.16 + ř.19)</t>
  </si>
  <si>
    <t>Poskytnuté transfery městským částem</t>
  </si>
  <si>
    <t>Příjmy úhrad za dobývání nerostů a poplatků za geologické práce</t>
  </si>
  <si>
    <t>Podpora podnikání a inovací</t>
  </si>
  <si>
    <t>Mezinárodní spolupráce v dopravě</t>
  </si>
  <si>
    <t>Ostatní záležitosti předškolního vzdělávání</t>
  </si>
  <si>
    <t>Krizová pomoc</t>
  </si>
  <si>
    <t>Ostatní výdaje související se sociálním poradenstvím</t>
  </si>
  <si>
    <t xml:space="preserve"> Soc. služby a pomoc a společné činnosti v soc. zabezpečení</t>
  </si>
  <si>
    <t>43 Sociální služby a pomoc a společné činnosti v sociálním zabezpečení</t>
  </si>
  <si>
    <t>Územní plánování</t>
  </si>
  <si>
    <t>Ozdravování hospodářských zvířat a plodin a zvl. veterinární péče</t>
  </si>
  <si>
    <t>Zdravotnická záchranná služba</t>
  </si>
  <si>
    <t>Mezinár. spolupráce v kultuře, církvích a sdělovacích prostředcích</t>
  </si>
  <si>
    <t>Krizová opatření</t>
  </si>
  <si>
    <t>24  Spoje</t>
  </si>
  <si>
    <t>Záležitosti pošt</t>
  </si>
  <si>
    <t>Ost. sociální péče a pomoc ostatním skupinám obyvatelstva</t>
  </si>
  <si>
    <t>Soc.pomoc osobám v hmotné nouzi a sociálně nepřizpůsobivým</t>
  </si>
  <si>
    <t>Střední školy poskytující střední vzdělání s výučním listem</t>
  </si>
  <si>
    <t xml:space="preserve"> Bydlení, komunální služ. a územ. rozvoj</t>
  </si>
  <si>
    <t>Daň z příjmů fyzických osob placená plátci</t>
  </si>
  <si>
    <t>Daň z příjmů fyzických osob placená poplatníky</t>
  </si>
  <si>
    <t>Daň z příjmů fyzických osob vybíraná srážkou</t>
  </si>
  <si>
    <r>
      <t>Daň z příjmů právnických osob za obce - rozpočtová činnost</t>
    </r>
    <r>
      <rPr>
        <vertAlign val="superscript"/>
        <sz val="10"/>
        <rFont val="Calibri"/>
        <family val="2"/>
        <charset val="238"/>
        <scheme val="minor"/>
      </rPr>
      <t xml:space="preserve"> 1)</t>
    </r>
  </si>
  <si>
    <t>SCHVÁLENÝ ROZPOČET 2020</t>
  </si>
  <si>
    <t>SCHVÁLENÝ ROZPOČET NA ROK 2020</t>
  </si>
  <si>
    <t>PŘÍJMY STATUTÁRNÍHO MĚSTA BRNA - SCHVÁLENÝ ROZPOČET NA ROK 2020 - rekapitulace dle druhů příjmů a dle oddílů (tis. Kč)</t>
  </si>
  <si>
    <t>DAŇOVÉ PŘÍJMY STATUTÁRNÍHO MĚSTA BRNA - SCHVÁLENÝ ROZPOČET NA ROK 2020</t>
  </si>
  <si>
    <t>TRANSFERY, PŘIJATÉ STATUTÁRNÍM MĚSTEM BRNEM - SCHVÁLENÝ ROZPOČET NA ROK 2020</t>
  </si>
  <si>
    <t>Poplatek z pobytu</t>
  </si>
  <si>
    <t>Daň z hazardních her s výjimkou dílčí daně z technických her</t>
  </si>
  <si>
    <t>Dílčí daň z technických her</t>
  </si>
  <si>
    <t>NEDAŇOVÉ A KAPITÁLOVÉ PŘÍJMY STATUTÁRNÍHO MĚSTA BRNA - SCHVÁLENÝ ROZPOČET NA ROK 2020</t>
  </si>
  <si>
    <t>VÝDAJE STATUTÁRNÍHO MĚSTA BRNA - SCHVÁLENÝ ROZPOČET NA ROK 2020 - rekapitulace dle druhů výdajů a dle oddílů (tis. Kč)</t>
  </si>
  <si>
    <t>BĚŽNÉ A KAPITÁLOVÉ VÝDAJE STATUTÁRNÍHO MĚSTA BRNA - SCHVÁLENÝ ROZPOČET NA ROK 2020</t>
  </si>
  <si>
    <t>Revitalizace říčních systémů</t>
  </si>
  <si>
    <t>Železniční dráhy</t>
  </si>
  <si>
    <t>Dopravní obslužnost veřejnými službami - linková</t>
  </si>
  <si>
    <t>Ostatní záležitosti základního vzdělávání</t>
  </si>
  <si>
    <t>Ostatní sportovní činnost</t>
  </si>
  <si>
    <t>Výdaje na dopravní územní obslužnost - DPmB a.s.</t>
  </si>
  <si>
    <t>Přijaté transfery celkem (ř.27 až ř.33)</t>
  </si>
  <si>
    <t>Příjmy statutárního města Brna celkem (ř.26 + ř.34)</t>
  </si>
  <si>
    <t>Platy, pojistné</t>
  </si>
  <si>
    <t>501x+503x</t>
  </si>
  <si>
    <t>Neinvestiční transfery příspěvkovým a podobným organizacím</t>
  </si>
  <si>
    <t>Zrušené místní poplatky</t>
  </si>
  <si>
    <t>Provoz veřejné silniční dopravy - linkové</t>
  </si>
  <si>
    <t>Záležitosti církví, kultury a sdělovacích prostředků</t>
  </si>
  <si>
    <t>Vodní díla v zemědělské krajině</t>
  </si>
  <si>
    <t>Lokální zásobování teplem</t>
  </si>
  <si>
    <t>Monitoring ke zjišťování úrovně hluku a vibrací</t>
  </si>
  <si>
    <t>Ostatní záležitosti bezpečnosti, veřejného pořádku</t>
  </si>
  <si>
    <t>Volby do Evropského parlamentu</t>
  </si>
  <si>
    <t>Provoz veřejné silniční dopravy</t>
  </si>
  <si>
    <t xml:space="preserve"> Ostatní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</si>
</sst>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_);\(#,##0\)"/>
    <numFmt numFmtId="165" formatCode="#,##0.0_);\(#,##0.0\)"/>
    <numFmt numFmtId="166" formatCode="#,##0.0"/>
    <numFmt numFmtId="167" formatCode="#,##0.000"/>
  </numFmts>
  <fonts count="23" x14ac:knownFonts="1"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charset val="238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u/>
      <sz val="14"/>
      <name val="Calibri Light"/>
      <family val="2"/>
      <charset val="238"/>
      <scheme val="major"/>
    </font>
    <font>
      <u/>
      <sz val="16"/>
      <name val="Calibri Light"/>
      <family val="2"/>
      <charset val="238"/>
      <scheme val="major"/>
    </font>
    <font>
      <sz val="10"/>
      <name val="Arial"/>
      <family val="2"/>
      <charset val="238"/>
    </font>
    <font>
      <b/>
      <u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i/>
      <vertAlign val="superscript"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sz val="10"/>
      <name val="Arial CE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.5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9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10" fillId="0" borderId="0"/>
    <xf numFmtId="0" fontId="5" fillId="0" borderId="0"/>
    <xf numFmtId="0" fontId="19" fillId="0" borderId="0"/>
  </cellStyleXfs>
  <cellXfs count="516">
    <xf numFmtId="0" fontId="0" fillId="0" borderId="0" xfId="0"/>
    <xf numFmtId="0" fontId="1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2" fillId="0" borderId="0" xfId="0" applyFont="1" applyFill="1"/>
    <xf numFmtId="0" fontId="1" fillId="0" borderId="1" xfId="0" applyFont="1" applyFill="1" applyBorder="1"/>
    <xf numFmtId="0" fontId="1" fillId="0" borderId="2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1" fontId="1" fillId="0" borderId="9" xfId="0" applyNumberFormat="1" applyFont="1" applyFill="1" applyBorder="1" applyAlignment="1">
      <alignment horizontal="center"/>
    </xf>
    <xf numFmtId="0" fontId="1" fillId="0" borderId="10" xfId="0" applyFont="1" applyFill="1" applyBorder="1"/>
    <xf numFmtId="1" fontId="1" fillId="0" borderId="11" xfId="0" applyNumberFormat="1" applyFont="1" applyFill="1" applyBorder="1" applyProtection="1"/>
    <xf numFmtId="164" fontId="1" fillId="0" borderId="11" xfId="0" applyNumberFormat="1" applyFont="1" applyFill="1" applyBorder="1" applyAlignment="1" applyProtection="1">
      <alignment horizontal="left"/>
    </xf>
    <xf numFmtId="3" fontId="1" fillId="0" borderId="11" xfId="0" applyNumberFormat="1" applyFont="1" applyFill="1" applyBorder="1" applyAlignment="1" applyProtection="1">
      <alignment horizontal="right"/>
    </xf>
    <xf numFmtId="0" fontId="1" fillId="0" borderId="12" xfId="0" applyFont="1" applyFill="1" applyBorder="1"/>
    <xf numFmtId="1" fontId="1" fillId="0" borderId="13" xfId="0" applyNumberFormat="1" applyFont="1" applyFill="1" applyBorder="1" applyProtection="1"/>
    <xf numFmtId="164" fontId="1" fillId="0" borderId="13" xfId="0" applyNumberFormat="1" applyFont="1" applyFill="1" applyBorder="1" applyAlignment="1" applyProtection="1">
      <alignment horizontal="left"/>
    </xf>
    <xf numFmtId="3" fontId="1" fillId="0" borderId="14" xfId="0" applyNumberFormat="1" applyFont="1" applyFill="1" applyBorder="1" applyAlignment="1" applyProtection="1">
      <alignment horizontal="right"/>
    </xf>
    <xf numFmtId="3" fontId="1" fillId="0" borderId="13" xfId="0" applyNumberFormat="1" applyFont="1" applyFill="1" applyBorder="1" applyAlignment="1" applyProtection="1">
      <alignment horizontal="right"/>
    </xf>
    <xf numFmtId="165" fontId="1" fillId="0" borderId="13" xfId="0" applyNumberFormat="1" applyFont="1" applyFill="1" applyBorder="1" applyAlignment="1" applyProtection="1">
      <alignment horizontal="left"/>
    </xf>
    <xf numFmtId="1" fontId="1" fillId="0" borderId="15" xfId="0" applyNumberFormat="1" applyFont="1" applyFill="1" applyBorder="1" applyProtection="1"/>
    <xf numFmtId="165" fontId="1" fillId="0" borderId="15" xfId="0" applyNumberFormat="1" applyFont="1" applyFill="1" applyBorder="1" applyAlignment="1" applyProtection="1">
      <alignment horizontal="left"/>
    </xf>
    <xf numFmtId="3" fontId="1" fillId="0" borderId="16" xfId="0" applyNumberFormat="1" applyFont="1" applyFill="1" applyBorder="1" applyAlignment="1" applyProtection="1">
      <alignment horizontal="right"/>
    </xf>
    <xf numFmtId="3" fontId="1" fillId="0" borderId="15" xfId="0" applyNumberFormat="1" applyFont="1" applyFill="1" applyBorder="1" applyAlignment="1" applyProtection="1">
      <alignment horizontal="right"/>
    </xf>
    <xf numFmtId="3" fontId="1" fillId="0" borderId="17" xfId="0" applyNumberFormat="1" applyFont="1" applyFill="1" applyBorder="1" applyAlignment="1" applyProtection="1">
      <alignment horizontal="right"/>
    </xf>
    <xf numFmtId="1" fontId="1" fillId="0" borderId="13" xfId="0" applyNumberFormat="1" applyFont="1" applyFill="1" applyBorder="1" applyAlignment="1">
      <alignment horizontal="right"/>
    </xf>
    <xf numFmtId="0" fontId="1" fillId="0" borderId="13" xfId="0" applyFont="1" applyFill="1" applyBorder="1" applyAlignment="1">
      <alignment horizontal="left"/>
    </xf>
    <xf numFmtId="3" fontId="1" fillId="0" borderId="13" xfId="0" applyNumberFormat="1" applyFont="1" applyFill="1" applyBorder="1" applyAlignment="1">
      <alignment horizontal="right"/>
    </xf>
    <xf numFmtId="3" fontId="1" fillId="0" borderId="17" xfId="0" applyNumberFormat="1" applyFont="1" applyFill="1" applyBorder="1" applyAlignment="1">
      <alignment horizontal="right"/>
    </xf>
    <xf numFmtId="1" fontId="1" fillId="0" borderId="13" xfId="0" applyNumberFormat="1" applyFont="1" applyFill="1" applyBorder="1" applyAlignment="1" applyProtection="1">
      <alignment horizontal="right"/>
    </xf>
    <xf numFmtId="3" fontId="1" fillId="0" borderId="18" xfId="0" applyNumberFormat="1" applyFont="1" applyFill="1" applyBorder="1" applyAlignment="1" applyProtection="1">
      <alignment horizontal="right"/>
    </xf>
    <xf numFmtId="3" fontId="1" fillId="0" borderId="19" xfId="0" applyNumberFormat="1" applyFont="1" applyFill="1" applyBorder="1" applyAlignment="1" applyProtection="1">
      <alignment horizontal="right"/>
    </xf>
    <xf numFmtId="1" fontId="2" fillId="0" borderId="15" xfId="0" applyNumberFormat="1" applyFont="1" applyFill="1" applyBorder="1" applyAlignment="1" applyProtection="1">
      <alignment horizontal="right"/>
    </xf>
    <xf numFmtId="165" fontId="2" fillId="0" borderId="15" xfId="0" applyNumberFormat="1" applyFont="1" applyFill="1" applyBorder="1" applyAlignment="1" applyProtection="1">
      <alignment horizontal="left"/>
    </xf>
    <xf numFmtId="3" fontId="2" fillId="0" borderId="16" xfId="0" applyNumberFormat="1" applyFont="1" applyFill="1" applyBorder="1" applyAlignment="1" applyProtection="1">
      <alignment horizontal="right"/>
    </xf>
    <xf numFmtId="3" fontId="2" fillId="0" borderId="15" xfId="0" applyNumberFormat="1" applyFont="1" applyFill="1" applyBorder="1" applyAlignment="1" applyProtection="1">
      <alignment horizontal="right"/>
    </xf>
    <xf numFmtId="1" fontId="1" fillId="0" borderId="11" xfId="0" applyNumberFormat="1" applyFont="1" applyFill="1" applyBorder="1" applyAlignment="1" applyProtection="1">
      <alignment horizontal="right"/>
    </xf>
    <xf numFmtId="165" fontId="1" fillId="0" borderId="11" xfId="0" applyNumberFormat="1" applyFont="1" applyFill="1" applyBorder="1" applyAlignment="1" applyProtection="1">
      <alignment horizontal="left"/>
    </xf>
    <xf numFmtId="3" fontId="1" fillId="0" borderId="20" xfId="0" applyNumberFormat="1" applyFont="1" applyFill="1" applyBorder="1" applyAlignment="1" applyProtection="1">
      <alignment horizontal="right"/>
    </xf>
    <xf numFmtId="1" fontId="1" fillId="0" borderId="13" xfId="0" applyNumberFormat="1" applyFont="1" applyFill="1" applyBorder="1" applyAlignment="1" applyProtection="1">
      <alignment horizontal="center"/>
    </xf>
    <xf numFmtId="1" fontId="1" fillId="0" borderId="11" xfId="0" applyNumberFormat="1" applyFont="1" applyFill="1" applyBorder="1" applyAlignment="1">
      <alignment horizontal="right"/>
    </xf>
    <xf numFmtId="0" fontId="1" fillId="0" borderId="11" xfId="0" applyFont="1" applyFill="1" applyBorder="1" applyAlignment="1">
      <alignment horizontal="left"/>
    </xf>
    <xf numFmtId="3" fontId="1" fillId="0" borderId="11" xfId="0" applyNumberFormat="1" applyFont="1" applyFill="1" applyBorder="1" applyAlignment="1">
      <alignment horizontal="right"/>
    </xf>
    <xf numFmtId="3" fontId="1" fillId="0" borderId="20" xfId="0" applyNumberFormat="1" applyFont="1" applyFill="1" applyBorder="1" applyAlignment="1">
      <alignment horizontal="right"/>
    </xf>
    <xf numFmtId="1" fontId="1" fillId="0" borderId="7" xfId="0" applyNumberFormat="1" applyFont="1" applyFill="1" applyBorder="1" applyAlignment="1">
      <alignment horizontal="right"/>
    </xf>
    <xf numFmtId="0" fontId="1" fillId="0" borderId="7" xfId="0" applyFont="1" applyFill="1" applyBorder="1" applyAlignment="1">
      <alignment horizontal="left"/>
    </xf>
    <xf numFmtId="3" fontId="1" fillId="0" borderId="7" xfId="0" applyNumberFormat="1" applyFont="1" applyFill="1" applyBorder="1" applyAlignment="1">
      <alignment horizontal="right"/>
    </xf>
    <xf numFmtId="3" fontId="1" fillId="0" borderId="21" xfId="0" applyNumberFormat="1" applyFont="1" applyFill="1" applyBorder="1" applyAlignment="1">
      <alignment horizontal="right"/>
    </xf>
    <xf numFmtId="1" fontId="2" fillId="0" borderId="15" xfId="0" applyNumberFormat="1" applyFont="1" applyFill="1" applyBorder="1" applyAlignment="1">
      <alignment horizontal="right"/>
    </xf>
    <xf numFmtId="1" fontId="1" fillId="0" borderId="9" xfId="0" applyNumberFormat="1" applyFont="1" applyFill="1" applyBorder="1" applyProtection="1"/>
    <xf numFmtId="165" fontId="2" fillId="0" borderId="9" xfId="0" applyNumberFormat="1" applyFont="1" applyFill="1" applyBorder="1" applyAlignment="1" applyProtection="1">
      <alignment horizontal="left"/>
    </xf>
    <xf numFmtId="3" fontId="2" fillId="0" borderId="22" xfId="0" applyNumberFormat="1" applyFont="1" applyFill="1" applyBorder="1" applyAlignment="1" applyProtection="1">
      <alignment horizontal="right"/>
    </xf>
    <xf numFmtId="3" fontId="2" fillId="0" borderId="9" xfId="0" applyNumberFormat="1" applyFont="1" applyFill="1" applyBorder="1" applyAlignment="1" applyProtection="1">
      <alignment horizontal="right"/>
    </xf>
    <xf numFmtId="164" fontId="1" fillId="0" borderId="18" xfId="0" applyNumberFormat="1" applyFont="1" applyFill="1" applyBorder="1" applyAlignment="1" applyProtection="1">
      <alignment horizontal="left"/>
    </xf>
    <xf numFmtId="3" fontId="1" fillId="0" borderId="23" xfId="0" applyNumberFormat="1" applyFont="1" applyFill="1" applyBorder="1" applyAlignment="1">
      <alignment horizontal="center"/>
    </xf>
    <xf numFmtId="0" fontId="1" fillId="0" borderId="24" xfId="0" applyFont="1" applyFill="1" applyBorder="1"/>
    <xf numFmtId="1" fontId="2" fillId="2" borderId="15" xfId="0" applyNumberFormat="1" applyFont="1" applyFill="1" applyBorder="1" applyAlignment="1" applyProtection="1">
      <alignment horizontal="right"/>
    </xf>
    <xf numFmtId="165" fontId="2" fillId="2" borderId="15" xfId="0" applyNumberFormat="1" applyFont="1" applyFill="1" applyBorder="1" applyAlignment="1" applyProtection="1">
      <alignment horizontal="left"/>
    </xf>
    <xf numFmtId="3" fontId="2" fillId="2" borderId="15" xfId="0" applyNumberFormat="1" applyFont="1" applyFill="1" applyBorder="1" applyAlignment="1" applyProtection="1">
      <alignment horizontal="right"/>
    </xf>
    <xf numFmtId="0" fontId="1" fillId="0" borderId="0" xfId="0" applyFont="1" applyFill="1" applyBorder="1"/>
    <xf numFmtId="1" fontId="1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0" fontId="1" fillId="0" borderId="25" xfId="0" applyFont="1" applyFill="1" applyBorder="1"/>
    <xf numFmtId="1" fontId="1" fillId="0" borderId="26" xfId="0" applyNumberFormat="1" applyFont="1" applyFill="1" applyBorder="1" applyAlignment="1">
      <alignment horizontal="right"/>
    </xf>
    <xf numFmtId="0" fontId="1" fillId="0" borderId="26" xfId="0" applyFont="1" applyFill="1" applyBorder="1" applyAlignment="1">
      <alignment horizontal="left"/>
    </xf>
    <xf numFmtId="3" fontId="1" fillId="0" borderId="23" xfId="0" applyNumberFormat="1" applyFont="1" applyFill="1" applyBorder="1" applyAlignment="1" applyProtection="1">
      <alignment horizontal="right"/>
    </xf>
    <xf numFmtId="3" fontId="1" fillId="0" borderId="2" xfId="0" applyNumberFormat="1" applyFont="1" applyFill="1" applyBorder="1" applyAlignment="1" applyProtection="1">
      <alignment horizontal="right"/>
    </xf>
    <xf numFmtId="3" fontId="1" fillId="0" borderId="21" xfId="0" applyNumberFormat="1" applyFont="1" applyFill="1" applyBorder="1" applyAlignment="1" applyProtection="1">
      <alignment horizontal="right"/>
    </xf>
    <xf numFmtId="0" fontId="1" fillId="0" borderId="27" xfId="0" applyFont="1" applyFill="1" applyBorder="1"/>
    <xf numFmtId="1" fontId="1" fillId="0" borderId="18" xfId="0" applyNumberFormat="1" applyFont="1" applyFill="1" applyBorder="1" applyAlignment="1" applyProtection="1">
      <alignment horizontal="right"/>
    </xf>
    <xf numFmtId="3" fontId="1" fillId="0" borderId="7" xfId="0" applyNumberFormat="1" applyFont="1" applyFill="1" applyBorder="1" applyAlignment="1" applyProtection="1">
      <alignment horizontal="right"/>
    </xf>
    <xf numFmtId="3" fontId="1" fillId="0" borderId="18" xfId="0" applyNumberFormat="1" applyFont="1" applyFill="1" applyBorder="1" applyProtection="1"/>
    <xf numFmtId="3" fontId="1" fillId="0" borderId="19" xfId="0" applyNumberFormat="1" applyFont="1" applyFill="1" applyBorder="1" applyProtection="1"/>
    <xf numFmtId="1" fontId="1" fillId="0" borderId="18" xfId="0" applyNumberFormat="1" applyFont="1" applyFill="1" applyBorder="1" applyProtection="1"/>
    <xf numFmtId="165" fontId="1" fillId="0" borderId="18" xfId="0" applyNumberFormat="1" applyFont="1" applyFill="1" applyBorder="1" applyAlignment="1" applyProtection="1">
      <alignment horizontal="left"/>
    </xf>
    <xf numFmtId="1" fontId="1" fillId="0" borderId="18" xfId="0" applyNumberFormat="1" applyFont="1" applyFill="1" applyBorder="1" applyAlignment="1" applyProtection="1">
      <alignment horizontal="center"/>
    </xf>
    <xf numFmtId="165" fontId="2" fillId="0" borderId="28" xfId="0" applyNumberFormat="1" applyFont="1" applyFill="1" applyBorder="1" applyAlignment="1" applyProtection="1">
      <alignment horizontal="left"/>
    </xf>
    <xf numFmtId="1" fontId="1" fillId="0" borderId="23" xfId="0" applyNumberFormat="1" applyFont="1" applyFill="1" applyBorder="1" applyProtection="1"/>
    <xf numFmtId="165" fontId="1" fillId="0" borderId="23" xfId="0" applyNumberFormat="1" applyFont="1" applyFill="1" applyBorder="1" applyAlignment="1" applyProtection="1">
      <alignment horizontal="left"/>
    </xf>
    <xf numFmtId="1" fontId="1" fillId="0" borderId="23" xfId="0" applyNumberFormat="1" applyFont="1" applyFill="1" applyBorder="1" applyAlignment="1" applyProtection="1">
      <alignment horizontal="center"/>
    </xf>
    <xf numFmtId="164" fontId="1" fillId="0" borderId="23" xfId="0" applyNumberFormat="1" applyFont="1" applyFill="1" applyBorder="1" applyAlignment="1" applyProtection="1">
      <alignment horizontal="left"/>
    </xf>
    <xf numFmtId="1" fontId="2" fillId="0" borderId="22" xfId="0" applyNumberFormat="1" applyFont="1" applyFill="1" applyBorder="1" applyAlignment="1" applyProtection="1">
      <alignment horizontal="right"/>
    </xf>
    <xf numFmtId="165" fontId="2" fillId="0" borderId="22" xfId="0" applyNumberFormat="1" applyFont="1" applyFill="1" applyBorder="1" applyAlignment="1" applyProtection="1">
      <alignment horizontal="left"/>
    </xf>
    <xf numFmtId="1" fontId="1" fillId="0" borderId="0" xfId="0" applyNumberFormat="1" applyFont="1" applyFill="1" applyBorder="1" applyProtection="1"/>
    <xf numFmtId="165" fontId="2" fillId="0" borderId="0" xfId="0" applyNumberFormat="1" applyFont="1" applyFill="1" applyBorder="1" applyAlignment="1" applyProtection="1">
      <alignment horizontal="left"/>
    </xf>
    <xf numFmtId="3" fontId="1" fillId="0" borderId="13" xfId="0" applyNumberFormat="1" applyFont="1" applyFill="1" applyBorder="1" applyProtection="1"/>
    <xf numFmtId="1" fontId="2" fillId="2" borderId="29" xfId="0" applyNumberFormat="1" applyFont="1" applyFill="1" applyBorder="1" applyAlignment="1" applyProtection="1">
      <alignment horizontal="right"/>
    </xf>
    <xf numFmtId="164" fontId="2" fillId="2" borderId="29" xfId="0" applyNumberFormat="1" applyFont="1" applyFill="1" applyBorder="1" applyAlignment="1" applyProtection="1">
      <alignment horizontal="left"/>
    </xf>
    <xf numFmtId="3" fontId="2" fillId="2" borderId="29" xfId="0" applyNumberFormat="1" applyFont="1" applyFill="1" applyBorder="1" applyAlignment="1" applyProtection="1">
      <alignment horizontal="right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" fillId="0" borderId="30" xfId="0" applyFont="1" applyFill="1" applyBorder="1" applyAlignment="1">
      <alignment horizontal="center"/>
    </xf>
    <xf numFmtId="0" fontId="1" fillId="0" borderId="31" xfId="0" applyFont="1" applyFill="1" applyBorder="1"/>
    <xf numFmtId="0" fontId="1" fillId="0" borderId="26" xfId="0" applyFont="1" applyFill="1" applyBorder="1" applyAlignment="1">
      <alignment horizontal="right"/>
    </xf>
    <xf numFmtId="1" fontId="1" fillId="0" borderId="32" xfId="0" applyNumberFormat="1" applyFont="1" applyFill="1" applyBorder="1" applyProtection="1"/>
    <xf numFmtId="3" fontId="1" fillId="0" borderId="26" xfId="0" applyNumberFormat="1" applyFont="1" applyFill="1" applyBorder="1" applyProtection="1"/>
    <xf numFmtId="0" fontId="1" fillId="0" borderId="11" xfId="0" applyFont="1" applyFill="1" applyBorder="1" applyAlignment="1">
      <alignment horizontal="right"/>
    </xf>
    <xf numFmtId="1" fontId="1" fillId="0" borderId="33" xfId="0" applyNumberFormat="1" applyFont="1" applyFill="1" applyBorder="1" applyProtection="1"/>
    <xf numFmtId="3" fontId="1" fillId="0" borderId="11" xfId="0" applyNumberFormat="1" applyFont="1" applyFill="1" applyBorder="1" applyProtection="1"/>
    <xf numFmtId="0" fontId="2" fillId="0" borderId="15" xfId="0" applyFont="1" applyFill="1" applyBorder="1" applyAlignment="1">
      <alignment horizontal="right"/>
    </xf>
    <xf numFmtId="1" fontId="1" fillId="0" borderId="34" xfId="0" applyNumberFormat="1" applyFont="1" applyFill="1" applyBorder="1" applyProtection="1"/>
    <xf numFmtId="3" fontId="1" fillId="0" borderId="15" xfId="0" applyNumberFormat="1" applyFont="1" applyFill="1" applyBorder="1" applyProtection="1"/>
    <xf numFmtId="0" fontId="1" fillId="0" borderId="35" xfId="0" applyFont="1" applyFill="1" applyBorder="1"/>
    <xf numFmtId="0" fontId="1" fillId="0" borderId="29" xfId="0" applyFont="1" applyFill="1" applyBorder="1" applyAlignment="1">
      <alignment horizontal="right"/>
    </xf>
    <xf numFmtId="1" fontId="1" fillId="0" borderId="36" xfId="0" applyNumberFormat="1" applyFont="1" applyFill="1" applyBorder="1" applyProtection="1"/>
    <xf numFmtId="3" fontId="1" fillId="0" borderId="29" xfId="0" applyNumberFormat="1" applyFont="1" applyFill="1" applyBorder="1" applyProtection="1"/>
    <xf numFmtId="0" fontId="1" fillId="0" borderId="0" xfId="0" applyFont="1" applyFill="1" applyAlignment="1">
      <alignment horizontal="right"/>
    </xf>
    <xf numFmtId="0" fontId="1" fillId="0" borderId="0" xfId="1" applyFont="1"/>
    <xf numFmtId="0" fontId="1" fillId="0" borderId="0" xfId="1" applyFont="1" applyAlignment="1">
      <alignment horizontal="centerContinuous"/>
    </xf>
    <xf numFmtId="164" fontId="6" fillId="0" borderId="0" xfId="1" applyNumberFormat="1" applyFont="1" applyAlignment="1" applyProtection="1">
      <alignment horizontal="right"/>
    </xf>
    <xf numFmtId="3" fontId="1" fillId="0" borderId="0" xfId="1" applyNumberFormat="1" applyFont="1"/>
    <xf numFmtId="0" fontId="1" fillId="0" borderId="38" xfId="1" applyFont="1" applyBorder="1"/>
    <xf numFmtId="164" fontId="2" fillId="0" borderId="39" xfId="1" applyNumberFormat="1" applyFont="1" applyBorder="1" applyAlignment="1" applyProtection="1">
      <alignment horizontal="center"/>
    </xf>
    <xf numFmtId="0" fontId="1" fillId="0" borderId="39" xfId="1" applyFont="1" applyBorder="1"/>
    <xf numFmtId="0" fontId="2" fillId="0" borderId="39" xfId="1" applyFont="1" applyBorder="1"/>
    <xf numFmtId="0" fontId="1" fillId="0" borderId="39" xfId="1" applyFont="1" applyBorder="1" applyAlignment="1">
      <alignment horizontal="right"/>
    </xf>
    <xf numFmtId="0" fontId="2" fillId="0" borderId="39" xfId="1" applyFont="1" applyBorder="1" applyAlignment="1">
      <alignment horizontal="right"/>
    </xf>
    <xf numFmtId="0" fontId="1" fillId="0" borderId="41" xfId="1" applyFont="1" applyBorder="1"/>
    <xf numFmtId="164" fontId="2" fillId="0" borderId="42" xfId="1" applyNumberFormat="1" applyFont="1" applyBorder="1" applyAlignment="1" applyProtection="1">
      <alignment horizontal="center"/>
    </xf>
    <xf numFmtId="0" fontId="1" fillId="0" borderId="40" xfId="1" applyFont="1" applyBorder="1"/>
    <xf numFmtId="0" fontId="1" fillId="0" borderId="43" xfId="1" applyFont="1" applyBorder="1"/>
    <xf numFmtId="0" fontId="2" fillId="0" borderId="38" xfId="1" applyFont="1" applyBorder="1" applyAlignment="1">
      <alignment horizontal="center"/>
    </xf>
    <xf numFmtId="164" fontId="2" fillId="0" borderId="40" xfId="1" applyNumberFormat="1" applyFont="1" applyBorder="1" applyAlignment="1" applyProtection="1">
      <alignment horizontal="center"/>
    </xf>
    <xf numFmtId="0" fontId="1" fillId="0" borderId="0" xfId="1" applyFont="1" applyBorder="1"/>
    <xf numFmtId="0" fontId="2" fillId="0" borderId="0" xfId="1" applyFont="1" applyBorder="1"/>
    <xf numFmtId="3" fontId="1" fillId="0" borderId="38" xfId="1" applyNumberFormat="1" applyFont="1" applyBorder="1" applyProtection="1"/>
    <xf numFmtId="3" fontId="1" fillId="0" borderId="39" xfId="1" applyNumberFormat="1" applyFont="1" applyBorder="1" applyProtection="1"/>
    <xf numFmtId="3" fontId="1" fillId="0" borderId="40" xfId="1" applyNumberFormat="1" applyFont="1" applyBorder="1" applyProtection="1"/>
    <xf numFmtId="0" fontId="7" fillId="0" borderId="37" xfId="1" applyFont="1" applyBorder="1" applyAlignment="1">
      <alignment horizontal="right"/>
    </xf>
    <xf numFmtId="3" fontId="2" fillId="0" borderId="45" xfId="1" applyNumberFormat="1" applyFont="1" applyBorder="1" applyProtection="1"/>
    <xf numFmtId="0" fontId="7" fillId="0" borderId="46" xfId="1" applyFont="1" applyBorder="1"/>
    <xf numFmtId="0" fontId="1" fillId="0" borderId="0" xfId="1" applyFont="1" applyBorder="1" applyAlignment="1">
      <alignment horizontal="left"/>
    </xf>
    <xf numFmtId="3" fontId="2" fillId="0" borderId="37" xfId="1" applyNumberFormat="1" applyFont="1" applyBorder="1" applyProtection="1"/>
    <xf numFmtId="0" fontId="2" fillId="0" borderId="0" xfId="1" applyFont="1" applyBorder="1" applyAlignment="1">
      <alignment horizontal="center"/>
    </xf>
    <xf numFmtId="0" fontId="7" fillId="0" borderId="40" xfId="1" applyFont="1" applyBorder="1"/>
    <xf numFmtId="164" fontId="2" fillId="0" borderId="38" xfId="1" applyNumberFormat="1" applyFont="1" applyBorder="1" applyAlignment="1" applyProtection="1">
      <alignment horizontal="center"/>
    </xf>
    <xf numFmtId="3" fontId="2" fillId="0" borderId="40" xfId="1" applyNumberFormat="1" applyFont="1" applyBorder="1" applyProtection="1"/>
    <xf numFmtId="0" fontId="1" fillId="0" borderId="47" xfId="1" applyFont="1" applyBorder="1"/>
    <xf numFmtId="0" fontId="1" fillId="0" borderId="48" xfId="1" applyFont="1" applyBorder="1"/>
    <xf numFmtId="0" fontId="7" fillId="0" borderId="48" xfId="1" applyFont="1" applyBorder="1"/>
    <xf numFmtId="0" fontId="11" fillId="0" borderId="0" xfId="1" applyFont="1" applyAlignment="1">
      <alignment horizontal="centerContinuous"/>
    </xf>
    <xf numFmtId="0" fontId="2" fillId="0" borderId="50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 wrapText="1"/>
    </xf>
    <xf numFmtId="0" fontId="2" fillId="0" borderId="51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1" fillId="0" borderId="52" xfId="1" applyFont="1" applyBorder="1"/>
    <xf numFmtId="3" fontId="1" fillId="0" borderId="32" xfId="1" applyNumberFormat="1" applyFont="1" applyBorder="1"/>
    <xf numFmtId="3" fontId="1" fillId="0" borderId="53" xfId="1" applyNumberFormat="1" applyFont="1" applyBorder="1"/>
    <xf numFmtId="3" fontId="1" fillId="0" borderId="25" xfId="1" applyNumberFormat="1" applyFont="1" applyBorder="1"/>
    <xf numFmtId="4" fontId="1" fillId="0" borderId="0" xfId="1" applyNumberFormat="1" applyFont="1" applyBorder="1"/>
    <xf numFmtId="0" fontId="1" fillId="0" borderId="44" xfId="1" applyFont="1" applyBorder="1"/>
    <xf numFmtId="3" fontId="1" fillId="0" borderId="37" xfId="1" applyNumberFormat="1" applyFont="1" applyBorder="1"/>
    <xf numFmtId="3" fontId="1" fillId="0" borderId="12" xfId="1" applyNumberFormat="1" applyFont="1" applyBorder="1"/>
    <xf numFmtId="0" fontId="1" fillId="0" borderId="54" xfId="1" applyFont="1" applyBorder="1"/>
    <xf numFmtId="4" fontId="2" fillId="0" borderId="0" xfId="1" applyNumberFormat="1" applyFont="1" applyBorder="1"/>
    <xf numFmtId="0" fontId="2" fillId="0" borderId="57" xfId="1" applyFont="1" applyBorder="1" applyAlignment="1">
      <alignment horizontal="centerContinuous"/>
    </xf>
    <xf numFmtId="0" fontId="2" fillId="0" borderId="58" xfId="1" applyFont="1" applyBorder="1" applyAlignment="1">
      <alignment horizontal="centerContinuous"/>
    </xf>
    <xf numFmtId="0" fontId="2" fillId="0" borderId="59" xfId="1" applyFont="1" applyBorder="1" applyAlignment="1">
      <alignment horizontal="centerContinuous"/>
    </xf>
    <xf numFmtId="0" fontId="2" fillId="0" borderId="60" xfId="1" applyFont="1" applyBorder="1" applyAlignment="1">
      <alignment horizontal="centerContinuous"/>
    </xf>
    <xf numFmtId="0" fontId="2" fillId="0" borderId="34" xfId="1" applyFont="1" applyBorder="1" applyAlignment="1">
      <alignment horizontal="center" vertical="center" wrapText="1"/>
    </xf>
    <xf numFmtId="0" fontId="2" fillId="0" borderId="55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1" fillId="0" borderId="33" xfId="1" applyFont="1" applyBorder="1"/>
    <xf numFmtId="3" fontId="1" fillId="0" borderId="54" xfId="1" applyNumberFormat="1" applyFont="1" applyBorder="1"/>
    <xf numFmtId="0" fontId="1" fillId="0" borderId="54" xfId="1" applyFont="1" applyBorder="1" applyAlignment="1">
      <alignment horizontal="left"/>
    </xf>
    <xf numFmtId="0" fontId="2" fillId="0" borderId="36" xfId="1" applyFont="1" applyBorder="1" applyAlignment="1">
      <alignment horizontal="center" vertical="center"/>
    </xf>
    <xf numFmtId="0" fontId="1" fillId="0" borderId="49" xfId="1" applyFont="1" applyBorder="1"/>
    <xf numFmtId="3" fontId="1" fillId="0" borderId="38" xfId="1" applyNumberFormat="1" applyFont="1" applyBorder="1"/>
    <xf numFmtId="3" fontId="1" fillId="0" borderId="27" xfId="1" applyNumberFormat="1" applyFont="1" applyBorder="1"/>
    <xf numFmtId="0" fontId="2" fillId="0" borderId="50" xfId="1" applyFont="1" applyBorder="1"/>
    <xf numFmtId="3" fontId="2" fillId="0" borderId="36" xfId="1" applyNumberFormat="1" applyFont="1" applyBorder="1"/>
    <xf numFmtId="3" fontId="2" fillId="0" borderId="51" xfId="1" applyNumberFormat="1" applyFont="1" applyBorder="1"/>
    <xf numFmtId="3" fontId="2" fillId="0" borderId="35" xfId="1" applyNumberFormat="1" applyFont="1" applyBorder="1"/>
    <xf numFmtId="0" fontId="1" fillId="0" borderId="63" xfId="1" applyFont="1" applyBorder="1"/>
    <xf numFmtId="3" fontId="1" fillId="0" borderId="63" xfId="1" applyNumberFormat="1" applyFont="1" applyBorder="1"/>
    <xf numFmtId="0" fontId="2" fillId="0" borderId="36" xfId="1" applyFont="1" applyBorder="1"/>
    <xf numFmtId="0" fontId="3" fillId="0" borderId="33" xfId="1" applyFont="1" applyBorder="1" applyAlignment="1">
      <alignment horizontal="center"/>
    </xf>
    <xf numFmtId="0" fontId="3" fillId="0" borderId="52" xfId="1" applyFont="1" applyBorder="1"/>
    <xf numFmtId="3" fontId="3" fillId="0" borderId="32" xfId="1" applyNumberFormat="1" applyFont="1" applyBorder="1"/>
    <xf numFmtId="3" fontId="3" fillId="0" borderId="53" xfId="1" applyNumberFormat="1" applyFont="1" applyBorder="1"/>
    <xf numFmtId="3" fontId="3" fillId="0" borderId="25" xfId="1" applyNumberFormat="1" applyFont="1" applyBorder="1"/>
    <xf numFmtId="0" fontId="3" fillId="0" borderId="54" xfId="1" applyFont="1" applyBorder="1" applyAlignment="1">
      <alignment horizontal="center"/>
    </xf>
    <xf numFmtId="0" fontId="3" fillId="0" borderId="44" xfId="1" applyFont="1" applyBorder="1"/>
    <xf numFmtId="3" fontId="3" fillId="0" borderId="54" xfId="1" applyNumberFormat="1" applyFont="1" applyFill="1" applyBorder="1"/>
    <xf numFmtId="3" fontId="3" fillId="0" borderId="37" xfId="1" applyNumberFormat="1" applyFont="1" applyBorder="1"/>
    <xf numFmtId="3" fontId="3" fillId="0" borderId="12" xfId="1" applyNumberFormat="1" applyFont="1" applyBorder="1"/>
    <xf numFmtId="0" fontId="3" fillId="0" borderId="63" xfId="1" applyFont="1" applyBorder="1" applyAlignment="1">
      <alignment horizontal="center"/>
    </xf>
    <xf numFmtId="0" fontId="3" fillId="0" borderId="49" xfId="1" applyFont="1" applyBorder="1"/>
    <xf numFmtId="3" fontId="3" fillId="0" borderId="63" xfId="1" applyNumberFormat="1" applyFont="1" applyFill="1" applyBorder="1"/>
    <xf numFmtId="3" fontId="3" fillId="0" borderId="38" xfId="1" applyNumberFormat="1" applyFont="1" applyBorder="1"/>
    <xf numFmtId="3" fontId="3" fillId="0" borderId="27" xfId="1" applyNumberFormat="1" applyFont="1" applyBorder="1"/>
    <xf numFmtId="0" fontId="3" fillId="0" borderId="36" xfId="1" applyFont="1" applyBorder="1"/>
    <xf numFmtId="0" fontId="12" fillId="0" borderId="50" xfId="1" applyFont="1" applyBorder="1"/>
    <xf numFmtId="3" fontId="12" fillId="0" borderId="36" xfId="1" applyNumberFormat="1" applyFont="1" applyBorder="1"/>
    <xf numFmtId="3" fontId="12" fillId="0" borderId="51" xfId="1" applyNumberFormat="1" applyFont="1" applyBorder="1"/>
    <xf numFmtId="3" fontId="12" fillId="0" borderId="35" xfId="1" applyNumberFormat="1" applyFont="1" applyBorder="1"/>
    <xf numFmtId="0" fontId="2" fillId="0" borderId="40" xfId="1" applyFont="1" applyBorder="1" applyAlignment="1">
      <alignment horizontal="center" vertical="center"/>
    </xf>
    <xf numFmtId="0" fontId="1" fillId="0" borderId="37" xfId="1" applyFont="1" applyBorder="1"/>
    <xf numFmtId="3" fontId="1" fillId="0" borderId="62" xfId="1" applyNumberFormat="1" applyFont="1" applyBorder="1" applyAlignment="1" applyProtection="1">
      <alignment horizontal="right"/>
    </xf>
    <xf numFmtId="0" fontId="1" fillId="3" borderId="37" xfId="1" applyFont="1" applyFill="1" applyBorder="1"/>
    <xf numFmtId="3" fontId="2" fillId="3" borderId="62" xfId="1" applyNumberFormat="1" applyFont="1" applyFill="1" applyBorder="1" applyAlignment="1" applyProtection="1">
      <alignment horizontal="right"/>
    </xf>
    <xf numFmtId="3" fontId="2" fillId="0" borderId="62" xfId="1" applyNumberFormat="1" applyFont="1" applyFill="1" applyBorder="1" applyAlignment="1" applyProtection="1">
      <alignment horizontal="right"/>
    </xf>
    <xf numFmtId="3" fontId="2" fillId="3" borderId="64" xfId="1" applyNumberFormat="1" applyFont="1" applyFill="1" applyBorder="1" applyAlignment="1" applyProtection="1">
      <alignment horizontal="right"/>
    </xf>
    <xf numFmtId="0" fontId="1" fillId="0" borderId="65" xfId="1" applyFont="1" applyBorder="1"/>
    <xf numFmtId="0" fontId="1" fillId="0" borderId="66" xfId="1" applyFont="1" applyBorder="1" applyProtection="1"/>
    <xf numFmtId="3" fontId="2" fillId="0" borderId="67" xfId="1" applyNumberFormat="1" applyFont="1" applyBorder="1" applyAlignment="1" applyProtection="1">
      <alignment horizontal="right"/>
    </xf>
    <xf numFmtId="0" fontId="1" fillId="0" borderId="0" xfId="1" applyFont="1" applyBorder="1" applyProtection="1"/>
    <xf numFmtId="3" fontId="1" fillId="0" borderId="0" xfId="1" applyNumberFormat="1" applyFont="1" applyBorder="1" applyAlignment="1" applyProtection="1">
      <alignment horizontal="right"/>
    </xf>
    <xf numFmtId="3" fontId="1" fillId="0" borderId="0" xfId="1" applyNumberFormat="1" applyFont="1" applyAlignment="1">
      <alignment horizontal="centerContinuous"/>
    </xf>
    <xf numFmtId="3" fontId="2" fillId="0" borderId="0" xfId="1" applyNumberFormat="1" applyFont="1" applyBorder="1" applyAlignment="1" applyProtection="1">
      <alignment horizontal="right"/>
    </xf>
    <xf numFmtId="3" fontId="1" fillId="0" borderId="0" xfId="1" applyNumberFormat="1" applyFont="1" applyFill="1" applyBorder="1" applyAlignment="1" applyProtection="1">
      <alignment horizontal="right"/>
    </xf>
    <xf numFmtId="0" fontId="13" fillId="0" borderId="0" xfId="1" applyFont="1" applyBorder="1"/>
    <xf numFmtId="3" fontId="1" fillId="0" borderId="0" xfId="1" applyNumberFormat="1" applyFont="1" applyBorder="1"/>
    <xf numFmtId="3" fontId="1" fillId="0" borderId="0" xfId="1" applyNumberFormat="1" applyFont="1" applyFill="1" applyBorder="1"/>
    <xf numFmtId="3" fontId="1" fillId="0" borderId="0" xfId="1" applyNumberFormat="1" applyFont="1" applyFill="1"/>
    <xf numFmtId="0" fontId="2" fillId="0" borderId="37" xfId="1" applyFont="1" applyBorder="1" applyAlignment="1">
      <alignment horizontal="center" vertical="center"/>
    </xf>
    <xf numFmtId="0" fontId="2" fillId="0" borderId="37" xfId="1" applyFont="1" applyBorder="1" applyAlignment="1" applyProtection="1">
      <alignment horizontal="center"/>
    </xf>
    <xf numFmtId="0" fontId="1" fillId="0" borderId="37" xfId="1" applyFont="1" applyBorder="1" applyProtection="1"/>
    <xf numFmtId="3" fontId="1" fillId="0" borderId="37" xfId="1" applyNumberFormat="1" applyFont="1" applyBorder="1" applyAlignment="1" applyProtection="1">
      <alignment horizontal="right"/>
    </xf>
    <xf numFmtId="3" fontId="1" fillId="0" borderId="37" xfId="1" applyNumberFormat="1" applyFont="1" applyFill="1" applyBorder="1" applyAlignment="1" applyProtection="1">
      <alignment horizontal="right"/>
    </xf>
    <xf numFmtId="0" fontId="2" fillId="3" borderId="37" xfId="1" applyNumberFormat="1" applyFont="1" applyFill="1" applyBorder="1"/>
    <xf numFmtId="0" fontId="1" fillId="3" borderId="37" xfId="1" applyFont="1" applyFill="1" applyBorder="1" applyProtection="1"/>
    <xf numFmtId="3" fontId="2" fillId="3" borderId="37" xfId="1" applyNumberFormat="1" applyFont="1" applyFill="1" applyBorder="1" applyAlignment="1" applyProtection="1">
      <alignment horizontal="right"/>
    </xf>
    <xf numFmtId="0" fontId="2" fillId="0" borderId="37" xfId="1" applyNumberFormat="1" applyFont="1" applyFill="1" applyBorder="1"/>
    <xf numFmtId="0" fontId="1" fillId="0" borderId="37" xfId="1" applyFont="1" applyFill="1" applyBorder="1"/>
    <xf numFmtId="0" fontId="1" fillId="0" borderId="37" xfId="1" applyFont="1" applyFill="1" applyBorder="1" applyProtection="1"/>
    <xf numFmtId="3" fontId="2" fillId="0" borderId="37" xfId="1" applyNumberFormat="1" applyFont="1" applyFill="1" applyBorder="1" applyAlignment="1" applyProtection="1">
      <alignment horizontal="right"/>
    </xf>
    <xf numFmtId="0" fontId="1" fillId="0" borderId="37" xfId="1" applyFont="1" applyBorder="1" applyAlignment="1" applyProtection="1">
      <alignment shrinkToFit="1"/>
    </xf>
    <xf numFmtId="0" fontId="1" fillId="0" borderId="37" xfId="1" applyNumberFormat="1" applyFont="1" applyBorder="1"/>
    <xf numFmtId="0" fontId="1" fillId="0" borderId="37" xfId="1" applyFont="1" applyBorder="1" applyAlignment="1">
      <alignment horizontal="right"/>
    </xf>
    <xf numFmtId="0" fontId="2" fillId="3" borderId="37" xfId="1" applyFont="1" applyFill="1" applyBorder="1"/>
    <xf numFmtId="0" fontId="1" fillId="3" borderId="37" xfId="1" applyFont="1" applyFill="1" applyBorder="1" applyAlignment="1" applyProtection="1">
      <alignment horizontal="left"/>
    </xf>
    <xf numFmtId="0" fontId="2" fillId="0" borderId="37" xfId="1" applyFont="1" applyBorder="1"/>
    <xf numFmtId="0" fontId="1" fillId="0" borderId="38" xfId="1" applyFont="1" applyBorder="1" applyProtection="1"/>
    <xf numFmtId="3" fontId="1" fillId="0" borderId="38" xfId="1" applyNumberFormat="1" applyFont="1" applyBorder="1" applyAlignment="1" applyProtection="1">
      <alignment horizontal="right"/>
    </xf>
    <xf numFmtId="0" fontId="2" fillId="0" borderId="65" xfId="1" applyFont="1" applyBorder="1"/>
    <xf numFmtId="0" fontId="2" fillId="0" borderId="38" xfId="1" applyFont="1" applyBorder="1"/>
    <xf numFmtId="0" fontId="1" fillId="0" borderId="0" xfId="1" applyFont="1" applyAlignment="1">
      <alignment horizontal="right"/>
    </xf>
    <xf numFmtId="3" fontId="2" fillId="0" borderId="62" xfId="1" applyNumberFormat="1" applyFont="1" applyBorder="1" applyAlignment="1" applyProtection="1">
      <alignment horizontal="center"/>
    </xf>
    <xf numFmtId="3" fontId="1" fillId="0" borderId="62" xfId="1" applyNumberFormat="1" applyFont="1" applyFill="1" applyBorder="1" applyAlignment="1" applyProtection="1">
      <alignment horizontal="right"/>
    </xf>
    <xf numFmtId="3" fontId="1" fillId="0" borderId="68" xfId="1" applyNumberFormat="1" applyFont="1" applyBorder="1" applyAlignment="1" applyProtection="1">
      <alignment horizontal="right"/>
    </xf>
    <xf numFmtId="3" fontId="2" fillId="0" borderId="62" xfId="1" applyNumberFormat="1" applyFont="1" applyBorder="1" applyAlignment="1" applyProtection="1">
      <alignment horizontal="right"/>
    </xf>
    <xf numFmtId="0" fontId="1" fillId="0" borderId="39" xfId="1" applyFont="1" applyFill="1" applyBorder="1"/>
    <xf numFmtId="3" fontId="2" fillId="0" borderId="68" xfId="1" applyNumberFormat="1" applyFont="1" applyFill="1" applyBorder="1" applyAlignment="1" applyProtection="1">
      <alignment horizontal="right"/>
    </xf>
    <xf numFmtId="0" fontId="1" fillId="0" borderId="0" xfId="1" applyFont="1" applyProtection="1"/>
    <xf numFmtId="3" fontId="1" fillId="0" borderId="0" xfId="1" applyNumberFormat="1" applyFont="1" applyProtection="1"/>
    <xf numFmtId="3" fontId="1" fillId="0" borderId="0" xfId="1" applyNumberFormat="1" applyFont="1" applyAlignment="1">
      <alignment horizontal="right"/>
    </xf>
    <xf numFmtId="3" fontId="2" fillId="0" borderId="37" xfId="1" applyNumberFormat="1" applyFont="1" applyBorder="1" applyAlignment="1">
      <alignment horizontal="centerContinuous"/>
    </xf>
    <xf numFmtId="3" fontId="2" fillId="0" borderId="37" xfId="1" applyNumberFormat="1" applyFont="1" applyBorder="1" applyAlignment="1">
      <alignment horizontal="center" vertical="center" wrapText="1"/>
    </xf>
    <xf numFmtId="3" fontId="2" fillId="0" borderId="37" xfId="1" applyNumberFormat="1" applyFont="1" applyBorder="1" applyAlignment="1">
      <alignment horizontal="center" vertical="center"/>
    </xf>
    <xf numFmtId="0" fontId="2" fillId="0" borderId="74" xfId="1" applyFont="1" applyBorder="1" applyAlignment="1" applyProtection="1">
      <alignment horizontal="center"/>
    </xf>
    <xf numFmtId="0" fontId="1" fillId="0" borderId="75" xfId="1" applyFont="1" applyBorder="1" applyProtection="1"/>
    <xf numFmtId="164" fontId="2" fillId="0" borderId="76" xfId="1" applyNumberFormat="1" applyFont="1" applyBorder="1" applyAlignment="1" applyProtection="1">
      <alignment horizontal="right"/>
    </xf>
    <xf numFmtId="0" fontId="1" fillId="0" borderId="75" xfId="1" applyFont="1" applyFill="1" applyBorder="1" applyProtection="1"/>
    <xf numFmtId="0" fontId="1" fillId="3" borderId="75" xfId="1" applyFont="1" applyFill="1" applyBorder="1" applyProtection="1"/>
    <xf numFmtId="0" fontId="2" fillId="0" borderId="38" xfId="1" applyNumberFormat="1" applyFont="1" applyBorder="1"/>
    <xf numFmtId="0" fontId="1" fillId="0" borderId="77" xfId="1" applyFont="1" applyBorder="1" applyProtection="1"/>
    <xf numFmtId="0" fontId="2" fillId="0" borderId="65" xfId="1" applyNumberFormat="1" applyFont="1" applyBorder="1"/>
    <xf numFmtId="0" fontId="1" fillId="0" borderId="78" xfId="1" applyFont="1" applyBorder="1" applyProtection="1"/>
    <xf numFmtId="0" fontId="2" fillId="0" borderId="40" xfId="1" applyNumberFormat="1" applyFont="1" applyBorder="1"/>
    <xf numFmtId="0" fontId="1" fillId="0" borderId="74" xfId="1" applyFont="1" applyBorder="1" applyProtection="1"/>
    <xf numFmtId="0" fontId="1" fillId="0" borderId="40" xfId="1" applyNumberFormat="1" applyFont="1" applyBorder="1"/>
    <xf numFmtId="0" fontId="1" fillId="0" borderId="74" xfId="1" applyFont="1" applyFill="1" applyBorder="1" applyAlignment="1" applyProtection="1">
      <alignment shrinkToFit="1"/>
    </xf>
    <xf numFmtId="0" fontId="1" fillId="3" borderId="75" xfId="1" applyFont="1" applyFill="1" applyBorder="1" applyAlignment="1" applyProtection="1">
      <alignment horizontal="left"/>
    </xf>
    <xf numFmtId="0" fontId="1" fillId="0" borderId="75" xfId="1" applyFont="1" applyBorder="1" applyAlignment="1" applyProtection="1">
      <alignment horizontal="left"/>
    </xf>
    <xf numFmtId="0" fontId="2" fillId="0" borderId="39" xfId="1" applyFont="1" applyFill="1" applyBorder="1"/>
    <xf numFmtId="0" fontId="1" fillId="0" borderId="42" xfId="1" applyFont="1" applyFill="1" applyBorder="1" applyProtection="1"/>
    <xf numFmtId="0" fontId="2" fillId="0" borderId="40" xfId="1" applyFont="1" applyBorder="1"/>
    <xf numFmtId="49" fontId="1" fillId="0" borderId="37" xfId="2" applyNumberFormat="1" applyFont="1" applyBorder="1" applyAlignment="1">
      <alignment horizontal="left"/>
    </xf>
    <xf numFmtId="0" fontId="2" fillId="0" borderId="37" xfId="1" applyFont="1" applyFill="1" applyBorder="1"/>
    <xf numFmtId="3" fontId="2" fillId="0" borderId="79" xfId="1" applyNumberFormat="1" applyFont="1" applyBorder="1" applyAlignment="1" applyProtection="1">
      <alignment horizontal="center"/>
    </xf>
    <xf numFmtId="3" fontId="2" fillId="0" borderId="80" xfId="1" applyNumberFormat="1" applyFont="1" applyBorder="1" applyAlignment="1" applyProtection="1">
      <alignment horizontal="center"/>
    </xf>
    <xf numFmtId="3" fontId="1" fillId="0" borderId="79" xfId="1" applyNumberFormat="1" applyFont="1" applyBorder="1" applyAlignment="1" applyProtection="1">
      <alignment horizontal="right"/>
    </xf>
    <xf numFmtId="3" fontId="1" fillId="0" borderId="80" xfId="1" applyNumberFormat="1" applyFont="1" applyFill="1" applyBorder="1" applyAlignment="1" applyProtection="1">
      <alignment horizontal="right"/>
    </xf>
    <xf numFmtId="3" fontId="2" fillId="0" borderId="81" xfId="1" applyNumberFormat="1" applyFont="1" applyBorder="1" applyAlignment="1" applyProtection="1">
      <alignment horizontal="right"/>
    </xf>
    <xf numFmtId="3" fontId="2" fillId="0" borderId="76" xfId="1" applyNumberFormat="1" applyFont="1" applyBorder="1" applyAlignment="1" applyProtection="1">
      <alignment horizontal="right"/>
    </xf>
    <xf numFmtId="3" fontId="2" fillId="0" borderId="79" xfId="1" applyNumberFormat="1" applyFont="1" applyFill="1" applyBorder="1" applyAlignment="1" applyProtection="1">
      <alignment horizontal="right"/>
    </xf>
    <xf numFmtId="3" fontId="2" fillId="0" borderId="80" xfId="1" applyNumberFormat="1" applyFont="1" applyFill="1" applyBorder="1" applyAlignment="1" applyProtection="1">
      <alignment horizontal="right"/>
    </xf>
    <xf numFmtId="3" fontId="1" fillId="0" borderId="80" xfId="1" applyNumberFormat="1" applyFont="1" applyBorder="1" applyAlignment="1" applyProtection="1">
      <alignment horizontal="right"/>
    </xf>
    <xf numFmtId="3" fontId="2" fillId="3" borderId="79" xfId="1" applyNumberFormat="1" applyFont="1" applyFill="1" applyBorder="1" applyAlignment="1" applyProtection="1">
      <alignment horizontal="right"/>
    </xf>
    <xf numFmtId="3" fontId="2" fillId="3" borderId="80" xfId="1" applyNumberFormat="1" applyFont="1" applyFill="1" applyBorder="1" applyAlignment="1" applyProtection="1">
      <alignment horizontal="right"/>
    </xf>
    <xf numFmtId="3" fontId="1" fillId="0" borderId="82" xfId="1" applyNumberFormat="1" applyFont="1" applyBorder="1" applyAlignment="1" applyProtection="1">
      <alignment horizontal="right"/>
    </xf>
    <xf numFmtId="3" fontId="1" fillId="0" borderId="83" xfId="1" applyNumberFormat="1" applyFont="1" applyBorder="1" applyAlignment="1" applyProtection="1">
      <alignment horizontal="right"/>
    </xf>
    <xf numFmtId="3" fontId="1" fillId="0" borderId="84" xfId="1" applyNumberFormat="1" applyFont="1" applyBorder="1" applyAlignment="1" applyProtection="1">
      <alignment horizontal="right"/>
    </xf>
    <xf numFmtId="3" fontId="2" fillId="3" borderId="84" xfId="1" applyNumberFormat="1" applyFont="1" applyFill="1" applyBorder="1" applyAlignment="1" applyProtection="1">
      <alignment horizontal="right"/>
    </xf>
    <xf numFmtId="3" fontId="2" fillId="3" borderId="85" xfId="1" applyNumberFormat="1" applyFont="1" applyFill="1" applyBorder="1" applyAlignment="1" applyProtection="1">
      <alignment horizontal="right"/>
    </xf>
    <xf numFmtId="3" fontId="2" fillId="0" borderId="80" xfId="1" applyNumberFormat="1" applyFont="1" applyBorder="1" applyAlignment="1" applyProtection="1">
      <alignment horizontal="right"/>
    </xf>
    <xf numFmtId="3" fontId="2" fillId="0" borderId="82" xfId="1" applyNumberFormat="1" applyFont="1" applyFill="1" applyBorder="1" applyAlignment="1" applyProtection="1">
      <alignment horizontal="right"/>
    </xf>
    <xf numFmtId="3" fontId="2" fillId="0" borderId="83" xfId="1" applyNumberFormat="1" applyFont="1" applyFill="1" applyBorder="1" applyAlignment="1" applyProtection="1">
      <alignment horizontal="right"/>
    </xf>
    <xf numFmtId="3" fontId="1" fillId="0" borderId="86" xfId="1" applyNumberFormat="1" applyFont="1" applyBorder="1" applyAlignment="1" applyProtection="1">
      <alignment horizontal="right"/>
    </xf>
    <xf numFmtId="3" fontId="2" fillId="0" borderId="84" xfId="1" applyNumberFormat="1" applyFont="1" applyFill="1" applyBorder="1" applyAlignment="1" applyProtection="1">
      <alignment horizontal="right"/>
    </xf>
    <xf numFmtId="3" fontId="1" fillId="0" borderId="87" xfId="1" applyNumberFormat="1" applyFont="1" applyBorder="1" applyAlignment="1" applyProtection="1">
      <alignment horizontal="right"/>
    </xf>
    <xf numFmtId="3" fontId="1" fillId="0" borderId="88" xfId="1" applyNumberFormat="1" applyFont="1" applyBorder="1" applyAlignment="1" applyProtection="1">
      <alignment horizontal="right"/>
    </xf>
    <xf numFmtId="3" fontId="1" fillId="0" borderId="89" xfId="1" applyNumberFormat="1" applyFont="1" applyBorder="1" applyAlignment="1" applyProtection="1">
      <alignment horizontal="right"/>
    </xf>
    <xf numFmtId="3" fontId="2" fillId="3" borderId="87" xfId="1" applyNumberFormat="1" applyFont="1" applyFill="1" applyBorder="1" applyAlignment="1" applyProtection="1">
      <alignment horizontal="right"/>
    </xf>
    <xf numFmtId="3" fontId="2" fillId="3" borderId="88" xfId="1" applyNumberFormat="1" applyFont="1" applyFill="1" applyBorder="1" applyAlignment="1" applyProtection="1">
      <alignment horizontal="right"/>
    </xf>
    <xf numFmtId="3" fontId="2" fillId="3" borderId="89" xfId="1" applyNumberFormat="1" applyFont="1" applyFill="1" applyBorder="1" applyAlignment="1" applyProtection="1">
      <alignment horizontal="right"/>
    </xf>
    <xf numFmtId="3" fontId="2" fillId="0" borderId="84" xfId="1" applyNumberFormat="1" applyFont="1" applyBorder="1" applyAlignment="1" applyProtection="1">
      <alignment horizontal="right"/>
    </xf>
    <xf numFmtId="0" fontId="1" fillId="0" borderId="42" xfId="1" applyFont="1" applyBorder="1" applyProtection="1"/>
    <xf numFmtId="0" fontId="3" fillId="4" borderId="66" xfId="1" applyFont="1" applyFill="1" applyBorder="1"/>
    <xf numFmtId="0" fontId="3" fillId="4" borderId="78" xfId="1" applyFont="1" applyFill="1" applyBorder="1" applyProtection="1"/>
    <xf numFmtId="3" fontId="12" fillId="4" borderId="81" xfId="1" applyNumberFormat="1" applyFont="1" applyFill="1" applyBorder="1" applyAlignment="1" applyProtection="1">
      <alignment horizontal="right"/>
    </xf>
    <xf numFmtId="3" fontId="12" fillId="4" borderId="67" xfId="1" applyNumberFormat="1" applyFont="1" applyFill="1" applyBorder="1" applyAlignment="1" applyProtection="1">
      <alignment horizontal="right"/>
    </xf>
    <xf numFmtId="3" fontId="12" fillId="4" borderId="76" xfId="1" applyNumberFormat="1" applyFont="1" applyFill="1" applyBorder="1" applyAlignment="1" applyProtection="1">
      <alignment horizontal="right"/>
    </xf>
    <xf numFmtId="3" fontId="2" fillId="4" borderId="37" xfId="1" applyNumberFormat="1" applyFont="1" applyFill="1" applyBorder="1" applyAlignment="1">
      <alignment horizontal="center" vertical="center" wrapText="1"/>
    </xf>
    <xf numFmtId="0" fontId="12" fillId="4" borderId="73" xfId="1" applyFont="1" applyFill="1" applyBorder="1" applyAlignment="1"/>
    <xf numFmtId="0" fontId="1" fillId="0" borderId="0" xfId="3" applyFont="1"/>
    <xf numFmtId="0" fontId="1" fillId="0" borderId="0" xfId="3" applyFont="1" applyBorder="1"/>
    <xf numFmtId="0" fontId="1" fillId="0" borderId="0" xfId="3" applyFont="1" applyAlignment="1"/>
    <xf numFmtId="0" fontId="1" fillId="0" borderId="0" xfId="3" applyFont="1" applyAlignment="1">
      <alignment horizontal="centerContinuous"/>
    </xf>
    <xf numFmtId="0" fontId="1" fillId="0" borderId="0" xfId="3" applyFont="1" applyBorder="1" applyAlignment="1">
      <alignment horizontal="centerContinuous"/>
    </xf>
    <xf numFmtId="0" fontId="11" fillId="0" borderId="0" xfId="3" applyFont="1" applyAlignment="1">
      <alignment horizontal="centerContinuous"/>
    </xf>
    <xf numFmtId="0" fontId="2" fillId="0" borderId="34" xfId="3" applyFont="1" applyBorder="1" applyAlignment="1">
      <alignment horizontal="center" vertical="center" wrapText="1"/>
    </xf>
    <xf numFmtId="0" fontId="2" fillId="0" borderId="55" xfId="3" applyFont="1" applyBorder="1" applyAlignment="1">
      <alignment horizontal="center" vertical="center"/>
    </xf>
    <xf numFmtId="0" fontId="1" fillId="0" borderId="33" xfId="3" applyFont="1" applyBorder="1"/>
    <xf numFmtId="0" fontId="1" fillId="0" borderId="52" xfId="3" applyFont="1" applyBorder="1"/>
    <xf numFmtId="3" fontId="1" fillId="0" borderId="32" xfId="3" applyNumberFormat="1" applyFont="1" applyBorder="1"/>
    <xf numFmtId="3" fontId="1" fillId="0" borderId="53" xfId="3" applyNumberFormat="1" applyFont="1" applyBorder="1"/>
    <xf numFmtId="3" fontId="1" fillId="0" borderId="25" xfId="3" applyNumberFormat="1" applyFont="1" applyBorder="1"/>
    <xf numFmtId="166" fontId="1" fillId="0" borderId="0" xfId="3" applyNumberFormat="1" applyFont="1" applyBorder="1"/>
    <xf numFmtId="0" fontId="1" fillId="0" borderId="54" xfId="3" applyFont="1" applyBorder="1"/>
    <xf numFmtId="0" fontId="1" fillId="0" borderId="44" xfId="3" applyFont="1" applyBorder="1"/>
    <xf numFmtId="3" fontId="1" fillId="0" borderId="54" xfId="3" applyNumberFormat="1" applyFont="1" applyBorder="1"/>
    <xf numFmtId="3" fontId="1" fillId="0" borderId="37" xfId="3" applyNumberFormat="1" applyFont="1" applyBorder="1"/>
    <xf numFmtId="3" fontId="1" fillId="0" borderId="12" xfId="3" applyNumberFormat="1" applyFont="1" applyBorder="1"/>
    <xf numFmtId="4" fontId="1" fillId="0" borderId="0" xfId="3" applyNumberFormat="1" applyFont="1" applyBorder="1"/>
    <xf numFmtId="3" fontId="1" fillId="0" borderId="0" xfId="3" applyNumberFormat="1" applyFont="1" applyBorder="1"/>
    <xf numFmtId="3" fontId="1" fillId="0" borderId="37" xfId="3" applyNumberFormat="1" applyFont="1" applyFill="1" applyBorder="1"/>
    <xf numFmtId="0" fontId="1" fillId="0" borderId="54" xfId="3" applyFont="1" applyBorder="1" applyAlignment="1">
      <alignment horizontal="left"/>
    </xf>
    <xf numFmtId="4" fontId="2" fillId="0" borderId="0" xfId="3" applyNumberFormat="1" applyFont="1" applyBorder="1"/>
    <xf numFmtId="3" fontId="2" fillId="0" borderId="0" xfId="3" applyNumberFormat="1" applyFont="1" applyBorder="1"/>
    <xf numFmtId="3" fontId="1" fillId="0" borderId="0" xfId="3" applyNumberFormat="1" applyFont="1"/>
    <xf numFmtId="3" fontId="1" fillId="0" borderId="0" xfId="3" applyNumberFormat="1" applyFont="1" applyFill="1" applyBorder="1"/>
    <xf numFmtId="4" fontId="1" fillId="0" borderId="0" xfId="3" applyNumberFormat="1" applyFont="1"/>
    <xf numFmtId="0" fontId="2" fillId="0" borderId="55" xfId="3" applyFont="1" applyBorder="1" applyAlignment="1">
      <alignment horizontal="center" vertical="center" wrapText="1"/>
    </xf>
    <xf numFmtId="0" fontId="2" fillId="0" borderId="24" xfId="3" applyFont="1" applyBorder="1" applyAlignment="1">
      <alignment horizontal="center" vertical="center" wrapText="1"/>
    </xf>
    <xf numFmtId="0" fontId="1" fillId="0" borderId="63" xfId="3" applyFont="1" applyBorder="1"/>
    <xf numFmtId="0" fontId="1" fillId="0" borderId="49" xfId="3" applyFont="1" applyBorder="1"/>
    <xf numFmtId="3" fontId="1" fillId="0" borderId="63" xfId="3" applyNumberFormat="1" applyFont="1" applyBorder="1"/>
    <xf numFmtId="3" fontId="1" fillId="0" borderId="38" xfId="3" applyNumberFormat="1" applyFont="1" applyBorder="1"/>
    <xf numFmtId="3" fontId="1" fillId="0" borderId="38" xfId="3" applyNumberFormat="1" applyFont="1" applyFill="1" applyBorder="1"/>
    <xf numFmtId="3" fontId="1" fillId="0" borderId="27" xfId="3" applyNumberFormat="1" applyFont="1" applyBorder="1"/>
    <xf numFmtId="0" fontId="2" fillId="0" borderId="36" xfId="3" applyFont="1" applyBorder="1"/>
    <xf numFmtId="0" fontId="2" fillId="0" borderId="50" xfId="3" applyFont="1" applyBorder="1"/>
    <xf numFmtId="3" fontId="2" fillId="0" borderId="36" xfId="3" applyNumberFormat="1" applyFont="1" applyBorder="1"/>
    <xf numFmtId="3" fontId="2" fillId="0" borderId="51" xfId="3" applyNumberFormat="1" applyFont="1" applyBorder="1"/>
    <xf numFmtId="3" fontId="2" fillId="0" borderId="35" xfId="3" applyNumberFormat="1" applyFont="1" applyBorder="1"/>
    <xf numFmtId="0" fontId="1" fillId="0" borderId="0" xfId="2" applyFont="1"/>
    <xf numFmtId="1" fontId="1" fillId="0" borderId="0" xfId="2" applyNumberFormat="1" applyFont="1" applyAlignment="1">
      <alignment horizontal="left"/>
    </xf>
    <xf numFmtId="49" fontId="1" fillId="0" borderId="0" xfId="2" applyNumberFormat="1" applyFont="1" applyAlignment="1">
      <alignment horizontal="left"/>
    </xf>
    <xf numFmtId="3" fontId="1" fillId="0" borderId="0" xfId="2" applyNumberFormat="1" applyFont="1"/>
    <xf numFmtId="0" fontId="1" fillId="0" borderId="0" xfId="2" applyFont="1" applyAlignment="1">
      <alignment horizontal="right"/>
    </xf>
    <xf numFmtId="1" fontId="1" fillId="0" borderId="40" xfId="2" applyNumberFormat="1" applyFont="1" applyBorder="1" applyAlignment="1">
      <alignment horizontal="center"/>
    </xf>
    <xf numFmtId="3" fontId="1" fillId="0" borderId="40" xfId="2" applyNumberFormat="1" applyFont="1" applyBorder="1"/>
    <xf numFmtId="1" fontId="1" fillId="0" borderId="37" xfId="2" applyNumberFormat="1" applyFont="1" applyBorder="1" applyAlignment="1">
      <alignment horizontal="center"/>
    </xf>
    <xf numFmtId="3" fontId="1" fillId="0" borderId="37" xfId="2" applyNumberFormat="1" applyFont="1" applyBorder="1"/>
    <xf numFmtId="3" fontId="1" fillId="0" borderId="37" xfId="2" applyNumberFormat="1" applyFont="1" applyFill="1" applyBorder="1"/>
    <xf numFmtId="1" fontId="2" fillId="3" borderId="37" xfId="2" applyNumberFormat="1" applyFont="1" applyFill="1" applyBorder="1" applyAlignment="1">
      <alignment horizontal="left"/>
    </xf>
    <xf numFmtId="1" fontId="1" fillId="3" borderId="37" xfId="2" applyNumberFormat="1" applyFont="1" applyFill="1" applyBorder="1" applyAlignment="1">
      <alignment horizontal="center"/>
    </xf>
    <xf numFmtId="3" fontId="2" fillId="3" borderId="37" xfId="2" applyNumberFormat="1" applyFont="1" applyFill="1" applyBorder="1"/>
    <xf numFmtId="3" fontId="2" fillId="3" borderId="45" xfId="2" applyNumberFormat="1" applyFont="1" applyFill="1" applyBorder="1"/>
    <xf numFmtId="1" fontId="2" fillId="0" borderId="69" xfId="2" applyNumberFormat="1" applyFont="1" applyBorder="1" applyAlignment="1">
      <alignment horizontal="left"/>
    </xf>
    <xf numFmtId="1" fontId="1" fillId="0" borderId="69" xfId="2" applyNumberFormat="1" applyFont="1" applyBorder="1" applyAlignment="1">
      <alignment horizontal="center"/>
    </xf>
    <xf numFmtId="3" fontId="2" fillId="0" borderId="69" xfId="2" applyNumberFormat="1" applyFont="1" applyBorder="1"/>
    <xf numFmtId="3" fontId="2" fillId="0" borderId="69" xfId="2" applyNumberFormat="1" applyFont="1" applyFill="1" applyBorder="1"/>
    <xf numFmtId="1" fontId="1" fillId="0" borderId="71" xfId="2" applyNumberFormat="1" applyFont="1" applyBorder="1" applyAlignment="1">
      <alignment horizontal="center"/>
    </xf>
    <xf numFmtId="3" fontId="2" fillId="0" borderId="71" xfId="2" applyNumberFormat="1" applyFont="1" applyBorder="1"/>
    <xf numFmtId="3" fontId="2" fillId="0" borderId="71" xfId="2" applyNumberFormat="1" applyFont="1" applyFill="1" applyBorder="1"/>
    <xf numFmtId="3" fontId="2" fillId="0" borderId="40" xfId="2" applyNumberFormat="1" applyFont="1" applyBorder="1"/>
    <xf numFmtId="3" fontId="2" fillId="0" borderId="40" xfId="2" applyNumberFormat="1" applyFont="1" applyFill="1" applyBorder="1"/>
    <xf numFmtId="1" fontId="2" fillId="0" borderId="37" xfId="2" applyNumberFormat="1" applyFont="1" applyBorder="1" applyAlignment="1">
      <alignment horizontal="left"/>
    </xf>
    <xf numFmtId="3" fontId="2" fillId="0" borderId="37" xfId="2" applyNumberFormat="1" applyFont="1" applyBorder="1"/>
    <xf numFmtId="3" fontId="2" fillId="0" borderId="37" xfId="2" applyNumberFormat="1" applyFont="1" applyFill="1" applyBorder="1"/>
    <xf numFmtId="1" fontId="1" fillId="0" borderId="65" xfId="2" applyNumberFormat="1" applyFont="1" applyBorder="1" applyAlignment="1">
      <alignment horizontal="center"/>
    </xf>
    <xf numFmtId="3" fontId="2" fillId="0" borderId="65" xfId="2" applyNumberFormat="1" applyFont="1" applyBorder="1"/>
    <xf numFmtId="3" fontId="2" fillId="0" borderId="65" xfId="2" applyNumberFormat="1" applyFont="1" applyFill="1" applyBorder="1"/>
    <xf numFmtId="3" fontId="1" fillId="0" borderId="40" xfId="2" applyNumberFormat="1" applyFont="1" applyFill="1" applyBorder="1"/>
    <xf numFmtId="1" fontId="2" fillId="0" borderId="37" xfId="2" applyNumberFormat="1" applyFont="1" applyFill="1" applyBorder="1" applyAlignment="1">
      <alignment horizontal="left"/>
    </xf>
    <xf numFmtId="1" fontId="1" fillId="0" borderId="37" xfId="2" applyNumberFormat="1" applyFont="1" applyFill="1" applyBorder="1" applyAlignment="1">
      <alignment horizontal="center"/>
    </xf>
    <xf numFmtId="1" fontId="2" fillId="0" borderId="38" xfId="2" applyNumberFormat="1" applyFont="1" applyBorder="1" applyAlignment="1">
      <alignment horizontal="left"/>
    </xf>
    <xf numFmtId="1" fontId="1" fillId="0" borderId="38" xfId="2" applyNumberFormat="1" applyFont="1" applyBorder="1" applyAlignment="1">
      <alignment horizontal="center"/>
    </xf>
    <xf numFmtId="3" fontId="2" fillId="0" borderId="38" xfId="2" applyNumberFormat="1" applyFont="1" applyBorder="1"/>
    <xf numFmtId="3" fontId="2" fillId="0" borderId="38" xfId="2" applyNumberFormat="1" applyFont="1" applyFill="1" applyBorder="1"/>
    <xf numFmtId="1" fontId="2" fillId="0" borderId="39" xfId="2" applyNumberFormat="1" applyFont="1" applyBorder="1" applyAlignment="1">
      <alignment horizontal="left"/>
    </xf>
    <xf numFmtId="1" fontId="1" fillId="0" borderId="39" xfId="2" applyNumberFormat="1" applyFont="1" applyBorder="1" applyAlignment="1">
      <alignment horizontal="center"/>
    </xf>
    <xf numFmtId="3" fontId="2" fillId="0" borderId="39" xfId="2" applyNumberFormat="1" applyFont="1" applyBorder="1"/>
    <xf numFmtId="3" fontId="2" fillId="0" borderId="39" xfId="2" applyNumberFormat="1" applyFont="1" applyFill="1" applyBorder="1"/>
    <xf numFmtId="1" fontId="2" fillId="0" borderId="71" xfId="2" applyNumberFormat="1" applyFont="1" applyBorder="1" applyAlignment="1">
      <alignment horizontal="left"/>
    </xf>
    <xf numFmtId="1" fontId="3" fillId="4" borderId="65" xfId="2" applyNumberFormat="1" applyFont="1" applyFill="1" applyBorder="1" applyAlignment="1">
      <alignment horizontal="center"/>
    </xf>
    <xf numFmtId="3" fontId="12" fillId="4" borderId="65" xfId="2" applyNumberFormat="1" applyFont="1" applyFill="1" applyBorder="1"/>
    <xf numFmtId="3" fontId="2" fillId="0" borderId="40" xfId="2" applyNumberFormat="1" applyFont="1" applyBorder="1" applyAlignment="1">
      <alignment horizontal="center" vertical="center" wrapText="1"/>
    </xf>
    <xf numFmtId="3" fontId="2" fillId="4" borderId="37" xfId="2" applyNumberFormat="1" applyFont="1" applyFill="1" applyBorder="1" applyAlignment="1">
      <alignment horizontal="center" vertical="center" wrapText="1"/>
    </xf>
    <xf numFmtId="3" fontId="1" fillId="0" borderId="43" xfId="2" applyNumberFormat="1" applyFont="1" applyBorder="1"/>
    <xf numFmtId="3" fontId="2" fillId="0" borderId="45" xfId="2" applyNumberFormat="1" applyFont="1" applyFill="1" applyBorder="1"/>
    <xf numFmtId="3" fontId="1" fillId="0" borderId="45" xfId="2" applyNumberFormat="1" applyFont="1" applyBorder="1"/>
    <xf numFmtId="0" fontId="2" fillId="0" borderId="37" xfId="2" applyFont="1" applyBorder="1" applyAlignment="1">
      <alignment horizontal="center"/>
    </xf>
    <xf numFmtId="0" fontId="2" fillId="0" borderId="37" xfId="2" applyFont="1" applyBorder="1" applyAlignment="1">
      <alignment horizontal="left"/>
    </xf>
    <xf numFmtId="49" fontId="1" fillId="0" borderId="40" xfId="2" applyNumberFormat="1" applyFont="1" applyBorder="1" applyAlignment="1">
      <alignment horizontal="left"/>
    </xf>
    <xf numFmtId="49" fontId="1" fillId="0" borderId="37" xfId="2" applyNumberFormat="1" applyFont="1" applyFill="1" applyBorder="1" applyAlignment="1">
      <alignment horizontal="left"/>
    </xf>
    <xf numFmtId="49" fontId="1" fillId="3" borderId="37" xfId="2" applyNumberFormat="1" applyFont="1" applyFill="1" applyBorder="1" applyAlignment="1">
      <alignment horizontal="left"/>
    </xf>
    <xf numFmtId="49" fontId="1" fillId="0" borderId="69" xfId="2" applyNumberFormat="1" applyFont="1" applyBorder="1" applyAlignment="1">
      <alignment horizontal="left"/>
    </xf>
    <xf numFmtId="49" fontId="1" fillId="0" borderId="71" xfId="2" applyNumberFormat="1" applyFont="1" applyBorder="1" applyAlignment="1">
      <alignment horizontal="left"/>
    </xf>
    <xf numFmtId="1" fontId="2" fillId="0" borderId="40" xfId="2" applyNumberFormat="1" applyFont="1" applyBorder="1" applyAlignment="1">
      <alignment horizontal="left"/>
    </xf>
    <xf numFmtId="49" fontId="1" fillId="0" borderId="37" xfId="2" applyNumberFormat="1" applyFont="1" applyBorder="1" applyAlignment="1">
      <alignment horizontal="left" shrinkToFit="1"/>
    </xf>
    <xf numFmtId="1" fontId="2" fillId="0" borderId="65" xfId="2" applyNumberFormat="1" applyFont="1" applyBorder="1" applyAlignment="1">
      <alignment horizontal="left"/>
    </xf>
    <xf numFmtId="49" fontId="1" fillId="0" borderId="65" xfId="2" applyNumberFormat="1" applyFont="1" applyBorder="1" applyAlignment="1">
      <alignment horizontal="left"/>
    </xf>
    <xf numFmtId="49" fontId="1" fillId="0" borderId="38" xfId="2" applyNumberFormat="1" applyFont="1" applyBorder="1" applyAlignment="1">
      <alignment horizontal="left"/>
    </xf>
    <xf numFmtId="49" fontId="1" fillId="0" borderId="39" xfId="2" applyNumberFormat="1" applyFont="1" applyBorder="1" applyAlignment="1">
      <alignment horizontal="left"/>
    </xf>
    <xf numFmtId="3" fontId="2" fillId="3" borderId="44" xfId="2" applyNumberFormat="1" applyFont="1" applyFill="1" applyBorder="1"/>
    <xf numFmtId="3" fontId="1" fillId="0" borderId="52" xfId="2" applyNumberFormat="1" applyFont="1" applyBorder="1"/>
    <xf numFmtId="3" fontId="2" fillId="0" borderId="70" xfId="2" applyNumberFormat="1" applyFont="1" applyBorder="1"/>
    <xf numFmtId="3" fontId="2" fillId="0" borderId="90" xfId="2" applyNumberFormat="1" applyFont="1" applyFill="1" applyBorder="1"/>
    <xf numFmtId="3" fontId="2" fillId="0" borderId="72" xfId="2" applyNumberFormat="1" applyFont="1" applyBorder="1"/>
    <xf numFmtId="3" fontId="2" fillId="0" borderId="91" xfId="2" applyNumberFormat="1" applyFont="1" applyFill="1" applyBorder="1"/>
    <xf numFmtId="3" fontId="2" fillId="0" borderId="52" xfId="2" applyNumberFormat="1" applyFont="1" applyBorder="1"/>
    <xf numFmtId="3" fontId="2" fillId="0" borderId="43" xfId="2" applyNumberFormat="1" applyFont="1" applyFill="1" applyBorder="1"/>
    <xf numFmtId="3" fontId="2" fillId="0" borderId="44" xfId="2" applyNumberFormat="1" applyFont="1" applyBorder="1"/>
    <xf numFmtId="3" fontId="2" fillId="0" borderId="73" xfId="2" applyNumberFormat="1" applyFont="1" applyBorder="1"/>
    <xf numFmtId="3" fontId="2" fillId="0" borderId="78" xfId="2" applyNumberFormat="1" applyFont="1" applyFill="1" applyBorder="1"/>
    <xf numFmtId="3" fontId="2" fillId="0" borderId="44" xfId="2" applyNumberFormat="1" applyFont="1" applyFill="1" applyBorder="1"/>
    <xf numFmtId="3" fontId="1" fillId="0" borderId="44" xfId="2" applyNumberFormat="1" applyFont="1" applyBorder="1"/>
    <xf numFmtId="3" fontId="1" fillId="0" borderId="45" xfId="2" applyNumberFormat="1" applyFont="1" applyFill="1" applyBorder="1"/>
    <xf numFmtId="3" fontId="2" fillId="0" borderId="49" xfId="2" applyNumberFormat="1" applyFont="1" applyBorder="1"/>
    <xf numFmtId="3" fontId="2" fillId="0" borderId="41" xfId="2" applyNumberFormat="1" applyFont="1" applyFill="1" applyBorder="1"/>
    <xf numFmtId="3" fontId="2" fillId="0" borderId="30" xfId="2" applyNumberFormat="1" applyFont="1" applyBorder="1"/>
    <xf numFmtId="3" fontId="2" fillId="0" borderId="42" xfId="2" applyNumberFormat="1" applyFont="1" applyFill="1" applyBorder="1"/>
    <xf numFmtId="3" fontId="1" fillId="0" borderId="52" xfId="2" applyNumberFormat="1" applyFont="1" applyFill="1" applyBorder="1"/>
    <xf numFmtId="1" fontId="12" fillId="4" borderId="65" xfId="2" applyNumberFormat="1" applyFont="1" applyFill="1" applyBorder="1" applyAlignment="1">
      <alignment horizontal="left"/>
    </xf>
    <xf numFmtId="49" fontId="3" fillId="4" borderId="65" xfId="2" applyNumberFormat="1" applyFont="1" applyFill="1" applyBorder="1" applyAlignment="1">
      <alignment horizontal="left"/>
    </xf>
    <xf numFmtId="0" fontId="2" fillId="4" borderId="65" xfId="1" applyFont="1" applyFill="1" applyBorder="1"/>
    <xf numFmtId="0" fontId="1" fillId="4" borderId="65" xfId="1" applyFont="1" applyFill="1" applyBorder="1"/>
    <xf numFmtId="0" fontId="1" fillId="4" borderId="65" xfId="1" applyFont="1" applyFill="1" applyBorder="1" applyProtection="1"/>
    <xf numFmtId="3" fontId="2" fillId="4" borderId="65" xfId="1" applyNumberFormat="1" applyFont="1" applyFill="1" applyBorder="1" applyAlignment="1" applyProtection="1">
      <alignment horizontal="right"/>
    </xf>
    <xf numFmtId="0" fontId="16" fillId="0" borderId="0" xfId="1" applyFont="1" applyAlignment="1">
      <alignment horizontal="center" vertical="center"/>
    </xf>
    <xf numFmtId="0" fontId="16" fillId="0" borderId="0" xfId="1" applyFont="1"/>
    <xf numFmtId="3" fontId="16" fillId="0" borderId="0" xfId="1" applyNumberFormat="1" applyFont="1"/>
    <xf numFmtId="0" fontId="17" fillId="0" borderId="0" xfId="0" applyFont="1"/>
    <xf numFmtId="0" fontId="17" fillId="0" borderId="0" xfId="0" applyFont="1" applyAlignment="1">
      <alignment horizontal="center"/>
    </xf>
    <xf numFmtId="166" fontId="0" fillId="0" borderId="0" xfId="0" applyNumberFormat="1"/>
    <xf numFmtId="167" fontId="17" fillId="0" borderId="0" xfId="0" applyNumberFormat="1" applyFont="1"/>
    <xf numFmtId="0" fontId="0" fillId="5" borderId="0" xfId="0" applyFill="1"/>
    <xf numFmtId="166" fontId="0" fillId="5" borderId="0" xfId="0" applyNumberFormat="1" applyFill="1"/>
    <xf numFmtId="0" fontId="0" fillId="5" borderId="0" xfId="0" applyFont="1" applyFill="1"/>
    <xf numFmtId="166" fontId="0" fillId="5" borderId="0" xfId="0" applyNumberFormat="1" applyFont="1" applyFill="1"/>
    <xf numFmtId="167" fontId="0" fillId="5" borderId="0" xfId="0" applyNumberFormat="1" applyFont="1" applyFill="1"/>
    <xf numFmtId="0" fontId="0" fillId="0" borderId="0" xfId="0" applyFill="1"/>
    <xf numFmtId="166" fontId="0" fillId="0" borderId="0" xfId="0" applyNumberFormat="1" applyFill="1"/>
    <xf numFmtId="0" fontId="17" fillId="5" borderId="0" xfId="0" applyFont="1" applyFill="1" applyAlignment="1">
      <alignment horizontal="center"/>
    </xf>
    <xf numFmtId="166" fontId="17" fillId="5" borderId="0" xfId="0" applyNumberFormat="1" applyFont="1" applyFill="1"/>
    <xf numFmtId="0" fontId="2" fillId="0" borderId="0" xfId="3" applyFont="1" applyFill="1" applyBorder="1" applyAlignment="1">
      <alignment horizontal="center"/>
    </xf>
    <xf numFmtId="0" fontId="1" fillId="0" borderId="37" xfId="1" applyFont="1" applyFill="1" applyBorder="1" applyAlignment="1">
      <alignment horizontal="right"/>
    </xf>
    <xf numFmtId="0" fontId="18" fillId="5" borderId="0" xfId="0" applyFont="1" applyFill="1"/>
    <xf numFmtId="1" fontId="2" fillId="0" borderId="38" xfId="2" applyNumberFormat="1" applyFont="1" applyFill="1" applyBorder="1" applyAlignment="1">
      <alignment horizontal="left"/>
    </xf>
    <xf numFmtId="1" fontId="1" fillId="0" borderId="38" xfId="2" applyNumberFormat="1" applyFont="1" applyFill="1" applyBorder="1" applyAlignment="1">
      <alignment horizontal="center"/>
    </xf>
    <xf numFmtId="49" fontId="1" fillId="0" borderId="38" xfId="2" applyNumberFormat="1" applyFont="1" applyFill="1" applyBorder="1" applyAlignment="1">
      <alignment horizontal="left"/>
    </xf>
    <xf numFmtId="3" fontId="2" fillId="0" borderId="49" xfId="2" applyNumberFormat="1" applyFont="1" applyFill="1" applyBorder="1"/>
    <xf numFmtId="3" fontId="1" fillId="0" borderId="0" xfId="2" applyNumberFormat="1" applyFont="1" applyFill="1"/>
    <xf numFmtId="0" fontId="1" fillId="0" borderId="0" xfId="2" applyFont="1" applyFill="1"/>
    <xf numFmtId="3" fontId="0" fillId="0" borderId="0" xfId="0" applyNumberFormat="1"/>
    <xf numFmtId="0" fontId="0" fillId="0" borderId="0" xfId="0" applyFont="1" applyFill="1"/>
    <xf numFmtId="0" fontId="2" fillId="3" borderId="40" xfId="1" applyFont="1" applyFill="1" applyBorder="1"/>
    <xf numFmtId="0" fontId="1" fillId="3" borderId="40" xfId="1" applyFont="1" applyFill="1" applyBorder="1"/>
    <xf numFmtId="0" fontId="1" fillId="3" borderId="74" xfId="1" applyFont="1" applyFill="1" applyBorder="1" applyProtection="1"/>
    <xf numFmtId="0" fontId="1" fillId="0" borderId="45" xfId="1" applyFont="1" applyBorder="1" applyProtection="1"/>
    <xf numFmtId="3" fontId="1" fillId="0" borderId="92" xfId="1" applyNumberFormat="1" applyFont="1" applyBorder="1" applyAlignment="1" applyProtection="1">
      <alignment horizontal="right"/>
    </xf>
    <xf numFmtId="3" fontId="1" fillId="0" borderId="93" xfId="1" applyNumberFormat="1" applyFont="1" applyBorder="1" applyAlignment="1" applyProtection="1">
      <alignment horizontal="right"/>
    </xf>
    <xf numFmtId="3" fontId="1" fillId="0" borderId="94" xfId="1" applyNumberFormat="1" applyFont="1" applyBorder="1" applyAlignment="1" applyProtection="1">
      <alignment horizontal="right"/>
    </xf>
    <xf numFmtId="0" fontId="0" fillId="0" borderId="0" xfId="0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Fill="1" applyAlignment="1">
      <alignment horizontal="right"/>
    </xf>
    <xf numFmtId="49" fontId="1" fillId="0" borderId="40" xfId="2" applyNumberFormat="1" applyFont="1" applyBorder="1" applyAlignment="1">
      <alignment horizontal="left" shrinkToFit="1"/>
    </xf>
    <xf numFmtId="0" fontId="0" fillId="0" borderId="0" xfId="0" applyAlignment="1">
      <alignment horizontal="left"/>
    </xf>
    <xf numFmtId="49" fontId="22" fillId="0" borderId="37" xfId="2" applyNumberFormat="1" applyFont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164" fontId="2" fillId="0" borderId="49" xfId="1" applyNumberFormat="1" applyFont="1" applyBorder="1" applyAlignment="1" applyProtection="1">
      <alignment horizontal="center"/>
    </xf>
    <xf numFmtId="164" fontId="2" fillId="0" borderId="41" xfId="1" applyNumberFormat="1" applyFont="1" applyBorder="1" applyAlignment="1" applyProtection="1">
      <alignment horizontal="center"/>
    </xf>
    <xf numFmtId="0" fontId="8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164" fontId="2" fillId="0" borderId="44" xfId="1" applyNumberFormat="1" applyFont="1" applyBorder="1" applyAlignment="1" applyProtection="1">
      <alignment horizontal="center"/>
    </xf>
    <xf numFmtId="164" fontId="2" fillId="0" borderId="45" xfId="1" applyNumberFormat="1" applyFont="1" applyBorder="1" applyAlignment="1" applyProtection="1">
      <alignment horizontal="center"/>
    </xf>
    <xf numFmtId="0" fontId="2" fillId="0" borderId="56" xfId="1" applyFont="1" applyBorder="1" applyAlignment="1">
      <alignment vertical="center"/>
    </xf>
    <xf numFmtId="0" fontId="1" fillId="0" borderId="61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1" fillId="0" borderId="8" xfId="1" applyFont="1" applyBorder="1" applyAlignment="1">
      <alignment vertical="center"/>
    </xf>
    <xf numFmtId="0" fontId="2" fillId="4" borderId="37" xfId="1" applyFont="1" applyFill="1" applyBorder="1" applyAlignment="1" applyProtection="1">
      <alignment horizontal="center" vertical="center" wrapText="1"/>
    </xf>
    <xf numFmtId="0" fontId="2" fillId="4" borderId="37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/>
    </xf>
    <xf numFmtId="0" fontId="6" fillId="0" borderId="0" xfId="1" applyFont="1" applyBorder="1" applyAlignment="1">
      <alignment horizontal="center"/>
    </xf>
    <xf numFmtId="0" fontId="2" fillId="4" borderId="37" xfId="1" applyFont="1" applyFill="1" applyBorder="1" applyAlignment="1">
      <alignment horizontal="center" vertical="center"/>
    </xf>
    <xf numFmtId="0" fontId="1" fillId="4" borderId="37" xfId="1" applyFont="1" applyFill="1" applyBorder="1" applyAlignment="1">
      <alignment horizontal="center" vertical="center"/>
    </xf>
    <xf numFmtId="0" fontId="2" fillId="4" borderId="37" xfId="1" applyFont="1" applyFill="1" applyBorder="1" applyAlignment="1" applyProtection="1">
      <alignment horizontal="center" vertical="center"/>
    </xf>
    <xf numFmtId="0" fontId="15" fillId="0" borderId="0" xfId="1" applyFont="1" applyAlignment="1">
      <alignment horizontal="center"/>
    </xf>
    <xf numFmtId="0" fontId="2" fillId="4" borderId="38" xfId="1" applyFont="1" applyFill="1" applyBorder="1" applyAlignment="1">
      <alignment horizontal="center" vertical="center" wrapText="1"/>
    </xf>
    <xf numFmtId="0" fontId="2" fillId="4" borderId="40" xfId="1" applyFont="1" applyFill="1" applyBorder="1" applyAlignment="1">
      <alignment horizontal="center" vertical="center" wrapText="1"/>
    </xf>
    <xf numFmtId="3" fontId="2" fillId="4" borderId="44" xfId="1" applyNumberFormat="1" applyFont="1" applyFill="1" applyBorder="1" applyAlignment="1">
      <alignment horizontal="center"/>
    </xf>
    <xf numFmtId="3" fontId="2" fillId="4" borderId="46" xfId="1" applyNumberFormat="1" applyFont="1" applyFill="1" applyBorder="1" applyAlignment="1">
      <alignment horizontal="center"/>
    </xf>
    <xf numFmtId="3" fontId="2" fillId="4" borderId="45" xfId="1" applyNumberFormat="1" applyFont="1" applyFill="1" applyBorder="1" applyAlignment="1">
      <alignment horizontal="center"/>
    </xf>
    <xf numFmtId="0" fontId="2" fillId="0" borderId="56" xfId="3" applyFont="1" applyBorder="1" applyAlignment="1">
      <alignment horizontal="center" vertical="center"/>
    </xf>
    <xf numFmtId="0" fontId="1" fillId="0" borderId="61" xfId="1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0" fontId="2" fillId="0" borderId="57" xfId="3" applyFont="1" applyBorder="1" applyAlignment="1">
      <alignment horizontal="center"/>
    </xf>
    <xf numFmtId="0" fontId="2" fillId="0" borderId="58" xfId="3" applyFont="1" applyBorder="1" applyAlignment="1">
      <alignment horizontal="center"/>
    </xf>
    <xf numFmtId="0" fontId="2" fillId="0" borderId="60" xfId="3" applyFont="1" applyBorder="1" applyAlignment="1">
      <alignment horizontal="center"/>
    </xf>
    <xf numFmtId="3" fontId="2" fillId="4" borderId="37" xfId="2" applyNumberFormat="1" applyFont="1" applyFill="1" applyBorder="1" applyAlignment="1">
      <alignment horizontal="center"/>
    </xf>
    <xf numFmtId="0" fontId="2" fillId="4" borderId="37" xfId="2" applyFont="1" applyFill="1" applyBorder="1" applyAlignment="1">
      <alignment horizontal="center" vertical="center" wrapText="1"/>
    </xf>
    <xf numFmtId="0" fontId="1" fillId="4" borderId="37" xfId="1" applyFont="1" applyFill="1" applyBorder="1" applyAlignment="1">
      <alignment vertical="center" wrapText="1"/>
    </xf>
    <xf numFmtId="0" fontId="2" fillId="4" borderId="37" xfId="2" applyFont="1" applyFill="1" applyBorder="1" applyAlignment="1">
      <alignment horizontal="center" vertical="center"/>
    </xf>
  </cellXfs>
  <cellStyles count="5">
    <cellStyle name="Normální" xfId="0" builtinId="0"/>
    <cellStyle name="Normální 2" xfId="1"/>
    <cellStyle name="Normální 3" xfId="4"/>
    <cellStyle name="normální_Příjmy město oddíly SR 2000" xfId="3"/>
    <cellStyle name="normální_Výdaje SR 200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cs-CZ">
                <a:latin typeface="+mj-lt"/>
              </a:rPr>
              <a:t>PŘÍJMY STATUTÁRNÍHO MĚSTA BRNA - SCHVÁLENÝ ROZPOČET 2020</a:t>
            </a:r>
          </a:p>
          <a:p>
            <a:pPr>
              <a:defRPr>
                <a:latin typeface="+mj-lt"/>
              </a:defRPr>
            </a:pPr>
            <a:r>
              <a:rPr lang="cs-CZ" sz="1200">
                <a:latin typeface="+mj-lt"/>
              </a:rPr>
              <a:t>(MIL. KČ)</a:t>
            </a:r>
          </a:p>
        </c:rich>
      </c:tx>
      <c:layout>
        <c:manualLayout>
          <c:xMode val="edge"/>
          <c:yMode val="edge"/>
          <c:x val="0.14123161138381241"/>
          <c:y val="2.98953662182361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7.2878415162441354E-2"/>
          <c:y val="0.15304191236185166"/>
          <c:w val="0.90619909315900415"/>
          <c:h val="0.7720652519331943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Příjmy!$M$5:$M$8</c:f>
              <c:strCache>
                <c:ptCount val="4"/>
                <c:pt idx="0">
                  <c:v>DAŇOVÉ PŘÍJMY</c:v>
                </c:pt>
                <c:pt idx="1">
                  <c:v>NEDAŇOVÉ PŘÍJMY             </c:v>
                </c:pt>
                <c:pt idx="2">
                  <c:v>KAPITÁLOVÉ PŘÍJMY </c:v>
                </c:pt>
                <c:pt idx="3">
                  <c:v>PŘIJATÉ TRANSFERY</c:v>
                </c:pt>
              </c:strCache>
            </c:strRef>
          </c:cat>
          <c:val>
            <c:numRef>
              <c:f>Příjmy!$N$5:$N$8</c:f>
              <c:numCache>
                <c:formatCode>#,##0</c:formatCode>
                <c:ptCount val="4"/>
                <c:pt idx="0">
                  <c:v>12010.493</c:v>
                </c:pt>
                <c:pt idx="1">
                  <c:v>871.29600000000005</c:v>
                </c:pt>
                <c:pt idx="2">
                  <c:v>590.03599999999994</c:v>
                </c:pt>
                <c:pt idx="3">
                  <c:v>1660.425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5F-4211-8BD6-58E2AFBA8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9"/>
        <c:axId val="245739872"/>
        <c:axId val="161800552"/>
      </c:barChart>
      <c:catAx>
        <c:axId val="245739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1800552"/>
        <c:crosses val="autoZero"/>
        <c:auto val="1"/>
        <c:lblAlgn val="ctr"/>
        <c:lblOffset val="100"/>
        <c:noMultiLvlLbl val="0"/>
      </c:catAx>
      <c:valAx>
        <c:axId val="161800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45739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80314965" l="0.51181102362204722" r="0.51181102362204722" t="0.78740157480314965" header="0.31496062992125984" footer="0.31496062992125984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cs-CZ" sz="1400" b="0" i="0" baseline="0">
                <a:effectLst/>
                <a:latin typeface="+mj-lt"/>
              </a:rPr>
              <a:t>PŘÍJMY STATUTÁRNÍHO MĚSTA BRNA - SCHVÁLENÝ ROZPOČET 2020</a:t>
            </a:r>
            <a:endParaRPr lang="cs-CZ" sz="1400">
              <a:effectLst/>
              <a:latin typeface="+mj-lt"/>
            </a:endParaRPr>
          </a:p>
        </c:rich>
      </c:tx>
      <c:layout>
        <c:manualLayout>
          <c:xMode val="edge"/>
          <c:yMode val="edge"/>
          <c:x val="0.13500472440944883"/>
          <c:y val="2.6431718061674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25663352080989871"/>
          <c:y val="0.19409691629955947"/>
          <c:w val="0.48292358455193096"/>
          <c:h val="0.7445958352122282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D20-451C-B58F-B72785BAFB4C}"/>
              </c:ext>
            </c:extLst>
          </c:dPt>
          <c:dPt>
            <c:idx val="1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D20-451C-B58F-B72785BAFB4C}"/>
              </c:ext>
            </c:extLst>
          </c:dPt>
          <c:dPt>
            <c:idx val="2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D20-451C-B58F-B72785BAFB4C}"/>
              </c:ext>
            </c:extLst>
          </c:dPt>
          <c:dPt>
            <c:idx val="3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D20-451C-B58F-B72785BAFB4C}"/>
              </c:ext>
            </c:extLst>
          </c:dPt>
          <c:dLbls>
            <c:dLbl>
              <c:idx val="0"/>
              <c:layout>
                <c:manualLayout>
                  <c:x val="1.3333333333333334E-2"/>
                  <c:y val="-2.64317180616740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20-451C-B58F-B72785BAFB4C}"/>
                </c:ext>
              </c:extLst>
            </c:dLbl>
            <c:dLbl>
              <c:idx val="1"/>
              <c:layout>
                <c:manualLayout>
                  <c:x val="-7.6190476190476104E-3"/>
                  <c:y val="2.64317180616740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20-451C-B58F-B72785BAFB4C}"/>
                </c:ext>
              </c:extLst>
            </c:dLbl>
            <c:dLbl>
              <c:idx val="2"/>
              <c:layout>
                <c:manualLayout>
                  <c:x val="9.5238095238095247E-3"/>
                  <c:y val="1.76211453744492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D20-451C-B58F-B72785BAFB4C}"/>
                </c:ext>
              </c:extLst>
            </c:dLbl>
            <c:dLbl>
              <c:idx val="3"/>
              <c:layout>
                <c:manualLayout>
                  <c:x val="1.9047619047619011E-2"/>
                  <c:y val="1.762114537444934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D20-451C-B58F-B72785BAFB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Příjmy!$M$5:$M$8</c:f>
              <c:strCache>
                <c:ptCount val="4"/>
                <c:pt idx="0">
                  <c:v>DAŇOVÉ PŘÍJMY</c:v>
                </c:pt>
                <c:pt idx="1">
                  <c:v>NEDAŇOVÉ PŘÍJMY             </c:v>
                </c:pt>
                <c:pt idx="2">
                  <c:v>KAPITÁLOVÉ PŘÍJMY </c:v>
                </c:pt>
                <c:pt idx="3">
                  <c:v>PŘIJATÉ TRANSFERY</c:v>
                </c:pt>
              </c:strCache>
            </c:strRef>
          </c:cat>
          <c:val>
            <c:numRef>
              <c:f>Příjmy!$N$5:$N$8</c:f>
              <c:numCache>
                <c:formatCode>#,##0</c:formatCode>
                <c:ptCount val="4"/>
                <c:pt idx="0">
                  <c:v>12010.493</c:v>
                </c:pt>
                <c:pt idx="1">
                  <c:v>871.29600000000005</c:v>
                </c:pt>
                <c:pt idx="2">
                  <c:v>590.03599999999994</c:v>
                </c:pt>
                <c:pt idx="3">
                  <c:v>1660.425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D20-451C-B58F-B72785BAFB4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0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cs-CZ" sz="1400" b="0" i="0" baseline="0">
                <a:effectLst/>
                <a:latin typeface="+mj-lt"/>
              </a:rPr>
              <a:t>CELKOVÉ VÝDAJE STATUTÁRNÍHO MĚSTA BRNA</a:t>
            </a:r>
          </a:p>
          <a:p>
            <a:pPr algn="ctr">
              <a:defRPr>
                <a:latin typeface="+mj-lt"/>
              </a:defRPr>
            </a:pPr>
            <a:r>
              <a:rPr lang="cs-CZ" sz="1400" b="0" i="0" baseline="0">
                <a:effectLst/>
                <a:latin typeface="+mj-lt"/>
              </a:rPr>
              <a:t>SCHVÁLENÝ ROZPOČET 2020 </a:t>
            </a:r>
            <a:r>
              <a:rPr lang="cs-CZ" sz="1200" b="0" i="0" baseline="0">
                <a:effectLst/>
                <a:latin typeface="+mj-lt"/>
              </a:rPr>
              <a:t>(MIL. KČ)</a:t>
            </a:r>
            <a:endParaRPr lang="cs-CZ" sz="1200">
              <a:effectLst/>
              <a:latin typeface="+mj-lt"/>
            </a:endParaRPr>
          </a:p>
        </c:rich>
      </c:tx>
      <c:layout>
        <c:manualLayout>
          <c:xMode val="edge"/>
          <c:yMode val="edge"/>
          <c:x val="0.24421894843789688"/>
          <c:y val="1.75878912418053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33914994725794595"/>
          <c:y val="0.16353869023002976"/>
          <c:w val="0.6319298394152344"/>
          <c:h val="0.7423290103788254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Výdaje_G!$AD$2:$AD$14</c:f>
              <c:strCache>
                <c:ptCount val="13"/>
                <c:pt idx="0">
                  <c:v> Zdravotnictví</c:v>
                </c:pt>
                <c:pt idx="1">
                  <c:v> Finanční operace *)</c:v>
                </c:pt>
                <c:pt idx="2">
                  <c:v> Ostatní</c:v>
                </c:pt>
                <c:pt idx="3">
                  <c:v> Bezpečnost a veřejný pořádek</c:v>
                </c:pt>
                <c:pt idx="4">
                  <c:v> Tělovýchova a zájmová činnost</c:v>
                </c:pt>
                <c:pt idx="5">
                  <c:v> Ochrana životního prostředí</c:v>
                </c:pt>
                <c:pt idx="6">
                  <c:v> Soc. služby a činnosti v soc. zabezpečení</c:v>
                </c:pt>
                <c:pt idx="7">
                  <c:v> Vodní hospodářství</c:v>
                </c:pt>
                <c:pt idx="8">
                  <c:v> Vzdělávání a školské služby</c:v>
                </c:pt>
                <c:pt idx="9">
                  <c:v> Kultura, církve a sdělovací prostředky</c:v>
                </c:pt>
                <c:pt idx="10">
                  <c:v> Státní správa a územní samospráva</c:v>
                </c:pt>
                <c:pt idx="11">
                  <c:v> Bydlení, komunální služ. a územ. rozvoj</c:v>
                </c:pt>
                <c:pt idx="12">
                  <c:v> Doprava</c:v>
                </c:pt>
              </c:strCache>
            </c:strRef>
          </c:cat>
          <c:val>
            <c:numRef>
              <c:f>Výdaje_G!$AE$2:$AE$14</c:f>
              <c:numCache>
                <c:formatCode>#\ ##0.0</c:formatCode>
                <c:ptCount val="13"/>
                <c:pt idx="0">
                  <c:v>331.72899999999998</c:v>
                </c:pt>
                <c:pt idx="1">
                  <c:v>361.35199999999998</c:v>
                </c:pt>
                <c:pt idx="2">
                  <c:v>519.74400000000003</c:v>
                </c:pt>
                <c:pt idx="3">
                  <c:v>542.85900000000004</c:v>
                </c:pt>
                <c:pt idx="4">
                  <c:v>844.59699999999998</c:v>
                </c:pt>
                <c:pt idx="5">
                  <c:v>906.32</c:v>
                </c:pt>
                <c:pt idx="6">
                  <c:v>934.78700000000003</c:v>
                </c:pt>
                <c:pt idx="7">
                  <c:v>1086.7090000000001</c:v>
                </c:pt>
                <c:pt idx="8">
                  <c:v>1147.2349999999999</c:v>
                </c:pt>
                <c:pt idx="9">
                  <c:v>1540.6780000000001</c:v>
                </c:pt>
                <c:pt idx="10">
                  <c:v>2416.0309999999999</c:v>
                </c:pt>
                <c:pt idx="11">
                  <c:v>2979.0160000000001</c:v>
                </c:pt>
                <c:pt idx="12">
                  <c:v>4294.0559999999996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70-4DC8-A5EF-88CDF0C97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48304080"/>
        <c:axId val="248304472"/>
      </c:barChart>
      <c:catAx>
        <c:axId val="2483040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t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48304472"/>
        <c:crosses val="autoZero"/>
        <c:auto val="1"/>
        <c:lblAlgn val="r"/>
        <c:lblOffset val="100"/>
        <c:tickLblSkip val="1"/>
        <c:tickMarkSkip val="1"/>
        <c:noMultiLvlLbl val="0"/>
      </c:catAx>
      <c:valAx>
        <c:axId val="248304472"/>
        <c:scaling>
          <c:orientation val="minMax"/>
          <c:max val="4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in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48304080"/>
        <c:crosses val="autoZero"/>
        <c:crossBetween val="between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cs-CZ" sz="1400">
                <a:latin typeface="+mj-lt"/>
              </a:rPr>
              <a:t>CELKOVÉ</a:t>
            </a:r>
            <a:r>
              <a:rPr lang="cs-CZ" sz="1400" baseline="0">
                <a:latin typeface="+mj-lt"/>
              </a:rPr>
              <a:t> VÝDAJE STATUTÁRNÍHO MĚSTA BRNA V ČLENĚNÍ NA VÝDAJE MĚSTA A MĚSTSKÝCH ČÁSTÍ - SCHVÁLENÝ ROZPOČET 2020 </a:t>
            </a:r>
            <a:r>
              <a:rPr lang="cs-CZ" sz="1200" baseline="0">
                <a:latin typeface="+mj-lt"/>
              </a:rPr>
              <a:t>(MIL. KČ)</a:t>
            </a:r>
            <a:endParaRPr lang="cs-CZ" sz="1200">
              <a:latin typeface="+mj-lt"/>
            </a:endParaRPr>
          </a:p>
        </c:rich>
      </c:tx>
      <c:layout>
        <c:manualLayout>
          <c:xMode val="edge"/>
          <c:yMode val="edge"/>
          <c:x val="0.10731971341420159"/>
          <c:y val="1.08307634507913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9.8971554231396752E-2"/>
          <c:y val="0.13471506916506215"/>
          <c:w val="0.89382123856139606"/>
          <c:h val="0.5411086238474663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Výdaje_G!$AF$19</c:f>
              <c:strCache>
                <c:ptCount val="1"/>
                <c:pt idx="0">
                  <c:v> MĚSTO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Výdaje_G!$AD$20:$AD$32</c:f>
              <c:strCache>
                <c:ptCount val="13"/>
                <c:pt idx="0">
                  <c:v> Doprava</c:v>
                </c:pt>
                <c:pt idx="1">
                  <c:v> Bydlení, komunální služ. a územ. rozvoj</c:v>
                </c:pt>
                <c:pt idx="2">
                  <c:v> Státní správa a územní samospráva</c:v>
                </c:pt>
                <c:pt idx="3">
                  <c:v> Kultura, církve a sdělovací prostředky</c:v>
                </c:pt>
                <c:pt idx="4">
                  <c:v> Vzdělávání a školské služby</c:v>
                </c:pt>
                <c:pt idx="5">
                  <c:v> Vodní hospodářství</c:v>
                </c:pt>
                <c:pt idx="6">
                  <c:v> Soc. služby a činnosti v soc. zabezpečení</c:v>
                </c:pt>
                <c:pt idx="7">
                  <c:v> Ochrana životního prostředí</c:v>
                </c:pt>
                <c:pt idx="8">
                  <c:v> Tělovýchova a zájmová činnost</c:v>
                </c:pt>
                <c:pt idx="9">
                  <c:v> Ostatní</c:v>
                </c:pt>
                <c:pt idx="10">
                  <c:v> Bezpečnost a veřejný pořádek</c:v>
                </c:pt>
                <c:pt idx="11">
                  <c:v> Finanční operace *)</c:v>
                </c:pt>
                <c:pt idx="12">
                  <c:v> Zdravotnictví</c:v>
                </c:pt>
              </c:strCache>
            </c:strRef>
          </c:cat>
          <c:val>
            <c:numRef>
              <c:f>Výdaje_G!$AF$20:$AF$32</c:f>
              <c:numCache>
                <c:formatCode>#\ ##0.0</c:formatCode>
                <c:ptCount val="13"/>
                <c:pt idx="0">
                  <c:v>3975.8389999999999</c:v>
                </c:pt>
                <c:pt idx="1">
                  <c:v>1925.0619999999999</c:v>
                </c:pt>
                <c:pt idx="2">
                  <c:v>1460.6469999999999</c:v>
                </c:pt>
                <c:pt idx="3">
                  <c:v>1439.8019999999999</c:v>
                </c:pt>
                <c:pt idx="4">
                  <c:v>373.72</c:v>
                </c:pt>
                <c:pt idx="5">
                  <c:v>1081.2429999999999</c:v>
                </c:pt>
                <c:pt idx="6">
                  <c:v>793.74699999999996</c:v>
                </c:pt>
                <c:pt idx="7">
                  <c:v>616.1</c:v>
                </c:pt>
                <c:pt idx="8">
                  <c:v>748.30899999999997</c:v>
                </c:pt>
                <c:pt idx="9">
                  <c:v>387.91300000000001</c:v>
                </c:pt>
                <c:pt idx="10">
                  <c:v>541.07899999999995</c:v>
                </c:pt>
                <c:pt idx="11">
                  <c:v>2358.1019999999999</c:v>
                </c:pt>
                <c:pt idx="12">
                  <c:v>308.92899999999997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58-463D-98DD-EE7CAFDD6710}"/>
            </c:ext>
          </c:extLst>
        </c:ser>
        <c:ser>
          <c:idx val="2"/>
          <c:order val="2"/>
          <c:tx>
            <c:strRef>
              <c:f>Výdaje_G!$AG$19</c:f>
              <c:strCache>
                <c:ptCount val="1"/>
                <c:pt idx="0">
                  <c:v> MČ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Výdaje_G!$AD$20:$AD$32</c:f>
              <c:strCache>
                <c:ptCount val="13"/>
                <c:pt idx="0">
                  <c:v> Doprava</c:v>
                </c:pt>
                <c:pt idx="1">
                  <c:v> Bydlení, komunální služ. a územ. rozvoj</c:v>
                </c:pt>
                <c:pt idx="2">
                  <c:v> Státní správa a územní samospráva</c:v>
                </c:pt>
                <c:pt idx="3">
                  <c:v> Kultura, církve a sdělovací prostředky</c:v>
                </c:pt>
                <c:pt idx="4">
                  <c:v> Vzdělávání a školské služby</c:v>
                </c:pt>
                <c:pt idx="5">
                  <c:v> Vodní hospodářství</c:v>
                </c:pt>
                <c:pt idx="6">
                  <c:v> Soc. služby a činnosti v soc. zabezpečení</c:v>
                </c:pt>
                <c:pt idx="7">
                  <c:v> Ochrana životního prostředí</c:v>
                </c:pt>
                <c:pt idx="8">
                  <c:v> Tělovýchova a zájmová činnost</c:v>
                </c:pt>
                <c:pt idx="9">
                  <c:v> Ostatní</c:v>
                </c:pt>
                <c:pt idx="10">
                  <c:v> Bezpečnost a veřejný pořádek</c:v>
                </c:pt>
                <c:pt idx="11">
                  <c:v> Finanční operace *)</c:v>
                </c:pt>
                <c:pt idx="12">
                  <c:v> Zdravotnictví</c:v>
                </c:pt>
              </c:strCache>
            </c:strRef>
          </c:cat>
          <c:val>
            <c:numRef>
              <c:f>Výdaje_G!$AG$20:$AG$32</c:f>
              <c:numCache>
                <c:formatCode>#\ ##0.0</c:formatCode>
                <c:ptCount val="13"/>
                <c:pt idx="0">
                  <c:v>318.21699999999998</c:v>
                </c:pt>
                <c:pt idx="1">
                  <c:v>1053.954</c:v>
                </c:pt>
                <c:pt idx="2">
                  <c:v>955.38400000000001</c:v>
                </c:pt>
                <c:pt idx="3">
                  <c:v>100.876</c:v>
                </c:pt>
                <c:pt idx="4">
                  <c:v>773.51499999999999</c:v>
                </c:pt>
                <c:pt idx="5">
                  <c:v>5.4660000000000002</c:v>
                </c:pt>
                <c:pt idx="6">
                  <c:v>141.04</c:v>
                </c:pt>
                <c:pt idx="7">
                  <c:v>290.22000000000003</c:v>
                </c:pt>
                <c:pt idx="8">
                  <c:v>96.287999999999997</c:v>
                </c:pt>
                <c:pt idx="9">
                  <c:v>131.83100000000002</c:v>
                </c:pt>
                <c:pt idx="10">
                  <c:v>1.78</c:v>
                </c:pt>
                <c:pt idx="11">
                  <c:v>76.924000000000007</c:v>
                </c:pt>
                <c:pt idx="12">
                  <c:v>22.8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58-463D-98DD-EE7CAFDD6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overlap val="100"/>
        <c:axId val="248306824"/>
        <c:axId val="248307216"/>
      </c:barChart>
      <c:lineChart>
        <c:grouping val="stacked"/>
        <c:varyColors val="0"/>
        <c:ser>
          <c:idx val="0"/>
          <c:order val="0"/>
          <c:tx>
            <c:strRef>
              <c:f>Výdaje_G!$AE$19</c:f>
              <c:strCache>
                <c:ptCount val="1"/>
                <c:pt idx="0">
                  <c:v> SMB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22225">
                <a:solidFill>
                  <a:srgbClr val="C00000"/>
                </a:solidFill>
              </a:ln>
              <a:effectLst/>
            </c:spPr>
          </c:marker>
          <c:cat>
            <c:strRef>
              <c:f>Výdaje_G!$AD$20:$AD$32</c:f>
              <c:strCache>
                <c:ptCount val="13"/>
                <c:pt idx="0">
                  <c:v> Doprava</c:v>
                </c:pt>
                <c:pt idx="1">
                  <c:v> Bydlení, komunální služ. a územ. rozvoj</c:v>
                </c:pt>
                <c:pt idx="2">
                  <c:v> Státní správa a územní samospráva</c:v>
                </c:pt>
                <c:pt idx="3">
                  <c:v> Kultura, církve a sdělovací prostředky</c:v>
                </c:pt>
                <c:pt idx="4">
                  <c:v> Vzdělávání a školské služby</c:v>
                </c:pt>
                <c:pt idx="5">
                  <c:v> Vodní hospodářství</c:v>
                </c:pt>
                <c:pt idx="6">
                  <c:v> Soc. služby a činnosti v soc. zabezpečení</c:v>
                </c:pt>
                <c:pt idx="7">
                  <c:v> Ochrana životního prostředí</c:v>
                </c:pt>
                <c:pt idx="8">
                  <c:v> Tělovýchova a zájmová činnost</c:v>
                </c:pt>
                <c:pt idx="9">
                  <c:v> Ostatní</c:v>
                </c:pt>
                <c:pt idx="10">
                  <c:v> Bezpečnost a veřejný pořádek</c:v>
                </c:pt>
                <c:pt idx="11">
                  <c:v> Finanční operace *)</c:v>
                </c:pt>
                <c:pt idx="12">
                  <c:v> Zdravotnictví</c:v>
                </c:pt>
              </c:strCache>
            </c:strRef>
          </c:cat>
          <c:val>
            <c:numRef>
              <c:f>Výdaje_G!$AE$20:$AE$32</c:f>
              <c:numCache>
                <c:formatCode>#\ ##0.0</c:formatCode>
                <c:ptCount val="13"/>
                <c:pt idx="0">
                  <c:v>4294.0559999999996</c:v>
                </c:pt>
                <c:pt idx="1">
                  <c:v>2979.0160000000001</c:v>
                </c:pt>
                <c:pt idx="2">
                  <c:v>2416.0309999999999</c:v>
                </c:pt>
                <c:pt idx="3">
                  <c:v>1540.6780000000001</c:v>
                </c:pt>
                <c:pt idx="4">
                  <c:v>1147.2349999999999</c:v>
                </c:pt>
                <c:pt idx="5">
                  <c:v>1086.7090000000001</c:v>
                </c:pt>
                <c:pt idx="6">
                  <c:v>934.78700000000003</c:v>
                </c:pt>
                <c:pt idx="7">
                  <c:v>906.32</c:v>
                </c:pt>
                <c:pt idx="8">
                  <c:v>844.59699999999998</c:v>
                </c:pt>
                <c:pt idx="9">
                  <c:v>519.74400000000003</c:v>
                </c:pt>
                <c:pt idx="10">
                  <c:v>542.85900000000004</c:v>
                </c:pt>
                <c:pt idx="11">
                  <c:v>361.35199999999998</c:v>
                </c:pt>
                <c:pt idx="12">
                  <c:v>331.72899999999998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58-463D-98DD-EE7CAFDD6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306824"/>
        <c:axId val="248307216"/>
      </c:lineChart>
      <c:catAx>
        <c:axId val="248306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48307216"/>
        <c:crosses val="autoZero"/>
        <c:auto val="1"/>
        <c:lblAlgn val="ctr"/>
        <c:lblOffset val="100"/>
        <c:noMultiLvlLbl val="0"/>
      </c:catAx>
      <c:valAx>
        <c:axId val="248307216"/>
        <c:scaling>
          <c:orientation val="minMax"/>
          <c:max val="4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48306824"/>
        <c:crosses val="autoZero"/>
        <c:crossBetween val="between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65627041214442794"/>
          <c:y val="0.16225317989097518"/>
          <c:w val="0.1429699936156629"/>
          <c:h val="0.13825399583195463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10</xdr:col>
      <xdr:colOff>581025</xdr:colOff>
      <xdr:row>26</xdr:row>
      <xdr:rowOff>38101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28</xdr:row>
      <xdr:rowOff>133350</xdr:rowOff>
    </xdr:from>
    <xdr:to>
      <xdr:col>10</xdr:col>
      <xdr:colOff>571500</xdr:colOff>
      <xdr:row>55</xdr:row>
      <xdr:rowOff>85725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23812</xdr:rowOff>
    </xdr:from>
    <xdr:to>
      <xdr:col>11</xdr:col>
      <xdr:colOff>0</xdr:colOff>
      <xdr:row>25</xdr:row>
      <xdr:rowOff>123825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24</xdr:row>
      <xdr:rowOff>76201</xdr:rowOff>
    </xdr:from>
    <xdr:to>
      <xdr:col>5</xdr:col>
      <xdr:colOff>523875</xdr:colOff>
      <xdr:row>25</xdr:row>
      <xdr:rowOff>142876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0" y="3962401"/>
          <a:ext cx="357187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900">
              <a:solidFill>
                <a:schemeClr val="tx1">
                  <a:lumMod val="65000"/>
                  <a:lumOff val="35000"/>
                </a:schemeClr>
              </a:solidFill>
            </a:rPr>
            <a:t> *) konsolidace na úrovni statutárního města Brna</a:t>
          </a:r>
        </a:p>
      </xdr:txBody>
    </xdr:sp>
    <xdr:clientData/>
  </xdr:twoCellAnchor>
  <xdr:twoCellAnchor>
    <xdr:from>
      <xdr:col>0</xdr:col>
      <xdr:colOff>0</xdr:colOff>
      <xdr:row>27</xdr:row>
      <xdr:rowOff>19050</xdr:rowOff>
    </xdr:from>
    <xdr:to>
      <xdr:col>10</xdr:col>
      <xdr:colOff>952500</xdr:colOff>
      <xdr:row>57</xdr:row>
      <xdr:rowOff>114300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409575</xdr:colOff>
      <xdr:row>56</xdr:row>
      <xdr:rowOff>76201</xdr:rowOff>
    </xdr:from>
    <xdr:to>
      <xdr:col>9</xdr:col>
      <xdr:colOff>323850</xdr:colOff>
      <xdr:row>57</xdr:row>
      <xdr:rowOff>142876</xdr:rowOff>
    </xdr:to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/>
      </xdr:nvSpPr>
      <xdr:spPr>
        <a:xfrm>
          <a:off x="2238375" y="9144001"/>
          <a:ext cx="357187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900">
              <a:solidFill>
                <a:schemeClr val="tx1">
                  <a:lumMod val="65000"/>
                  <a:lumOff val="35000"/>
                </a:schemeClr>
              </a:solidFill>
            </a:rPr>
            <a:t> *) konsolidace na úrovni statutárního města Brna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2"/>
  <sheetViews>
    <sheetView tabSelected="1" zoomScaleNormal="100" zoomScaleSheetLayoutView="100" workbookViewId="0">
      <selection activeCell="A2" sqref="A2"/>
    </sheetView>
  </sheetViews>
  <sheetFormatPr defaultRowHeight="12.75" x14ac:dyDescent="0.2"/>
  <cols>
    <col min="1" max="1" width="3.42578125" bestFit="1" customWidth="1"/>
    <col min="2" max="2" width="19.5703125" customWidth="1"/>
    <col min="3" max="3" width="61.5703125" customWidth="1"/>
    <col min="4" max="4" width="15.5703125" customWidth="1"/>
    <col min="5" max="5" width="13.5703125" customWidth="1"/>
    <col min="6" max="6" width="14" customWidth="1"/>
    <col min="12" max="12" width="8.28515625" customWidth="1"/>
  </cols>
  <sheetData>
    <row r="1" spans="1:6" ht="21" x14ac:dyDescent="0.35">
      <c r="A1" s="481" t="s">
        <v>0</v>
      </c>
      <c r="B1" s="481"/>
      <c r="C1" s="481"/>
      <c r="D1" s="481"/>
      <c r="E1" s="481"/>
      <c r="F1" s="481"/>
    </row>
    <row r="2" spans="1:6" ht="13.5" thickBot="1" x14ac:dyDescent="0.25">
      <c r="A2" s="1"/>
      <c r="B2" s="1"/>
      <c r="C2" s="2"/>
      <c r="D2" s="2"/>
      <c r="E2" s="3"/>
      <c r="F2" s="3"/>
    </row>
    <row r="3" spans="1:6" ht="13.5" thickBot="1" x14ac:dyDescent="0.25">
      <c r="A3" s="4"/>
      <c r="B3" s="5" t="s">
        <v>1</v>
      </c>
      <c r="C3" s="476" t="s">
        <v>4</v>
      </c>
      <c r="D3" s="473" t="s">
        <v>437</v>
      </c>
      <c r="E3" s="474"/>
      <c r="F3" s="475"/>
    </row>
    <row r="4" spans="1:6" x14ac:dyDescent="0.2">
      <c r="A4" s="6" t="s">
        <v>2</v>
      </c>
      <c r="B4" s="7" t="s">
        <v>3</v>
      </c>
      <c r="C4" s="477"/>
      <c r="D4" s="479" t="s">
        <v>107</v>
      </c>
      <c r="E4" s="479" t="s">
        <v>6</v>
      </c>
      <c r="F4" s="479" t="s">
        <v>7</v>
      </c>
    </row>
    <row r="5" spans="1:6" ht="13.5" thickBot="1" x14ac:dyDescent="0.25">
      <c r="A5" s="8"/>
      <c r="B5" s="9" t="s">
        <v>5</v>
      </c>
      <c r="C5" s="478"/>
      <c r="D5" s="480"/>
      <c r="E5" s="480"/>
      <c r="F5" s="480"/>
    </row>
    <row r="6" spans="1:6" x14ac:dyDescent="0.2">
      <c r="A6" s="10">
        <v>1</v>
      </c>
      <c r="B6" s="11">
        <v>1111</v>
      </c>
      <c r="C6" s="12" t="s">
        <v>433</v>
      </c>
      <c r="D6" s="13">
        <f t="shared" ref="D6:D11" si="0">+E6+F6</f>
        <v>2910000</v>
      </c>
      <c r="E6" s="13">
        <v>2910000</v>
      </c>
      <c r="F6" s="13"/>
    </row>
    <row r="7" spans="1:6" x14ac:dyDescent="0.2">
      <c r="A7" s="14">
        <v>2</v>
      </c>
      <c r="B7" s="15">
        <v>1112</v>
      </c>
      <c r="C7" s="16" t="s">
        <v>434</v>
      </c>
      <c r="D7" s="17">
        <f t="shared" si="0"/>
        <v>70000</v>
      </c>
      <c r="E7" s="18">
        <v>70000</v>
      </c>
      <c r="F7" s="18"/>
    </row>
    <row r="8" spans="1:6" x14ac:dyDescent="0.2">
      <c r="A8" s="10">
        <v>3</v>
      </c>
      <c r="B8" s="15">
        <v>1113</v>
      </c>
      <c r="C8" s="16" t="s">
        <v>435</v>
      </c>
      <c r="D8" s="17">
        <f t="shared" si="0"/>
        <v>240000</v>
      </c>
      <c r="E8" s="18">
        <v>240000</v>
      </c>
      <c r="F8" s="18"/>
    </row>
    <row r="9" spans="1:6" x14ac:dyDescent="0.2">
      <c r="A9" s="14">
        <v>4</v>
      </c>
      <c r="B9" s="15">
        <v>1121</v>
      </c>
      <c r="C9" s="16" t="s">
        <v>8</v>
      </c>
      <c r="D9" s="17">
        <f t="shared" si="0"/>
        <v>2210000</v>
      </c>
      <c r="E9" s="18">
        <v>2210000</v>
      </c>
      <c r="F9" s="18"/>
    </row>
    <row r="10" spans="1:6" x14ac:dyDescent="0.2">
      <c r="A10" s="10">
        <v>5</v>
      </c>
      <c r="B10" s="15">
        <v>1211</v>
      </c>
      <c r="C10" s="16" t="s">
        <v>9</v>
      </c>
      <c r="D10" s="17">
        <f t="shared" si="0"/>
        <v>5520000</v>
      </c>
      <c r="E10" s="18">
        <v>5520000</v>
      </c>
      <c r="F10" s="18"/>
    </row>
    <row r="11" spans="1:6" x14ac:dyDescent="0.2">
      <c r="A11" s="14">
        <v>6</v>
      </c>
      <c r="B11" s="15">
        <v>1511</v>
      </c>
      <c r="C11" s="19" t="s">
        <v>10</v>
      </c>
      <c r="D11" s="17">
        <f t="shared" si="0"/>
        <v>250000</v>
      </c>
      <c r="E11" s="18">
        <v>250000</v>
      </c>
      <c r="F11" s="18"/>
    </row>
    <row r="12" spans="1:6" ht="13.5" thickBot="1" x14ac:dyDescent="0.25">
      <c r="A12" s="10">
        <v>7</v>
      </c>
      <c r="B12" s="20"/>
      <c r="C12" s="21" t="s">
        <v>11</v>
      </c>
      <c r="D12" s="22">
        <f>SUM(D6:D11)</f>
        <v>11200000</v>
      </c>
      <c r="E12" s="23">
        <f>SUM(E6:E11)</f>
        <v>11200000</v>
      </c>
      <c r="F12" s="23"/>
    </row>
    <row r="13" spans="1:6" x14ac:dyDescent="0.2">
      <c r="A13" s="14">
        <v>8</v>
      </c>
      <c r="B13" s="15">
        <v>1122</v>
      </c>
      <c r="C13" s="16" t="s">
        <v>12</v>
      </c>
      <c r="D13" s="17">
        <f t="shared" ref="D13:D19" si="1">+E13+F13</f>
        <v>97628</v>
      </c>
      <c r="E13" s="18"/>
      <c r="F13" s="24">
        <f>111953-F14</f>
        <v>97628</v>
      </c>
    </row>
    <row r="14" spans="1:6" x14ac:dyDescent="0.2">
      <c r="A14" s="10">
        <v>9</v>
      </c>
      <c r="B14" s="15">
        <v>1122</v>
      </c>
      <c r="C14" s="16" t="s">
        <v>13</v>
      </c>
      <c r="D14" s="17">
        <f t="shared" si="1"/>
        <v>264325</v>
      </c>
      <c r="E14" s="18">
        <v>250000</v>
      </c>
      <c r="F14" s="24">
        <v>14325</v>
      </c>
    </row>
    <row r="15" spans="1:6" x14ac:dyDescent="0.2">
      <c r="A15" s="14">
        <v>10</v>
      </c>
      <c r="B15" s="25" t="s">
        <v>14</v>
      </c>
      <c r="C15" s="26" t="s">
        <v>15</v>
      </c>
      <c r="D15" s="17">
        <f t="shared" si="1"/>
        <v>915</v>
      </c>
      <c r="E15" s="27">
        <v>915</v>
      </c>
      <c r="F15" s="28"/>
    </row>
    <row r="16" spans="1:6" x14ac:dyDescent="0.2">
      <c r="A16" s="10">
        <v>11</v>
      </c>
      <c r="B16" s="29" t="s">
        <v>16</v>
      </c>
      <c r="C16" s="19" t="s">
        <v>17</v>
      </c>
      <c r="D16" s="17">
        <f t="shared" si="1"/>
        <v>291623</v>
      </c>
      <c r="E16" s="18">
        <v>212868</v>
      </c>
      <c r="F16" s="24">
        <v>78755</v>
      </c>
    </row>
    <row r="17" spans="1:6" x14ac:dyDescent="0.2">
      <c r="A17" s="14">
        <v>12</v>
      </c>
      <c r="B17" s="29" t="s">
        <v>18</v>
      </c>
      <c r="C17" s="19" t="s">
        <v>19</v>
      </c>
      <c r="D17" s="17">
        <f t="shared" si="1"/>
        <v>4300</v>
      </c>
      <c r="E17" s="30">
        <v>4300</v>
      </c>
      <c r="F17" s="31"/>
    </row>
    <row r="18" spans="1:6" x14ac:dyDescent="0.2">
      <c r="A18" s="10">
        <v>13</v>
      </c>
      <c r="B18" s="15">
        <v>1361</v>
      </c>
      <c r="C18" s="19" t="s">
        <v>20</v>
      </c>
      <c r="D18" s="17">
        <f t="shared" ref="D18" si="2">+E18+F18</f>
        <v>90702</v>
      </c>
      <c r="E18" s="30">
        <v>74951</v>
      </c>
      <c r="F18" s="31">
        <v>15751</v>
      </c>
    </row>
    <row r="19" spans="1:6" x14ac:dyDescent="0.2">
      <c r="A19" s="10">
        <v>14</v>
      </c>
      <c r="B19" s="29" t="s">
        <v>397</v>
      </c>
      <c r="C19" s="19" t="s">
        <v>402</v>
      </c>
      <c r="D19" s="17">
        <f t="shared" si="1"/>
        <v>61000</v>
      </c>
      <c r="E19" s="30">
        <v>61000</v>
      </c>
      <c r="F19" s="31"/>
    </row>
    <row r="20" spans="1:6" ht="13.5" thickBot="1" x14ac:dyDescent="0.25">
      <c r="A20" s="14">
        <v>15</v>
      </c>
      <c r="B20" s="32" t="s">
        <v>21</v>
      </c>
      <c r="C20" s="33" t="s">
        <v>398</v>
      </c>
      <c r="D20" s="34">
        <f>SUM(D12:D19)</f>
        <v>12010493</v>
      </c>
      <c r="E20" s="35">
        <f>SUM(E12:E19)</f>
        <v>11804034</v>
      </c>
      <c r="F20" s="35">
        <f>SUM(F13:F19)</f>
        <v>206459</v>
      </c>
    </row>
    <row r="21" spans="1:6" x14ac:dyDescent="0.2">
      <c r="A21" s="10">
        <v>16</v>
      </c>
      <c r="B21" s="36" t="s">
        <v>22</v>
      </c>
      <c r="C21" s="37" t="s">
        <v>23</v>
      </c>
      <c r="D21" s="17">
        <f t="shared" ref="D21:D26" si="3">+E21+F21</f>
        <v>146556</v>
      </c>
      <c r="E21" s="13">
        <v>103110</v>
      </c>
      <c r="F21" s="38">
        <v>43446</v>
      </c>
    </row>
    <row r="22" spans="1:6" x14ac:dyDescent="0.2">
      <c r="A22" s="14">
        <v>17</v>
      </c>
      <c r="B22" s="36" t="s">
        <v>24</v>
      </c>
      <c r="C22" s="37" t="s">
        <v>25</v>
      </c>
      <c r="D22" s="17">
        <f t="shared" si="3"/>
        <v>173989</v>
      </c>
      <c r="E22" s="13">
        <v>160103</v>
      </c>
      <c r="F22" s="38">
        <v>13886</v>
      </c>
    </row>
    <row r="23" spans="1:6" x14ac:dyDescent="0.2">
      <c r="A23" s="10">
        <v>18</v>
      </c>
      <c r="B23" s="25" t="s">
        <v>26</v>
      </c>
      <c r="C23" s="26" t="s">
        <v>27</v>
      </c>
      <c r="D23" s="17">
        <f t="shared" si="3"/>
        <v>257266</v>
      </c>
      <c r="E23" s="27">
        <v>167920</v>
      </c>
      <c r="F23" s="28">
        <v>89346</v>
      </c>
    </row>
    <row r="24" spans="1:6" x14ac:dyDescent="0.2">
      <c r="A24" s="14">
        <v>19</v>
      </c>
      <c r="B24" s="25" t="s">
        <v>28</v>
      </c>
      <c r="C24" s="26" t="s">
        <v>29</v>
      </c>
      <c r="D24" s="17">
        <f t="shared" si="3"/>
        <v>69480</v>
      </c>
      <c r="E24" s="27">
        <v>63705</v>
      </c>
      <c r="F24" s="28">
        <v>5775</v>
      </c>
    </row>
    <row r="25" spans="1:6" x14ac:dyDescent="0.2">
      <c r="A25" s="10">
        <v>20</v>
      </c>
      <c r="B25" s="25" t="s">
        <v>30</v>
      </c>
      <c r="C25" s="26" t="s">
        <v>31</v>
      </c>
      <c r="D25" s="17">
        <f t="shared" si="3"/>
        <v>56915</v>
      </c>
      <c r="E25" s="27">
        <v>54163</v>
      </c>
      <c r="F25" s="28">
        <v>2752</v>
      </c>
    </row>
    <row r="26" spans="1:6" x14ac:dyDescent="0.2">
      <c r="A26" s="10">
        <v>21</v>
      </c>
      <c r="B26" s="39" t="s">
        <v>32</v>
      </c>
      <c r="C26" s="19" t="s">
        <v>33</v>
      </c>
      <c r="D26" s="17">
        <f t="shared" si="3"/>
        <v>167090</v>
      </c>
      <c r="E26" s="18">
        <v>136132</v>
      </c>
      <c r="F26" s="24">
        <v>30958</v>
      </c>
    </row>
    <row r="27" spans="1:6" ht="13.5" thickBot="1" x14ac:dyDescent="0.25">
      <c r="A27" s="14">
        <v>22</v>
      </c>
      <c r="B27" s="32" t="s">
        <v>34</v>
      </c>
      <c r="C27" s="33" t="s">
        <v>399</v>
      </c>
      <c r="D27" s="34">
        <f>SUM(D21:D26)</f>
        <v>871296</v>
      </c>
      <c r="E27" s="35">
        <f>SUM(E21:E26)</f>
        <v>685133</v>
      </c>
      <c r="F27" s="35">
        <f>SUM(F21:F26)</f>
        <v>186163</v>
      </c>
    </row>
    <row r="28" spans="1:6" x14ac:dyDescent="0.2">
      <c r="A28" s="10">
        <v>23</v>
      </c>
      <c r="B28" s="40" t="s">
        <v>35</v>
      </c>
      <c r="C28" s="41" t="s">
        <v>36</v>
      </c>
      <c r="D28" s="17">
        <f>+E28+F28</f>
        <v>590001</v>
      </c>
      <c r="E28" s="42">
        <v>589920</v>
      </c>
      <c r="F28" s="43">
        <v>81</v>
      </c>
    </row>
    <row r="29" spans="1:6" x14ac:dyDescent="0.2">
      <c r="A29" s="14">
        <v>24</v>
      </c>
      <c r="B29" s="44" t="s">
        <v>37</v>
      </c>
      <c r="C29" s="45" t="s">
        <v>38</v>
      </c>
      <c r="D29" s="17">
        <f>+E29+F29</f>
        <v>35</v>
      </c>
      <c r="E29" s="46">
        <v>30</v>
      </c>
      <c r="F29" s="47">
        <v>5</v>
      </c>
    </row>
    <row r="30" spans="1:6" ht="13.5" thickBot="1" x14ac:dyDescent="0.25">
      <c r="A30" s="10">
        <v>25</v>
      </c>
      <c r="B30" s="48" t="s">
        <v>39</v>
      </c>
      <c r="C30" s="33" t="s">
        <v>401</v>
      </c>
      <c r="D30" s="34">
        <f>SUM(D28:D29)</f>
        <v>590036</v>
      </c>
      <c r="E30" s="35">
        <f>SUM(E28:E29)</f>
        <v>589950</v>
      </c>
      <c r="F30" s="35">
        <f>SUM(F28:F29)</f>
        <v>86</v>
      </c>
    </row>
    <row r="31" spans="1:6" ht="13.5" thickBot="1" x14ac:dyDescent="0.25">
      <c r="A31" s="14">
        <v>26</v>
      </c>
      <c r="B31" s="49"/>
      <c r="C31" s="50" t="s">
        <v>400</v>
      </c>
      <c r="D31" s="51">
        <f>+D20+D27+D30</f>
        <v>13471825</v>
      </c>
      <c r="E31" s="52">
        <f>+E20+E27+E30</f>
        <v>13079117</v>
      </c>
      <c r="F31" s="52">
        <f>+F20+F27+F30</f>
        <v>392708</v>
      </c>
    </row>
    <row r="32" spans="1:6" x14ac:dyDescent="0.2">
      <c r="A32" s="10">
        <v>27</v>
      </c>
      <c r="B32" s="11">
        <v>4112</v>
      </c>
      <c r="C32" s="37" t="s">
        <v>40</v>
      </c>
      <c r="D32" s="17">
        <f>+E32+F32</f>
        <v>374272</v>
      </c>
      <c r="E32" s="42">
        <v>174662</v>
      </c>
      <c r="F32" s="38">
        <v>199610</v>
      </c>
    </row>
    <row r="33" spans="1:7" x14ac:dyDescent="0.2">
      <c r="A33" s="14">
        <v>28</v>
      </c>
      <c r="B33" s="11">
        <v>4116</v>
      </c>
      <c r="C33" s="37" t="s">
        <v>41</v>
      </c>
      <c r="D33" s="17">
        <f>+E33+F33</f>
        <v>16139</v>
      </c>
      <c r="E33" s="13"/>
      <c r="F33" s="38">
        <v>16139</v>
      </c>
    </row>
    <row r="34" spans="1:7" x14ac:dyDescent="0.2">
      <c r="A34" s="10">
        <v>29</v>
      </c>
      <c r="B34" s="11">
        <v>4121</v>
      </c>
      <c r="C34" s="37" t="s">
        <v>42</v>
      </c>
      <c r="D34" s="17">
        <f>+E34+F34</f>
        <v>84</v>
      </c>
      <c r="E34" s="13">
        <v>35</v>
      </c>
      <c r="F34" s="38">
        <v>49</v>
      </c>
    </row>
    <row r="35" spans="1:7" x14ac:dyDescent="0.2">
      <c r="A35" s="14">
        <v>30</v>
      </c>
      <c r="B35" s="11">
        <v>4131</v>
      </c>
      <c r="C35" s="37" t="s">
        <v>43</v>
      </c>
      <c r="D35" s="17">
        <f>+E35+F35</f>
        <v>1269930</v>
      </c>
      <c r="E35" s="13">
        <v>773720</v>
      </c>
      <c r="F35" s="38">
        <v>496210</v>
      </c>
    </row>
    <row r="36" spans="1:7" x14ac:dyDescent="0.2">
      <c r="A36" s="10">
        <v>31</v>
      </c>
      <c r="B36" s="11">
        <v>4137</v>
      </c>
      <c r="C36" s="53" t="s">
        <v>44</v>
      </c>
      <c r="D36" s="54" t="s">
        <v>45</v>
      </c>
      <c r="E36" s="13"/>
      <c r="F36" s="38">
        <v>2025752</v>
      </c>
    </row>
    <row r="37" spans="1:7" x14ac:dyDescent="0.2">
      <c r="A37" s="14">
        <v>32</v>
      </c>
      <c r="B37" s="11">
        <v>4137</v>
      </c>
      <c r="C37" s="53" t="s">
        <v>46</v>
      </c>
      <c r="D37" s="54" t="s">
        <v>45</v>
      </c>
      <c r="E37" s="13"/>
      <c r="F37" s="38">
        <v>454</v>
      </c>
    </row>
    <row r="38" spans="1:7" x14ac:dyDescent="0.2">
      <c r="A38" s="10">
        <v>33</v>
      </c>
      <c r="B38" s="11">
        <v>4137</v>
      </c>
      <c r="C38" s="16" t="s">
        <v>47</v>
      </c>
      <c r="D38" s="54" t="s">
        <v>45</v>
      </c>
      <c r="E38" s="13">
        <v>47468</v>
      </c>
      <c r="F38" s="38"/>
    </row>
    <row r="39" spans="1:7" ht="13.5" thickBot="1" x14ac:dyDescent="0.25">
      <c r="A39" s="14">
        <v>34</v>
      </c>
      <c r="B39" s="32" t="s">
        <v>48</v>
      </c>
      <c r="C39" s="33" t="s">
        <v>454</v>
      </c>
      <c r="D39" s="35">
        <f>SUM(D32:D38)</f>
        <v>1660425</v>
      </c>
      <c r="E39" s="35">
        <f>SUM(E32:E38)</f>
        <v>995885</v>
      </c>
      <c r="F39" s="35">
        <f>SUM(F32:F38)</f>
        <v>2738214</v>
      </c>
    </row>
    <row r="40" spans="1:7" ht="13.5" thickBot="1" x14ac:dyDescent="0.25">
      <c r="A40" s="55">
        <v>35</v>
      </c>
      <c r="B40" s="56" t="s">
        <v>49</v>
      </c>
      <c r="C40" s="57" t="s">
        <v>455</v>
      </c>
      <c r="D40" s="58">
        <f>+D31+D39</f>
        <v>15132250</v>
      </c>
      <c r="E40" s="58">
        <f>+E31+E39</f>
        <v>14075002</v>
      </c>
      <c r="F40" s="58">
        <f>+F31+F39</f>
        <v>3130922</v>
      </c>
      <c r="G40" s="458"/>
    </row>
    <row r="41" spans="1:7" ht="13.5" thickBot="1" x14ac:dyDescent="0.25">
      <c r="A41" s="59"/>
      <c r="B41" s="60"/>
      <c r="C41" s="61"/>
      <c r="D41" s="61"/>
      <c r="E41" s="61"/>
      <c r="F41" s="61"/>
    </row>
    <row r="42" spans="1:7" ht="13.5" thickBot="1" x14ac:dyDescent="0.25">
      <c r="A42" s="4"/>
      <c r="B42" s="5" t="s">
        <v>1</v>
      </c>
      <c r="C42" s="476" t="s">
        <v>50</v>
      </c>
      <c r="D42" s="473" t="str">
        <f>$D$3</f>
        <v>SCHVÁLENÝ ROZPOČET 2020</v>
      </c>
      <c r="E42" s="474"/>
      <c r="F42" s="475"/>
    </row>
    <row r="43" spans="1:7" x14ac:dyDescent="0.2">
      <c r="A43" s="6" t="s">
        <v>2</v>
      </c>
      <c r="B43" s="7" t="s">
        <v>3</v>
      </c>
      <c r="C43" s="477"/>
      <c r="D43" s="479" t="s">
        <v>107</v>
      </c>
      <c r="E43" s="479" t="s">
        <v>6</v>
      </c>
      <c r="F43" s="479" t="s">
        <v>7</v>
      </c>
    </row>
    <row r="44" spans="1:7" ht="13.5" thickBot="1" x14ac:dyDescent="0.25">
      <c r="A44" s="8"/>
      <c r="B44" s="9" t="s">
        <v>5</v>
      </c>
      <c r="C44" s="478"/>
      <c r="D44" s="480"/>
      <c r="E44" s="480"/>
      <c r="F44" s="480"/>
    </row>
    <row r="45" spans="1:7" x14ac:dyDescent="0.2">
      <c r="A45" s="62">
        <v>1</v>
      </c>
      <c r="B45" s="63" t="s">
        <v>457</v>
      </c>
      <c r="C45" s="64" t="s">
        <v>456</v>
      </c>
      <c r="D45" s="65">
        <f t="shared" ref="D45:D51" si="4">+E45+F45</f>
        <v>1982286</v>
      </c>
      <c r="E45" s="66">
        <f>920472+334548</f>
        <v>1255020</v>
      </c>
      <c r="F45" s="67">
        <f>516344+210922</f>
        <v>727266</v>
      </c>
    </row>
    <row r="46" spans="1:7" x14ac:dyDescent="0.2">
      <c r="A46" s="14">
        <v>2</v>
      </c>
      <c r="B46" s="25" t="s">
        <v>51</v>
      </c>
      <c r="C46" s="26" t="s">
        <v>52</v>
      </c>
      <c r="D46" s="65">
        <f t="shared" si="4"/>
        <v>183977</v>
      </c>
      <c r="E46" s="18">
        <v>53017</v>
      </c>
      <c r="F46" s="24">
        <v>130960</v>
      </c>
    </row>
    <row r="47" spans="1:7" x14ac:dyDescent="0.2">
      <c r="A47" s="68">
        <v>3</v>
      </c>
      <c r="B47" s="69" t="s">
        <v>53</v>
      </c>
      <c r="C47" s="53" t="s">
        <v>54</v>
      </c>
      <c r="D47" s="65">
        <f t="shared" si="4"/>
        <v>75980</v>
      </c>
      <c r="E47" s="70">
        <v>70200</v>
      </c>
      <c r="F47" s="67">
        <v>5780</v>
      </c>
    </row>
    <row r="48" spans="1:7" x14ac:dyDescent="0.2">
      <c r="A48" s="14">
        <v>4</v>
      </c>
      <c r="B48" s="29" t="s">
        <v>55</v>
      </c>
      <c r="C48" s="16" t="s">
        <v>56</v>
      </c>
      <c r="D48" s="65">
        <f t="shared" si="4"/>
        <v>2137735</v>
      </c>
      <c r="E48" s="18">
        <v>1596712</v>
      </c>
      <c r="F48" s="24">
        <v>541023</v>
      </c>
    </row>
    <row r="49" spans="1:6" x14ac:dyDescent="0.2">
      <c r="A49" s="68">
        <v>5</v>
      </c>
      <c r="B49" s="29">
        <v>5171</v>
      </c>
      <c r="C49" s="16" t="s">
        <v>57</v>
      </c>
      <c r="D49" s="65">
        <f t="shared" si="4"/>
        <v>777502</v>
      </c>
      <c r="E49" s="18">
        <v>560251</v>
      </c>
      <c r="F49" s="24">
        <v>217251</v>
      </c>
    </row>
    <row r="50" spans="1:6" x14ac:dyDescent="0.2">
      <c r="A50" s="14">
        <v>6</v>
      </c>
      <c r="B50" s="69">
        <v>5193</v>
      </c>
      <c r="C50" s="53" t="s">
        <v>453</v>
      </c>
      <c r="D50" s="65">
        <f t="shared" si="4"/>
        <v>2100000</v>
      </c>
      <c r="E50" s="71">
        <v>2100000</v>
      </c>
      <c r="F50" s="72"/>
    </row>
    <row r="51" spans="1:6" x14ac:dyDescent="0.2">
      <c r="A51" s="14">
        <v>7</v>
      </c>
      <c r="B51" s="69" t="s">
        <v>58</v>
      </c>
      <c r="C51" s="53" t="s">
        <v>59</v>
      </c>
      <c r="D51" s="17">
        <f t="shared" si="4"/>
        <v>470842</v>
      </c>
      <c r="E51" s="30">
        <v>453749</v>
      </c>
      <c r="F51" s="31">
        <v>17093</v>
      </c>
    </row>
    <row r="52" spans="1:6" x14ac:dyDescent="0.2">
      <c r="A52" s="68">
        <v>8</v>
      </c>
      <c r="B52" s="73">
        <v>5331</v>
      </c>
      <c r="C52" s="53" t="s">
        <v>60</v>
      </c>
      <c r="D52" s="17">
        <f>+E52+F52</f>
        <v>2529896</v>
      </c>
      <c r="E52" s="30">
        <v>2054936</v>
      </c>
      <c r="F52" s="31">
        <v>474960</v>
      </c>
    </row>
    <row r="53" spans="1:6" x14ac:dyDescent="0.2">
      <c r="A53" s="14">
        <v>9</v>
      </c>
      <c r="B53" s="69" t="s">
        <v>61</v>
      </c>
      <c r="C53" s="53" t="s">
        <v>458</v>
      </c>
      <c r="D53" s="17">
        <f>+E53+F53</f>
        <v>25861</v>
      </c>
      <c r="E53" s="30">
        <v>25222</v>
      </c>
      <c r="F53" s="31">
        <v>639</v>
      </c>
    </row>
    <row r="54" spans="1:6" x14ac:dyDescent="0.2">
      <c r="A54" s="68">
        <v>10</v>
      </c>
      <c r="B54" s="69">
        <v>5347</v>
      </c>
      <c r="C54" s="53" t="s">
        <v>44</v>
      </c>
      <c r="D54" s="54" t="s">
        <v>45</v>
      </c>
      <c r="E54" s="30">
        <v>2025752</v>
      </c>
      <c r="F54" s="31"/>
    </row>
    <row r="55" spans="1:6" x14ac:dyDescent="0.2">
      <c r="A55" s="14">
        <v>11</v>
      </c>
      <c r="B55" s="69">
        <v>5347</v>
      </c>
      <c r="C55" s="53" t="s">
        <v>46</v>
      </c>
      <c r="D55" s="54" t="s">
        <v>45</v>
      </c>
      <c r="E55" s="30"/>
      <c r="F55" s="31">
        <v>454</v>
      </c>
    </row>
    <row r="56" spans="1:6" x14ac:dyDescent="0.2">
      <c r="A56" s="68">
        <v>12</v>
      </c>
      <c r="B56" s="69">
        <v>5347</v>
      </c>
      <c r="C56" s="53" t="s">
        <v>403</v>
      </c>
      <c r="D56" s="54" t="s">
        <v>45</v>
      </c>
      <c r="E56" s="30"/>
      <c r="F56" s="31">
        <v>47468</v>
      </c>
    </row>
    <row r="57" spans="1:6" x14ac:dyDescent="0.2">
      <c r="A57" s="14">
        <v>13</v>
      </c>
      <c r="B57" s="69">
        <v>5365</v>
      </c>
      <c r="C57" s="53" t="s">
        <v>13</v>
      </c>
      <c r="D57" s="17">
        <f>+E57+F57</f>
        <v>264325</v>
      </c>
      <c r="E57" s="30">
        <v>250000</v>
      </c>
      <c r="F57" s="31">
        <f>F14</f>
        <v>14325</v>
      </c>
    </row>
    <row r="58" spans="1:6" x14ac:dyDescent="0.2">
      <c r="A58" s="68">
        <v>14</v>
      </c>
      <c r="B58" s="69">
        <v>5901</v>
      </c>
      <c r="C58" s="74" t="s">
        <v>405</v>
      </c>
      <c r="D58" s="17">
        <f>+E58+F58</f>
        <v>116261</v>
      </c>
      <c r="E58" s="18">
        <v>82847</v>
      </c>
      <c r="F58" s="31">
        <v>33414</v>
      </c>
    </row>
    <row r="59" spans="1:6" x14ac:dyDescent="0.2">
      <c r="A59" s="14">
        <v>15</v>
      </c>
      <c r="B59" s="75" t="s">
        <v>62</v>
      </c>
      <c r="C59" s="74" t="s">
        <v>63</v>
      </c>
      <c r="D59" s="13">
        <f>+E59+F59</f>
        <v>1019580</v>
      </c>
      <c r="E59" s="30">
        <f>11303549-SUM(E45:E58)</f>
        <v>775843</v>
      </c>
      <c r="F59" s="31">
        <f>2454370-F45-F46-F47-F48-F49-F50-F51-F52-F53-F54-F55-F56-F57-F58</f>
        <v>243737</v>
      </c>
    </row>
    <row r="60" spans="1:6" ht="13.5" thickBot="1" x14ac:dyDescent="0.25">
      <c r="A60" s="68">
        <v>16</v>
      </c>
      <c r="B60" s="32" t="s">
        <v>64</v>
      </c>
      <c r="C60" s="76" t="s">
        <v>410</v>
      </c>
      <c r="D60" s="35">
        <f>SUM(D45:D59)</f>
        <v>11684245</v>
      </c>
      <c r="E60" s="35">
        <f>SUM(E45:E59)</f>
        <v>11303549</v>
      </c>
      <c r="F60" s="35">
        <f>SUM(F45:F59)</f>
        <v>2454370</v>
      </c>
    </row>
    <row r="61" spans="1:6" x14ac:dyDescent="0.2">
      <c r="A61" s="14">
        <v>17</v>
      </c>
      <c r="B61" s="77">
        <v>6351</v>
      </c>
      <c r="C61" s="78" t="s">
        <v>65</v>
      </c>
      <c r="D61" s="13">
        <f>+E61+F61</f>
        <v>206040</v>
      </c>
      <c r="E61" s="18">
        <v>204300</v>
      </c>
      <c r="F61" s="18">
        <v>1740</v>
      </c>
    </row>
    <row r="62" spans="1:6" x14ac:dyDescent="0.2">
      <c r="A62" s="68">
        <v>18</v>
      </c>
      <c r="B62" s="79" t="s">
        <v>66</v>
      </c>
      <c r="C62" s="80" t="s">
        <v>67</v>
      </c>
      <c r="D62" s="13">
        <f>+E62+F62</f>
        <v>6014828</v>
      </c>
      <c r="E62" s="18">
        <f>4706943-E61</f>
        <v>4502643</v>
      </c>
      <c r="F62" s="24">
        <f>1511885+300</f>
        <v>1512185</v>
      </c>
    </row>
    <row r="63" spans="1:6" ht="13.5" thickBot="1" x14ac:dyDescent="0.25">
      <c r="A63" s="14">
        <v>19</v>
      </c>
      <c r="B63" s="81" t="s">
        <v>68</v>
      </c>
      <c r="C63" s="82" t="s">
        <v>411</v>
      </c>
      <c r="D63" s="52">
        <f>SUM(D61:D62)</f>
        <v>6220868</v>
      </c>
      <c r="E63" s="52">
        <f>SUM(E61:E62)</f>
        <v>4706943</v>
      </c>
      <c r="F63" s="52">
        <f>SUM(F61:F62)</f>
        <v>1513925</v>
      </c>
    </row>
    <row r="64" spans="1:6" ht="13.5" thickBot="1" x14ac:dyDescent="0.25">
      <c r="A64" s="55">
        <v>20</v>
      </c>
      <c r="B64" s="56" t="s">
        <v>69</v>
      </c>
      <c r="C64" s="57" t="s">
        <v>412</v>
      </c>
      <c r="D64" s="58">
        <f>+D60+D63</f>
        <v>17905113</v>
      </c>
      <c r="E64" s="58">
        <f>+E60+E63</f>
        <v>16010492</v>
      </c>
      <c r="F64" s="58">
        <f>+F60+F63</f>
        <v>3968295</v>
      </c>
    </row>
    <row r="65" spans="1:6" ht="13.5" thickBot="1" x14ac:dyDescent="0.25">
      <c r="A65" s="59"/>
      <c r="B65" s="83"/>
      <c r="C65" s="84"/>
      <c r="D65" s="84"/>
      <c r="E65" s="84"/>
      <c r="F65" s="84"/>
    </row>
    <row r="66" spans="1:6" ht="13.5" thickBot="1" x14ac:dyDescent="0.25">
      <c r="A66" s="4"/>
      <c r="B66" s="5" t="s">
        <v>1</v>
      </c>
      <c r="C66" s="476" t="s">
        <v>70</v>
      </c>
      <c r="D66" s="473" t="str">
        <f>$D$3</f>
        <v>SCHVÁLENÝ ROZPOČET 2020</v>
      </c>
      <c r="E66" s="474"/>
      <c r="F66" s="475"/>
    </row>
    <row r="67" spans="1:6" x14ac:dyDescent="0.2">
      <c r="A67" s="6" t="s">
        <v>2</v>
      </c>
      <c r="B67" s="7" t="s">
        <v>3</v>
      </c>
      <c r="C67" s="477"/>
      <c r="D67" s="479" t="s">
        <v>107</v>
      </c>
      <c r="E67" s="479" t="s">
        <v>6</v>
      </c>
      <c r="F67" s="479" t="s">
        <v>7</v>
      </c>
    </row>
    <row r="68" spans="1:6" ht="13.5" thickBot="1" x14ac:dyDescent="0.25">
      <c r="A68" s="8"/>
      <c r="B68" s="9" t="s">
        <v>5</v>
      </c>
      <c r="C68" s="478"/>
      <c r="D68" s="480"/>
      <c r="E68" s="480"/>
      <c r="F68" s="480"/>
    </row>
    <row r="69" spans="1:6" x14ac:dyDescent="0.2">
      <c r="A69" s="14">
        <v>1</v>
      </c>
      <c r="B69" s="25">
        <v>8115</v>
      </c>
      <c r="C69" s="16" t="s">
        <v>71</v>
      </c>
      <c r="D69" s="65">
        <f>+E69+F69</f>
        <v>3114665</v>
      </c>
      <c r="E69" s="85">
        <v>2246017</v>
      </c>
      <c r="F69" s="85">
        <v>868648</v>
      </c>
    </row>
    <row r="70" spans="1:6" x14ac:dyDescent="0.2">
      <c r="A70" s="10">
        <v>2</v>
      </c>
      <c r="B70" s="15">
        <v>8124</v>
      </c>
      <c r="C70" s="16" t="s">
        <v>72</v>
      </c>
      <c r="D70" s="18">
        <f>+E70+F70</f>
        <v>-31275</v>
      </c>
      <c r="E70" s="18"/>
      <c r="F70" s="18">
        <v>-31275</v>
      </c>
    </row>
    <row r="71" spans="1:6" ht="13.5" thickBot="1" x14ac:dyDescent="0.25">
      <c r="A71" s="10">
        <v>3</v>
      </c>
      <c r="B71" s="73">
        <v>8224</v>
      </c>
      <c r="C71" s="16" t="s">
        <v>73</v>
      </c>
      <c r="D71" s="30">
        <f>+E71+F71</f>
        <v>-310527</v>
      </c>
      <c r="E71" s="30">
        <v>-310527</v>
      </c>
      <c r="F71" s="30"/>
    </row>
    <row r="72" spans="1:6" ht="13.5" thickBot="1" x14ac:dyDescent="0.25">
      <c r="A72" s="8">
        <v>4</v>
      </c>
      <c r="B72" s="86" t="s">
        <v>74</v>
      </c>
      <c r="C72" s="87" t="s">
        <v>75</v>
      </c>
      <c r="D72" s="88">
        <f>SUM(D69:D71)</f>
        <v>2772863</v>
      </c>
      <c r="E72" s="88">
        <f>SUM(E69:E71)</f>
        <v>1935490</v>
      </c>
      <c r="F72" s="88">
        <f>SUM(F69:F71)</f>
        <v>837373</v>
      </c>
    </row>
    <row r="73" spans="1:6" ht="13.5" thickBot="1" x14ac:dyDescent="0.25">
      <c r="A73" s="89"/>
      <c r="B73" s="89"/>
      <c r="C73" s="90"/>
      <c r="D73" s="90"/>
      <c r="E73" s="90"/>
      <c r="F73" s="90"/>
    </row>
    <row r="74" spans="1:6" ht="13.5" thickBot="1" x14ac:dyDescent="0.25">
      <c r="A74" s="4"/>
      <c r="B74" s="5" t="s">
        <v>5</v>
      </c>
      <c r="C74" s="476" t="s">
        <v>76</v>
      </c>
      <c r="D74" s="473" t="str">
        <f>$D$3</f>
        <v>SCHVÁLENÝ ROZPOČET 2020</v>
      </c>
      <c r="E74" s="474"/>
      <c r="F74" s="475"/>
    </row>
    <row r="75" spans="1:6" x14ac:dyDescent="0.2">
      <c r="A75" s="91" t="s">
        <v>2</v>
      </c>
      <c r="B75" s="7"/>
      <c r="C75" s="477"/>
      <c r="D75" s="479" t="s">
        <v>107</v>
      </c>
      <c r="E75" s="479" t="s">
        <v>6</v>
      </c>
      <c r="F75" s="479" t="s">
        <v>7</v>
      </c>
    </row>
    <row r="76" spans="1:6" ht="13.5" thickBot="1" x14ac:dyDescent="0.25">
      <c r="A76" s="92"/>
      <c r="B76" s="9"/>
      <c r="C76" s="478"/>
      <c r="D76" s="480"/>
      <c r="E76" s="480"/>
      <c r="F76" s="480"/>
    </row>
    <row r="77" spans="1:6" x14ac:dyDescent="0.2">
      <c r="A77" s="62">
        <v>1</v>
      </c>
      <c r="B77" s="93" t="s">
        <v>77</v>
      </c>
      <c r="C77" s="94" t="s">
        <v>78</v>
      </c>
      <c r="D77" s="95">
        <f>+D40</f>
        <v>15132250</v>
      </c>
      <c r="E77" s="95">
        <f>+E40</f>
        <v>14075002</v>
      </c>
      <c r="F77" s="95">
        <f>+F40</f>
        <v>3130922</v>
      </c>
    </row>
    <row r="78" spans="1:6" x14ac:dyDescent="0.2">
      <c r="A78" s="10">
        <v>2</v>
      </c>
      <c r="B78" s="96" t="s">
        <v>79</v>
      </c>
      <c r="C78" s="97" t="s">
        <v>80</v>
      </c>
      <c r="D78" s="98">
        <f>+D64</f>
        <v>17905113</v>
      </c>
      <c r="E78" s="98">
        <f>+E64</f>
        <v>16010492</v>
      </c>
      <c r="F78" s="98">
        <f>+F64</f>
        <v>3968295</v>
      </c>
    </row>
    <row r="79" spans="1:6" ht="13.5" thickBot="1" x14ac:dyDescent="0.25">
      <c r="A79" s="55">
        <v>3</v>
      </c>
      <c r="B79" s="99"/>
      <c r="C79" s="100" t="s">
        <v>81</v>
      </c>
      <c r="D79" s="101">
        <f>+D77-D78</f>
        <v>-2772863</v>
      </c>
      <c r="E79" s="101">
        <f>+E77-E78</f>
        <v>-1935490</v>
      </c>
      <c r="F79" s="101">
        <f>+F77-F78</f>
        <v>-837373</v>
      </c>
    </row>
    <row r="80" spans="1:6" ht="13.5" thickBot="1" x14ac:dyDescent="0.25">
      <c r="A80" s="102">
        <v>4</v>
      </c>
      <c r="B80" s="103" t="s">
        <v>74</v>
      </c>
      <c r="C80" s="104" t="s">
        <v>82</v>
      </c>
      <c r="D80" s="105">
        <f>+D72</f>
        <v>2772863</v>
      </c>
      <c r="E80" s="105">
        <f>+E72</f>
        <v>1935490</v>
      </c>
      <c r="F80" s="105">
        <f>+F72</f>
        <v>837373</v>
      </c>
    </row>
    <row r="81" spans="1:6" ht="7.5" customHeight="1" x14ac:dyDescent="0.2">
      <c r="A81" s="89"/>
      <c r="B81" s="89"/>
      <c r="C81" s="90"/>
      <c r="D81" s="90"/>
      <c r="E81" s="3"/>
      <c r="F81" s="3"/>
    </row>
    <row r="82" spans="1:6" x14ac:dyDescent="0.2">
      <c r="A82" s="106" t="s">
        <v>45</v>
      </c>
      <c r="B82" s="89" t="s">
        <v>83</v>
      </c>
      <c r="C82" s="90"/>
      <c r="D82" s="90"/>
      <c r="E82" s="3"/>
      <c r="F82" s="3"/>
    </row>
  </sheetData>
  <mergeCells count="21">
    <mergeCell ref="A1:F1"/>
    <mergeCell ref="D4:D5"/>
    <mergeCell ref="E4:E5"/>
    <mergeCell ref="F4:F5"/>
    <mergeCell ref="D43:D44"/>
    <mergeCell ref="E43:E44"/>
    <mergeCell ref="F43:F44"/>
    <mergeCell ref="D3:F3"/>
    <mergeCell ref="D42:F42"/>
    <mergeCell ref="D66:F66"/>
    <mergeCell ref="D74:F74"/>
    <mergeCell ref="C3:C5"/>
    <mergeCell ref="C42:C44"/>
    <mergeCell ref="C66:C68"/>
    <mergeCell ref="C74:C76"/>
    <mergeCell ref="D67:D68"/>
    <mergeCell ref="E67:E68"/>
    <mergeCell ref="F67:F68"/>
    <mergeCell ref="D75:D76"/>
    <mergeCell ref="E75:E76"/>
    <mergeCell ref="F75:F76"/>
  </mergeCells>
  <printOptions horizontalCentered="1"/>
  <pageMargins left="0.70866141732283472" right="0.70866141732283472" top="0.39370078740157483" bottom="0.23622047244094491" header="0.23622047244094491" footer="0.15748031496062992"/>
  <pageSetup paperSize="9" scale="72" orientation="portrait" r:id="rId1"/>
  <rowBreaks count="1" manualBreakCount="1">
    <brk id="4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5"/>
  <sheetViews>
    <sheetView showZeros="0" zoomScaleNormal="100" workbookViewId="0">
      <selection activeCell="I7" sqref="I7"/>
    </sheetView>
  </sheetViews>
  <sheetFormatPr defaultRowHeight="12.75" x14ac:dyDescent="0.2"/>
  <cols>
    <col min="1" max="1" width="8" style="107" customWidth="1"/>
    <col min="2" max="2" width="49.7109375" style="107" customWidth="1"/>
    <col min="3" max="4" width="15.28515625" style="107" customWidth="1"/>
    <col min="5" max="16384" width="9.140625" style="107"/>
  </cols>
  <sheetData>
    <row r="1" spans="1:9" ht="18.75" x14ac:dyDescent="0.3">
      <c r="A1" s="484" t="s">
        <v>106</v>
      </c>
      <c r="B1" s="484"/>
      <c r="C1" s="484"/>
      <c r="D1" s="484"/>
    </row>
    <row r="2" spans="1:9" x14ac:dyDescent="0.2">
      <c r="A2" s="486"/>
      <c r="B2" s="486"/>
      <c r="C2" s="486"/>
      <c r="D2" s="486"/>
    </row>
    <row r="3" spans="1:9" ht="15" x14ac:dyDescent="0.25">
      <c r="A3" s="485" t="s">
        <v>438</v>
      </c>
      <c r="B3" s="485"/>
      <c r="C3" s="485"/>
      <c r="D3" s="485"/>
    </row>
    <row r="5" spans="1:9" x14ac:dyDescent="0.2">
      <c r="A5" s="486" t="s">
        <v>83</v>
      </c>
      <c r="B5" s="486"/>
      <c r="C5" s="486"/>
      <c r="D5" s="486"/>
    </row>
    <row r="7" spans="1:9" x14ac:dyDescent="0.2">
      <c r="D7" s="109" t="s">
        <v>84</v>
      </c>
      <c r="I7" s="107">
        <f>17739+9616+17113+3000</f>
        <v>47468</v>
      </c>
    </row>
    <row r="8" spans="1:9" x14ac:dyDescent="0.2">
      <c r="A8" s="111"/>
      <c r="B8" s="117"/>
      <c r="C8" s="487" t="s">
        <v>85</v>
      </c>
      <c r="D8" s="488"/>
    </row>
    <row r="9" spans="1:9" x14ac:dyDescent="0.2">
      <c r="A9" s="112" t="s">
        <v>1</v>
      </c>
      <c r="B9" s="118" t="s">
        <v>86</v>
      </c>
      <c r="C9" s="121" t="s">
        <v>87</v>
      </c>
      <c r="D9" s="121" t="s">
        <v>87</v>
      </c>
    </row>
    <row r="10" spans="1:9" x14ac:dyDescent="0.2">
      <c r="A10" s="119"/>
      <c r="B10" s="120"/>
      <c r="C10" s="122" t="s">
        <v>88</v>
      </c>
      <c r="D10" s="122" t="s">
        <v>89</v>
      </c>
    </row>
    <row r="11" spans="1:9" x14ac:dyDescent="0.2">
      <c r="A11" s="113"/>
      <c r="B11" s="123"/>
      <c r="C11" s="125"/>
      <c r="D11" s="125"/>
    </row>
    <row r="12" spans="1:9" x14ac:dyDescent="0.2">
      <c r="A12" s="114"/>
      <c r="B12" s="124" t="s">
        <v>4</v>
      </c>
      <c r="C12" s="126"/>
      <c r="D12" s="126"/>
    </row>
    <row r="13" spans="1:9" x14ac:dyDescent="0.2">
      <c r="A13" s="115">
        <v>4137</v>
      </c>
      <c r="B13" s="123" t="s">
        <v>90</v>
      </c>
      <c r="C13" s="126">
        <f>C30</f>
        <v>47468</v>
      </c>
      <c r="D13" s="126"/>
    </row>
    <row r="14" spans="1:9" x14ac:dyDescent="0.2">
      <c r="A14" s="115">
        <v>4137</v>
      </c>
      <c r="B14" s="123" t="s">
        <v>91</v>
      </c>
      <c r="C14" s="126">
        <f>C46</f>
        <v>2025752</v>
      </c>
      <c r="D14" s="126">
        <f>D46</f>
        <v>454</v>
      </c>
    </row>
    <row r="15" spans="1:9" x14ac:dyDescent="0.2">
      <c r="A15" s="128"/>
      <c r="B15" s="130" t="s">
        <v>78</v>
      </c>
      <c r="C15" s="132">
        <f>SUM(C13:C14)</f>
        <v>2073220</v>
      </c>
      <c r="D15" s="129">
        <f>SUM(D11:D14)</f>
        <v>454</v>
      </c>
    </row>
    <row r="16" spans="1:9" x14ac:dyDescent="0.2">
      <c r="A16" s="115"/>
      <c r="B16" s="123"/>
      <c r="C16" s="126"/>
      <c r="D16" s="125"/>
    </row>
    <row r="17" spans="1:4" x14ac:dyDescent="0.2">
      <c r="A17" s="116"/>
      <c r="B17" s="124" t="s">
        <v>50</v>
      </c>
      <c r="C17" s="126"/>
      <c r="D17" s="126"/>
    </row>
    <row r="18" spans="1:4" x14ac:dyDescent="0.2">
      <c r="A18" s="115">
        <v>5347</v>
      </c>
      <c r="B18" s="131" t="s">
        <v>92</v>
      </c>
      <c r="C18" s="126">
        <f>C34</f>
        <v>2025752</v>
      </c>
      <c r="D18" s="126">
        <f>D50</f>
        <v>454</v>
      </c>
    </row>
    <row r="19" spans="1:4" x14ac:dyDescent="0.2">
      <c r="A19" s="115">
        <v>5347</v>
      </c>
      <c r="B19" s="131" t="s">
        <v>93</v>
      </c>
      <c r="C19" s="126">
        <f>C51</f>
        <v>47468</v>
      </c>
      <c r="D19" s="126"/>
    </row>
    <row r="20" spans="1:4" x14ac:dyDescent="0.2">
      <c r="A20" s="128"/>
      <c r="B20" s="130" t="s">
        <v>80</v>
      </c>
      <c r="C20" s="132">
        <f>SUM(C16:C19)</f>
        <v>2073220</v>
      </c>
      <c r="D20" s="129">
        <f>SUM(D16:D19)</f>
        <v>454</v>
      </c>
    </row>
    <row r="21" spans="1:4" x14ac:dyDescent="0.2">
      <c r="A21" s="128"/>
      <c r="B21" s="130" t="s">
        <v>94</v>
      </c>
      <c r="C21" s="132">
        <f>C15-C20</f>
        <v>0</v>
      </c>
      <c r="D21" s="129">
        <f>D15-D20</f>
        <v>0</v>
      </c>
    </row>
    <row r="22" spans="1:4" x14ac:dyDescent="0.2">
      <c r="B22" s="107" t="s">
        <v>95</v>
      </c>
    </row>
    <row r="24" spans="1:4" x14ac:dyDescent="0.2">
      <c r="C24" s="109" t="s">
        <v>84</v>
      </c>
    </row>
    <row r="25" spans="1:4" x14ac:dyDescent="0.2">
      <c r="A25" s="111"/>
      <c r="B25" s="137"/>
      <c r="C25" s="135" t="s">
        <v>96</v>
      </c>
    </row>
    <row r="26" spans="1:4" x14ac:dyDescent="0.2">
      <c r="A26" s="112" t="s">
        <v>1</v>
      </c>
      <c r="B26" s="133" t="s">
        <v>97</v>
      </c>
      <c r="C26" s="112" t="s">
        <v>87</v>
      </c>
    </row>
    <row r="27" spans="1:4" x14ac:dyDescent="0.2">
      <c r="A27" s="119"/>
      <c r="B27" s="138"/>
      <c r="C27" s="122" t="s">
        <v>98</v>
      </c>
    </row>
    <row r="28" spans="1:4" x14ac:dyDescent="0.2">
      <c r="A28" s="111"/>
      <c r="B28" s="137"/>
      <c r="C28" s="125"/>
    </row>
    <row r="29" spans="1:4" x14ac:dyDescent="0.2">
      <c r="A29" s="114"/>
      <c r="B29" s="124" t="s">
        <v>4</v>
      </c>
      <c r="C29" s="126"/>
    </row>
    <row r="30" spans="1:4" x14ac:dyDescent="0.2">
      <c r="A30" s="119">
        <v>4137</v>
      </c>
      <c r="B30" s="138" t="s">
        <v>99</v>
      </c>
      <c r="C30" s="127">
        <f>Bilance!E38</f>
        <v>47468</v>
      </c>
    </row>
    <row r="31" spans="1:4" x14ac:dyDescent="0.2">
      <c r="A31" s="134"/>
      <c r="B31" s="139" t="s">
        <v>78</v>
      </c>
      <c r="C31" s="136">
        <f>SUM(C30:C30)</f>
        <v>47468</v>
      </c>
    </row>
    <row r="32" spans="1:4" x14ac:dyDescent="0.2">
      <c r="A32" s="113"/>
      <c r="B32" s="123"/>
      <c r="C32" s="126"/>
    </row>
    <row r="33" spans="1:4" x14ac:dyDescent="0.2">
      <c r="A33" s="114"/>
      <c r="B33" s="124" t="s">
        <v>50</v>
      </c>
      <c r="C33" s="126"/>
    </row>
    <row r="34" spans="1:4" x14ac:dyDescent="0.2">
      <c r="A34" s="119">
        <v>5347</v>
      </c>
      <c r="B34" s="138" t="s">
        <v>413</v>
      </c>
      <c r="C34" s="127">
        <f>Bilance!E54</f>
        <v>2025752</v>
      </c>
    </row>
    <row r="35" spans="1:4" x14ac:dyDescent="0.2">
      <c r="A35" s="134"/>
      <c r="B35" s="139" t="s">
        <v>80</v>
      </c>
      <c r="C35" s="136">
        <f>SUM(C34:C34)</f>
        <v>2025752</v>
      </c>
    </row>
    <row r="36" spans="1:4" x14ac:dyDescent="0.2">
      <c r="A36" s="134"/>
      <c r="B36" s="139" t="s">
        <v>100</v>
      </c>
      <c r="C36" s="136">
        <f>C31-C35</f>
        <v>-1978284</v>
      </c>
    </row>
    <row r="40" spans="1:4" x14ac:dyDescent="0.2">
      <c r="D40" s="109" t="s">
        <v>84</v>
      </c>
    </row>
    <row r="41" spans="1:4" x14ac:dyDescent="0.2">
      <c r="A41" s="111"/>
      <c r="B41" s="111"/>
      <c r="C41" s="482" t="s">
        <v>85</v>
      </c>
      <c r="D41" s="483"/>
    </row>
    <row r="42" spans="1:4" x14ac:dyDescent="0.2">
      <c r="A42" s="112" t="s">
        <v>1</v>
      </c>
      <c r="B42" s="112" t="s">
        <v>101</v>
      </c>
      <c r="C42" s="135" t="s">
        <v>87</v>
      </c>
      <c r="D42" s="135" t="s">
        <v>87</v>
      </c>
    </row>
    <row r="43" spans="1:4" x14ac:dyDescent="0.2">
      <c r="A43" s="119"/>
      <c r="B43" s="119"/>
      <c r="C43" s="122" t="s">
        <v>98</v>
      </c>
      <c r="D43" s="122" t="s">
        <v>102</v>
      </c>
    </row>
    <row r="44" spans="1:4" x14ac:dyDescent="0.2">
      <c r="A44" s="113"/>
      <c r="B44" s="113"/>
      <c r="C44" s="126"/>
      <c r="D44" s="126"/>
    </row>
    <row r="45" spans="1:4" x14ac:dyDescent="0.2">
      <c r="A45" s="114"/>
      <c r="B45" s="114" t="s">
        <v>4</v>
      </c>
      <c r="C45" s="126"/>
      <c r="D45" s="126"/>
    </row>
    <row r="46" spans="1:4" x14ac:dyDescent="0.2">
      <c r="A46" s="119">
        <v>4137</v>
      </c>
      <c r="B46" s="119" t="s">
        <v>103</v>
      </c>
      <c r="C46" s="127">
        <f>Bilance!F36</f>
        <v>2025752</v>
      </c>
      <c r="D46" s="127">
        <f>Bilance!F37</f>
        <v>454</v>
      </c>
    </row>
    <row r="47" spans="1:4" x14ac:dyDescent="0.2">
      <c r="A47" s="134"/>
      <c r="B47" s="134" t="s">
        <v>78</v>
      </c>
      <c r="C47" s="136">
        <f>SUM(C46:C46)</f>
        <v>2025752</v>
      </c>
      <c r="D47" s="136">
        <f>SUM(D46:D46)</f>
        <v>454</v>
      </c>
    </row>
    <row r="48" spans="1:4" x14ac:dyDescent="0.2">
      <c r="A48" s="113"/>
      <c r="B48" s="113"/>
      <c r="C48" s="126"/>
      <c r="D48" s="126"/>
    </row>
    <row r="49" spans="1:4" x14ac:dyDescent="0.2">
      <c r="A49" s="114"/>
      <c r="B49" s="114" t="s">
        <v>50</v>
      </c>
      <c r="C49" s="126"/>
      <c r="D49" s="126"/>
    </row>
    <row r="50" spans="1:4" x14ac:dyDescent="0.2">
      <c r="A50" s="113">
        <v>5347</v>
      </c>
      <c r="B50" s="113" t="s">
        <v>104</v>
      </c>
      <c r="C50" s="126"/>
      <c r="D50" s="126">
        <f>Bilance!F55</f>
        <v>454</v>
      </c>
    </row>
    <row r="51" spans="1:4" x14ac:dyDescent="0.2">
      <c r="A51" s="119">
        <v>5347</v>
      </c>
      <c r="B51" s="119" t="s">
        <v>105</v>
      </c>
      <c r="C51" s="127">
        <f>Bilance!F56</f>
        <v>47468</v>
      </c>
      <c r="D51" s="127"/>
    </row>
    <row r="52" spans="1:4" x14ac:dyDescent="0.2">
      <c r="A52" s="134"/>
      <c r="B52" s="134" t="s">
        <v>80</v>
      </c>
      <c r="C52" s="136">
        <f>SUM(C50:C51)</f>
        <v>47468</v>
      </c>
      <c r="D52" s="136">
        <f>SUM(D50:D51)</f>
        <v>454</v>
      </c>
    </row>
    <row r="53" spans="1:4" x14ac:dyDescent="0.2">
      <c r="A53" s="134"/>
      <c r="B53" s="134" t="s">
        <v>100</v>
      </c>
      <c r="C53" s="136">
        <f>C47-C52</f>
        <v>1978284</v>
      </c>
      <c r="D53" s="136">
        <f>D47-D52</f>
        <v>0</v>
      </c>
    </row>
    <row r="55" spans="1:4" x14ac:dyDescent="0.2">
      <c r="C55" s="110"/>
    </row>
  </sheetData>
  <mergeCells count="6">
    <mergeCell ref="C41:D41"/>
    <mergeCell ref="A1:D1"/>
    <mergeCell ref="A3:D3"/>
    <mergeCell ref="A2:D2"/>
    <mergeCell ref="A5:D5"/>
    <mergeCell ref="C8:D8"/>
  </mergeCells>
  <printOptions horizontalCentered="1"/>
  <pageMargins left="0.78740157480314965" right="0.78740157480314965" top="0.86614173228346458" bottom="0.7480314960629921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showZeros="0" zoomScaleNormal="100" zoomScaleSheetLayoutView="100" workbookViewId="0">
      <selection activeCell="A2" sqref="A2"/>
    </sheetView>
  </sheetViews>
  <sheetFormatPr defaultRowHeight="12.75" x14ac:dyDescent="0.2"/>
  <cols>
    <col min="1" max="1" width="8.28515625" style="107" customWidth="1"/>
    <col min="2" max="2" width="49.28515625" style="107" customWidth="1"/>
    <col min="3" max="3" width="15.85546875" style="107" customWidth="1"/>
    <col min="4" max="5" width="14.7109375" style="107" customWidth="1"/>
    <col min="6" max="6" width="15.42578125" style="107" customWidth="1"/>
    <col min="7" max="7" width="13.42578125" style="107" customWidth="1"/>
    <col min="8" max="8" width="14" style="107" customWidth="1"/>
    <col min="9" max="12" width="9.140625" style="107"/>
    <col min="13" max="13" width="21.42578125" style="107" bestFit="1" customWidth="1"/>
    <col min="14" max="16384" width="9.140625" style="107"/>
  </cols>
  <sheetData>
    <row r="1" spans="1:14" ht="18.75" x14ac:dyDescent="0.3">
      <c r="A1" s="484" t="s">
        <v>439</v>
      </c>
      <c r="B1" s="484"/>
      <c r="C1" s="484"/>
      <c r="D1" s="484"/>
      <c r="E1" s="484"/>
      <c r="F1" s="484"/>
      <c r="G1" s="484"/>
      <c r="H1" s="484"/>
    </row>
    <row r="2" spans="1:14" x14ac:dyDescent="0.2">
      <c r="A2" s="140"/>
      <c r="B2" s="108"/>
      <c r="C2" s="108"/>
      <c r="F2" s="123"/>
    </row>
    <row r="3" spans="1:14" ht="13.5" thickBot="1" x14ac:dyDescent="0.25">
      <c r="F3" s="123"/>
    </row>
    <row r="4" spans="1:14" ht="26.25" thickBot="1" x14ac:dyDescent="0.25">
      <c r="A4" s="165" t="s">
        <v>108</v>
      </c>
      <c r="B4" s="141" t="s">
        <v>109</v>
      </c>
      <c r="C4" s="142" t="s">
        <v>107</v>
      </c>
      <c r="D4" s="143" t="s">
        <v>6</v>
      </c>
      <c r="E4" s="144" t="s">
        <v>7</v>
      </c>
      <c r="F4" s="124"/>
      <c r="M4" s="433" t="s">
        <v>387</v>
      </c>
      <c r="N4" s="433" t="s">
        <v>388</v>
      </c>
    </row>
    <row r="5" spans="1:14" ht="15" x14ac:dyDescent="0.25">
      <c r="A5" s="176">
        <v>1</v>
      </c>
      <c r="B5" s="177" t="s">
        <v>110</v>
      </c>
      <c r="C5" s="178">
        <f>+'Daňové a Transfery'!E36</f>
        <v>12010493</v>
      </c>
      <c r="D5" s="179">
        <f>+'Daňové a Transfery'!F36</f>
        <v>11804034</v>
      </c>
      <c r="E5" s="180">
        <f>+'Daňové a Transfery'!G36</f>
        <v>206459</v>
      </c>
      <c r="F5" s="149"/>
      <c r="G5" s="110"/>
      <c r="M5" s="434" t="s">
        <v>110</v>
      </c>
      <c r="N5" s="435">
        <f>C5/1000</f>
        <v>12010.493</v>
      </c>
    </row>
    <row r="6" spans="1:14" ht="15" x14ac:dyDescent="0.25">
      <c r="A6" s="181">
        <v>2</v>
      </c>
      <c r="B6" s="182" t="s">
        <v>111</v>
      </c>
      <c r="C6" s="183">
        <f>+'N a K'!E117</f>
        <v>871296</v>
      </c>
      <c r="D6" s="184">
        <f>+D32</f>
        <v>685133</v>
      </c>
      <c r="E6" s="185">
        <f>+'N a K'!G117</f>
        <v>186163</v>
      </c>
      <c r="F6" s="149"/>
      <c r="G6" s="110"/>
      <c r="M6" s="434" t="s">
        <v>111</v>
      </c>
      <c r="N6" s="435">
        <f t="shared" ref="N6:N8" si="0">C6/1000</f>
        <v>871.29600000000005</v>
      </c>
    </row>
    <row r="7" spans="1:14" ht="15" x14ac:dyDescent="0.25">
      <c r="A7" s="181">
        <v>3</v>
      </c>
      <c r="B7" s="182" t="s">
        <v>112</v>
      </c>
      <c r="C7" s="183">
        <f>+'N a K'!H117</f>
        <v>590036</v>
      </c>
      <c r="D7" s="184">
        <f>+G32</f>
        <v>589950</v>
      </c>
      <c r="E7" s="185">
        <f>+'N a K'!J117</f>
        <v>86</v>
      </c>
      <c r="F7" s="149"/>
      <c r="G7" s="110"/>
      <c r="M7" s="434" t="s">
        <v>112</v>
      </c>
      <c r="N7" s="435">
        <f t="shared" si="0"/>
        <v>590.03599999999994</v>
      </c>
    </row>
    <row r="8" spans="1:14" ht="15.75" thickBot="1" x14ac:dyDescent="0.3">
      <c r="A8" s="186">
        <v>4</v>
      </c>
      <c r="B8" s="187" t="s">
        <v>113</v>
      </c>
      <c r="C8" s="188">
        <f>+'Daňové a Transfery'!E55</f>
        <v>1660425</v>
      </c>
      <c r="D8" s="189">
        <f>+'Daňové a Transfery'!F55</f>
        <v>995885</v>
      </c>
      <c r="E8" s="190">
        <f>+'Daňové a Transfery'!G55</f>
        <v>2738214</v>
      </c>
      <c r="F8" s="149"/>
      <c r="G8" s="110"/>
      <c r="M8" s="434" t="s">
        <v>386</v>
      </c>
      <c r="N8" s="435">
        <f t="shared" si="0"/>
        <v>1660.425</v>
      </c>
    </row>
    <row r="9" spans="1:14" ht="15.75" thickBot="1" x14ac:dyDescent="0.3">
      <c r="A9" s="191"/>
      <c r="B9" s="192" t="s">
        <v>114</v>
      </c>
      <c r="C9" s="193">
        <f>SUM(C5:C8)</f>
        <v>15132250</v>
      </c>
      <c r="D9" s="194">
        <f>SUM(D5:D8)</f>
        <v>14075002</v>
      </c>
      <c r="E9" s="195">
        <f>SUM(E5:E8)</f>
        <v>3130922</v>
      </c>
      <c r="F9" s="154"/>
      <c r="G9" s="110"/>
      <c r="M9" s="434"/>
      <c r="N9" s="435">
        <f>SUM(N5:N8)</f>
        <v>15132.25</v>
      </c>
    </row>
    <row r="10" spans="1:14" x14ac:dyDescent="0.2">
      <c r="D10" s="110"/>
      <c r="F10" s="123"/>
    </row>
    <row r="11" spans="1:14" ht="13.5" thickBot="1" x14ac:dyDescent="0.25"/>
    <row r="12" spans="1:14" x14ac:dyDescent="0.2">
      <c r="A12" s="489" t="s">
        <v>115</v>
      </c>
      <c r="B12" s="491" t="s">
        <v>116</v>
      </c>
      <c r="C12" s="155" t="s">
        <v>117</v>
      </c>
      <c r="D12" s="156"/>
      <c r="E12" s="157"/>
      <c r="F12" s="155" t="s">
        <v>118</v>
      </c>
      <c r="G12" s="156"/>
      <c r="H12" s="158"/>
    </row>
    <row r="13" spans="1:14" ht="26.25" thickBot="1" x14ac:dyDescent="0.25">
      <c r="A13" s="490"/>
      <c r="B13" s="492"/>
      <c r="C13" s="159" t="s">
        <v>107</v>
      </c>
      <c r="D13" s="160" t="s">
        <v>6</v>
      </c>
      <c r="E13" s="160" t="s">
        <v>7</v>
      </c>
      <c r="F13" s="159" t="s">
        <v>107</v>
      </c>
      <c r="G13" s="160" t="s">
        <v>6</v>
      </c>
      <c r="H13" s="161" t="s">
        <v>7</v>
      </c>
    </row>
    <row r="14" spans="1:14" x14ac:dyDescent="0.2">
      <c r="A14" s="162"/>
      <c r="B14" s="145" t="s">
        <v>119</v>
      </c>
      <c r="C14" s="146">
        <f>+'N a K'!E9</f>
        <v>63977</v>
      </c>
      <c r="D14" s="147">
        <f>+'N a K'!F9</f>
        <v>63757</v>
      </c>
      <c r="E14" s="147">
        <f>+'N a K'!G9</f>
        <v>220</v>
      </c>
      <c r="F14" s="146"/>
      <c r="G14" s="147"/>
      <c r="H14" s="148"/>
    </row>
    <row r="15" spans="1:14" x14ac:dyDescent="0.2">
      <c r="A15" s="153" t="s">
        <v>120</v>
      </c>
      <c r="B15" s="150" t="s">
        <v>121</v>
      </c>
      <c r="C15" s="163">
        <f>+'N a K'!E16</f>
        <v>23790</v>
      </c>
      <c r="D15" s="151">
        <f>+'N a K'!F16</f>
        <v>10120</v>
      </c>
      <c r="E15" s="151">
        <f>+'N a K'!G16</f>
        <v>13670</v>
      </c>
      <c r="F15" s="163"/>
      <c r="G15" s="151"/>
      <c r="H15" s="152"/>
    </row>
    <row r="16" spans="1:14" x14ac:dyDescent="0.2">
      <c r="A16" s="153" t="s">
        <v>122</v>
      </c>
      <c r="B16" s="150" t="s">
        <v>123</v>
      </c>
      <c r="C16" s="163">
        <f>+'N a K'!E24</f>
        <v>3571</v>
      </c>
      <c r="D16" s="151">
        <f>+'N a K'!F24</f>
        <v>0</v>
      </c>
      <c r="E16" s="151">
        <f>+'N a K'!G24</f>
        <v>3571</v>
      </c>
      <c r="F16" s="163"/>
      <c r="G16" s="151"/>
      <c r="H16" s="152"/>
    </row>
    <row r="17" spans="1:8" x14ac:dyDescent="0.2">
      <c r="A17" s="153" t="s">
        <v>124</v>
      </c>
      <c r="B17" s="150" t="s">
        <v>125</v>
      </c>
      <c r="C17" s="163">
        <f>+'N a K'!E30</f>
        <v>111939</v>
      </c>
      <c r="D17" s="151">
        <f>+'N a K'!F30</f>
        <v>111897</v>
      </c>
      <c r="E17" s="151">
        <f>+'N a K'!G30</f>
        <v>42</v>
      </c>
      <c r="F17" s="163"/>
      <c r="G17" s="151"/>
      <c r="H17" s="152"/>
    </row>
    <row r="18" spans="1:8" x14ac:dyDescent="0.2">
      <c r="A18" s="153" t="s">
        <v>126</v>
      </c>
      <c r="B18" s="150" t="s">
        <v>127</v>
      </c>
      <c r="C18" s="163">
        <f>+'N a K'!E33</f>
        <v>100</v>
      </c>
      <c r="D18" s="151">
        <f>+'N a K'!F33</f>
        <v>100</v>
      </c>
      <c r="E18" s="151"/>
      <c r="F18" s="163"/>
      <c r="G18" s="151"/>
      <c r="H18" s="152"/>
    </row>
    <row r="19" spans="1:8" x14ac:dyDescent="0.2">
      <c r="A19" s="164">
        <v>24</v>
      </c>
      <c r="B19" s="150" t="s">
        <v>409</v>
      </c>
      <c r="C19" s="163">
        <f>'N a K'!E36</f>
        <v>180</v>
      </c>
      <c r="D19" s="151"/>
      <c r="E19" s="151">
        <f>'N a K'!G36</f>
        <v>180</v>
      </c>
      <c r="F19" s="163"/>
      <c r="G19" s="151"/>
      <c r="H19" s="152"/>
    </row>
    <row r="20" spans="1:8" x14ac:dyDescent="0.2">
      <c r="A20" s="153" t="s">
        <v>128</v>
      </c>
      <c r="B20" s="150" t="s">
        <v>129</v>
      </c>
      <c r="C20" s="163">
        <f>+'N a K'!E44</f>
        <v>22164</v>
      </c>
      <c r="D20" s="151">
        <f>+'N a K'!F44</f>
        <v>6199</v>
      </c>
      <c r="E20" s="151">
        <f>+'N a K'!G44</f>
        <v>15965</v>
      </c>
      <c r="F20" s="163"/>
      <c r="G20" s="151"/>
      <c r="H20" s="152"/>
    </row>
    <row r="21" spans="1:8" x14ac:dyDescent="0.2">
      <c r="A21" s="153" t="s">
        <v>130</v>
      </c>
      <c r="B21" s="150" t="s">
        <v>131</v>
      </c>
      <c r="C21" s="163">
        <f>+'N a K'!E56</f>
        <v>167857</v>
      </c>
      <c r="D21" s="151">
        <f>+'N a K'!F56</f>
        <v>158294</v>
      </c>
      <c r="E21" s="151">
        <f>+'N a K'!G56</f>
        <v>9563</v>
      </c>
      <c r="F21" s="163"/>
      <c r="G21" s="151"/>
      <c r="H21" s="152"/>
    </row>
    <row r="22" spans="1:8" x14ac:dyDescent="0.2">
      <c r="A22" s="153" t="s">
        <v>132</v>
      </c>
      <c r="B22" s="150" t="s">
        <v>133</v>
      </c>
      <c r="C22" s="163">
        <f>+'N a K'!E61</f>
        <v>5275</v>
      </c>
      <c r="D22" s="151">
        <f>+'N a K'!F61</f>
        <v>1062</v>
      </c>
      <c r="E22" s="151">
        <f>+'N a K'!G61</f>
        <v>4213</v>
      </c>
      <c r="F22" s="163"/>
      <c r="G22" s="151"/>
      <c r="H22" s="152"/>
    </row>
    <row r="23" spans="1:8" x14ac:dyDescent="0.2">
      <c r="A23" s="153" t="s">
        <v>134</v>
      </c>
      <c r="B23" s="150" t="s">
        <v>135</v>
      </c>
      <c r="C23" s="163">
        <f>+'N a K'!E65</f>
        <v>18935</v>
      </c>
      <c r="D23" s="151">
        <f>+'N a K'!F65</f>
        <v>13215</v>
      </c>
      <c r="E23" s="151">
        <f>+'N a K'!G65</f>
        <v>5720</v>
      </c>
      <c r="F23" s="163"/>
      <c r="G23" s="151"/>
      <c r="H23" s="152"/>
    </row>
    <row r="24" spans="1:8" x14ac:dyDescent="0.2">
      <c r="A24" s="153" t="s">
        <v>136</v>
      </c>
      <c r="B24" s="150" t="s">
        <v>137</v>
      </c>
      <c r="C24" s="163">
        <f>+'N a K'!E76</f>
        <v>223791</v>
      </c>
      <c r="D24" s="151">
        <f>+'N a K'!F76</f>
        <v>171942</v>
      </c>
      <c r="E24" s="151">
        <f>+'N a K'!G76</f>
        <v>51849</v>
      </c>
      <c r="F24" s="163">
        <f>+'N a K'!H76</f>
        <v>589825</v>
      </c>
      <c r="G24" s="151">
        <f>+'N a K'!I76</f>
        <v>589820</v>
      </c>
      <c r="H24" s="152">
        <f>'N a K'!J76</f>
        <v>5</v>
      </c>
    </row>
    <row r="25" spans="1:8" x14ac:dyDescent="0.2">
      <c r="A25" s="153" t="s">
        <v>138</v>
      </c>
      <c r="B25" s="150" t="s">
        <v>139</v>
      </c>
      <c r="C25" s="163">
        <f>+'N a K'!E82</f>
        <v>33124</v>
      </c>
      <c r="D25" s="151">
        <f>+'N a K'!F82</f>
        <v>32810</v>
      </c>
      <c r="E25" s="151">
        <f>+'N a K'!G82</f>
        <v>314</v>
      </c>
      <c r="F25" s="163">
        <f>+'N a K'!H82</f>
        <v>30</v>
      </c>
      <c r="G25" s="151">
        <f>+'N a K'!I82</f>
        <v>30</v>
      </c>
      <c r="H25" s="152"/>
    </row>
    <row r="26" spans="1:8" x14ac:dyDescent="0.2">
      <c r="A26" s="153" t="s">
        <v>140</v>
      </c>
      <c r="B26" s="150" t="s">
        <v>141</v>
      </c>
      <c r="C26" s="163">
        <f>+'N a K'!E94</f>
        <v>29281</v>
      </c>
      <c r="D26" s="151">
        <f>+'N a K'!F94</f>
        <v>1013</v>
      </c>
      <c r="E26" s="151">
        <f>+'N a K'!G94</f>
        <v>28268</v>
      </c>
      <c r="F26" s="163">
        <f>+'N a K'!H94</f>
        <v>81</v>
      </c>
      <c r="G26" s="151">
        <f>+'N a K'!I94</f>
        <v>0</v>
      </c>
      <c r="H26" s="152">
        <f>+'N a K'!J94</f>
        <v>81</v>
      </c>
    </row>
    <row r="27" spans="1:8" x14ac:dyDescent="0.2">
      <c r="A27" s="153" t="s">
        <v>142</v>
      </c>
      <c r="B27" s="150" t="s">
        <v>143</v>
      </c>
      <c r="C27" s="163">
        <f>+'N a K'!E99</f>
        <v>35214</v>
      </c>
      <c r="D27" s="151">
        <f>+'N a K'!F99</f>
        <v>35114</v>
      </c>
      <c r="E27" s="151">
        <f>+'N a K'!G99</f>
        <v>100</v>
      </c>
      <c r="F27" s="163">
        <f>+'N a K'!H99</f>
        <v>100</v>
      </c>
      <c r="G27" s="151">
        <f>+'N a K'!I99</f>
        <v>100</v>
      </c>
      <c r="H27" s="152"/>
    </row>
    <row r="28" spans="1:8" x14ac:dyDescent="0.2">
      <c r="A28" s="164">
        <v>55</v>
      </c>
      <c r="B28" s="150" t="s">
        <v>144</v>
      </c>
      <c r="C28" s="163">
        <f>+'N a K'!E102</f>
        <v>158</v>
      </c>
      <c r="D28" s="151"/>
      <c r="E28" s="151">
        <f>+'N a K'!G102</f>
        <v>158</v>
      </c>
      <c r="F28" s="163"/>
      <c r="G28" s="151"/>
      <c r="H28" s="152"/>
    </row>
    <row r="29" spans="1:8" x14ac:dyDescent="0.2">
      <c r="A29" s="153" t="s">
        <v>145</v>
      </c>
      <c r="B29" s="150" t="s">
        <v>146</v>
      </c>
      <c r="C29" s="163">
        <f>+'N a K'!E107</f>
        <v>64475</v>
      </c>
      <c r="D29" s="151">
        <f>+'N a K'!F107</f>
        <v>17920</v>
      </c>
      <c r="E29" s="151">
        <f>+'N a K'!G107</f>
        <v>46555</v>
      </c>
      <c r="F29" s="163"/>
      <c r="G29" s="151"/>
      <c r="H29" s="152"/>
    </row>
    <row r="30" spans="1:8" x14ac:dyDescent="0.2">
      <c r="A30" s="153" t="s">
        <v>147</v>
      </c>
      <c r="B30" s="150" t="s">
        <v>148</v>
      </c>
      <c r="C30" s="163">
        <f>+'N a K'!E110</f>
        <v>30</v>
      </c>
      <c r="D30" s="151">
        <f>+'N a K'!F110</f>
        <v>30</v>
      </c>
      <c r="E30" s="151"/>
      <c r="F30" s="163"/>
      <c r="G30" s="151"/>
      <c r="H30" s="152"/>
    </row>
    <row r="31" spans="1:8" ht="13.5" thickBot="1" x14ac:dyDescent="0.25">
      <c r="A31" s="173" t="s">
        <v>149</v>
      </c>
      <c r="B31" s="166" t="s">
        <v>150</v>
      </c>
      <c r="C31" s="174">
        <f>+'N a K'!E113</f>
        <v>67435</v>
      </c>
      <c r="D31" s="167">
        <f>+'N a K'!F113</f>
        <v>61660</v>
      </c>
      <c r="E31" s="167">
        <f>+'N a K'!G113</f>
        <v>5775</v>
      </c>
      <c r="F31" s="174"/>
      <c r="G31" s="167"/>
      <c r="H31" s="168"/>
    </row>
    <row r="32" spans="1:8" ht="13.5" thickBot="1" x14ac:dyDescent="0.25">
      <c r="A32" s="175"/>
      <c r="B32" s="169" t="s">
        <v>114</v>
      </c>
      <c r="C32" s="170">
        <f t="shared" ref="C32:H32" si="1">SUM(C14:C31)</f>
        <v>871296</v>
      </c>
      <c r="D32" s="171">
        <f t="shared" si="1"/>
        <v>685133</v>
      </c>
      <c r="E32" s="171">
        <f t="shared" si="1"/>
        <v>186163</v>
      </c>
      <c r="F32" s="170">
        <f t="shared" si="1"/>
        <v>590036</v>
      </c>
      <c r="G32" s="171">
        <f t="shared" si="1"/>
        <v>589950</v>
      </c>
      <c r="H32" s="172">
        <f t="shared" si="1"/>
        <v>86</v>
      </c>
    </row>
    <row r="33" spans="1:8" x14ac:dyDescent="0.2">
      <c r="H33" s="110"/>
    </row>
    <row r="34" spans="1:8" x14ac:dyDescent="0.2">
      <c r="A34" s="107" t="s">
        <v>151</v>
      </c>
    </row>
  </sheetData>
  <mergeCells count="3">
    <mergeCell ref="A12:A13"/>
    <mergeCell ref="B12:B13"/>
    <mergeCell ref="A1:H1"/>
  </mergeCells>
  <printOptions horizontalCentered="1" verticalCentered="1"/>
  <pageMargins left="0.6692913385826772" right="0.6692913385826772" top="0.82677165354330717" bottom="0.43307086614173229" header="0.59055118110236227" footer="0.31496062992125984"/>
  <pageSetup paperSize="9" orientation="landscape" r:id="rId1"/>
  <headerFooter alignWithMargins="0">
    <oddHeader xml:space="preserve">&amp;R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0"/>
  <sheetViews>
    <sheetView zoomScaleNormal="100" zoomScaleSheetLayoutView="100" workbookViewId="0">
      <pane ySplit="5" topLeftCell="A33" activePane="bottomLeft" state="frozen"/>
      <selection activeCell="A2" sqref="A2"/>
      <selection pane="bottomLeft" activeCell="G52" sqref="G52"/>
    </sheetView>
  </sheetViews>
  <sheetFormatPr defaultRowHeight="12.75" x14ac:dyDescent="0.2"/>
  <cols>
    <col min="1" max="1" width="5.42578125" style="107" customWidth="1"/>
    <col min="2" max="2" width="6" style="107" bestFit="1" customWidth="1"/>
    <col min="3" max="3" width="7.140625" style="107" customWidth="1"/>
    <col min="4" max="4" width="58.28515625" style="107" customWidth="1"/>
    <col min="5" max="5" width="13" style="107" customWidth="1"/>
    <col min="6" max="6" width="11.140625" style="107" customWidth="1"/>
    <col min="7" max="7" width="12.42578125" style="107" customWidth="1"/>
    <col min="8" max="16384" width="9.140625" style="107"/>
  </cols>
  <sheetData>
    <row r="1" spans="1:7" ht="18.75" x14ac:dyDescent="0.3">
      <c r="A1" s="484" t="s">
        <v>440</v>
      </c>
      <c r="B1" s="484"/>
      <c r="C1" s="484"/>
      <c r="D1" s="484"/>
      <c r="E1" s="484"/>
      <c r="F1" s="484"/>
      <c r="G1" s="484"/>
    </row>
    <row r="2" spans="1:7" ht="15" x14ac:dyDescent="0.2">
      <c r="A2" s="495" t="s">
        <v>380</v>
      </c>
      <c r="B2" s="495"/>
      <c r="C2" s="495"/>
      <c r="D2" s="495"/>
      <c r="E2" s="495"/>
      <c r="F2" s="495"/>
      <c r="G2" s="495"/>
    </row>
    <row r="3" spans="1:7" x14ac:dyDescent="0.2">
      <c r="G3" s="237" t="s">
        <v>379</v>
      </c>
    </row>
    <row r="4" spans="1:7" x14ac:dyDescent="0.2">
      <c r="A4" s="494" t="s">
        <v>152</v>
      </c>
      <c r="B4" s="494" t="s">
        <v>376</v>
      </c>
      <c r="C4" s="494" t="s">
        <v>153</v>
      </c>
      <c r="D4" s="493" t="s">
        <v>154</v>
      </c>
      <c r="E4" s="493" t="s">
        <v>107</v>
      </c>
      <c r="F4" s="493" t="s">
        <v>6</v>
      </c>
      <c r="G4" s="493" t="s">
        <v>7</v>
      </c>
    </row>
    <row r="5" spans="1:7" x14ac:dyDescent="0.2">
      <c r="A5" s="494"/>
      <c r="B5" s="494"/>
      <c r="C5" s="494"/>
      <c r="D5" s="493"/>
      <c r="E5" s="493"/>
      <c r="F5" s="493"/>
      <c r="G5" s="493"/>
    </row>
    <row r="6" spans="1:7" x14ac:dyDescent="0.2">
      <c r="A6" s="215"/>
      <c r="B6" s="215"/>
      <c r="C6" s="215"/>
      <c r="D6" s="216"/>
      <c r="E6" s="216"/>
      <c r="F6" s="216"/>
      <c r="G6" s="216"/>
    </row>
    <row r="7" spans="1:7" x14ac:dyDescent="0.2">
      <c r="A7" s="197">
        <v>1</v>
      </c>
      <c r="B7" s="197">
        <v>11</v>
      </c>
      <c r="C7" s="197">
        <v>1111</v>
      </c>
      <c r="D7" s="217" t="s">
        <v>433</v>
      </c>
      <c r="E7" s="218">
        <f>+F7+G7</f>
        <v>2910000</v>
      </c>
      <c r="F7" s="218">
        <f>Bilance!E6</f>
        <v>2910000</v>
      </c>
      <c r="G7" s="218"/>
    </row>
    <row r="8" spans="1:7" x14ac:dyDescent="0.2">
      <c r="A8" s="197">
        <v>1</v>
      </c>
      <c r="B8" s="197">
        <v>11</v>
      </c>
      <c r="C8" s="197">
        <v>1112</v>
      </c>
      <c r="D8" s="217" t="s">
        <v>434</v>
      </c>
      <c r="E8" s="218">
        <f t="shared" ref="E8:E34" si="0">+F8+G8</f>
        <v>70000</v>
      </c>
      <c r="F8" s="218">
        <f>Bilance!E7</f>
        <v>70000</v>
      </c>
      <c r="G8" s="218"/>
    </row>
    <row r="9" spans="1:7" x14ac:dyDescent="0.2">
      <c r="A9" s="197">
        <v>1</v>
      </c>
      <c r="B9" s="197">
        <v>11</v>
      </c>
      <c r="C9" s="197">
        <v>1113</v>
      </c>
      <c r="D9" s="217" t="s">
        <v>435</v>
      </c>
      <c r="E9" s="218">
        <f t="shared" si="0"/>
        <v>240000</v>
      </c>
      <c r="F9" s="218">
        <f>Bilance!E8</f>
        <v>240000</v>
      </c>
      <c r="G9" s="218"/>
    </row>
    <row r="10" spans="1:7" x14ac:dyDescent="0.2">
      <c r="A10" s="197">
        <v>1</v>
      </c>
      <c r="B10" s="197">
        <v>11</v>
      </c>
      <c r="C10" s="197">
        <v>1121</v>
      </c>
      <c r="D10" s="217" t="s">
        <v>155</v>
      </c>
      <c r="E10" s="218">
        <f t="shared" si="0"/>
        <v>2210000</v>
      </c>
      <c r="F10" s="218">
        <f>Bilance!E9</f>
        <v>2210000</v>
      </c>
      <c r="G10" s="218"/>
    </row>
    <row r="11" spans="1:7" x14ac:dyDescent="0.2">
      <c r="A11" s="197">
        <v>1</v>
      </c>
      <c r="B11" s="197">
        <v>11</v>
      </c>
      <c r="C11" s="197">
        <v>1122</v>
      </c>
      <c r="D11" s="217" t="s">
        <v>156</v>
      </c>
      <c r="E11" s="218">
        <f t="shared" si="0"/>
        <v>97628</v>
      </c>
      <c r="F11" s="218"/>
      <c r="G11" s="219">
        <f>Bilance!F13</f>
        <v>97628</v>
      </c>
    </row>
    <row r="12" spans="1:7" ht="15" x14ac:dyDescent="0.2">
      <c r="A12" s="197">
        <v>1</v>
      </c>
      <c r="B12" s="197">
        <v>11</v>
      </c>
      <c r="C12" s="197">
        <v>1122</v>
      </c>
      <c r="D12" s="217" t="s">
        <v>436</v>
      </c>
      <c r="E12" s="218">
        <f t="shared" si="0"/>
        <v>264325</v>
      </c>
      <c r="F12" s="218">
        <f>Bilance!E14</f>
        <v>250000</v>
      </c>
      <c r="G12" s="219">
        <f>Bilance!F14</f>
        <v>14325</v>
      </c>
    </row>
    <row r="13" spans="1:7" x14ac:dyDescent="0.2">
      <c r="A13" s="220" t="s">
        <v>157</v>
      </c>
      <c r="B13" s="199"/>
      <c r="C13" s="199"/>
      <c r="D13" s="221"/>
      <c r="E13" s="222">
        <f t="shared" si="0"/>
        <v>5791953</v>
      </c>
      <c r="F13" s="222">
        <f>SUM(F7:F12)</f>
        <v>5680000</v>
      </c>
      <c r="G13" s="222">
        <f>SUM(G7:G12)</f>
        <v>111953</v>
      </c>
    </row>
    <row r="14" spans="1:7" x14ac:dyDescent="0.2">
      <c r="A14" s="223"/>
      <c r="B14" s="224"/>
      <c r="C14" s="224"/>
      <c r="D14" s="225"/>
      <c r="E14" s="226"/>
      <c r="F14" s="226"/>
      <c r="G14" s="226"/>
    </row>
    <row r="15" spans="1:7" x14ac:dyDescent="0.2">
      <c r="A15" s="197">
        <v>1</v>
      </c>
      <c r="B15" s="197">
        <v>12</v>
      </c>
      <c r="C15" s="197">
        <v>1211</v>
      </c>
      <c r="D15" s="217" t="s">
        <v>9</v>
      </c>
      <c r="E15" s="218">
        <f t="shared" si="0"/>
        <v>5520000</v>
      </c>
      <c r="F15" s="218">
        <f>Bilance!E10</f>
        <v>5520000</v>
      </c>
      <c r="G15" s="218"/>
    </row>
    <row r="16" spans="1:7" x14ac:dyDescent="0.2">
      <c r="A16" s="220" t="s">
        <v>158</v>
      </c>
      <c r="B16" s="199"/>
      <c r="C16" s="199"/>
      <c r="D16" s="221"/>
      <c r="E16" s="222">
        <f t="shared" si="0"/>
        <v>5520000</v>
      </c>
      <c r="F16" s="222">
        <f>SUM(F15)</f>
        <v>5520000</v>
      </c>
      <c r="G16" s="222"/>
    </row>
    <row r="17" spans="1:7" x14ac:dyDescent="0.2">
      <c r="A17" s="223"/>
      <c r="B17" s="224"/>
      <c r="C17" s="224"/>
      <c r="D17" s="225"/>
      <c r="E17" s="219"/>
      <c r="F17" s="219"/>
      <c r="G17" s="219"/>
    </row>
    <row r="18" spans="1:7" x14ac:dyDescent="0.2">
      <c r="A18" s="197">
        <v>1</v>
      </c>
      <c r="B18" s="197">
        <v>13</v>
      </c>
      <c r="C18" s="197">
        <v>1334</v>
      </c>
      <c r="D18" s="217" t="s">
        <v>159</v>
      </c>
      <c r="E18" s="218">
        <f t="shared" si="0"/>
        <v>900</v>
      </c>
      <c r="F18" s="218">
        <v>900</v>
      </c>
      <c r="G18" s="218"/>
    </row>
    <row r="19" spans="1:7" x14ac:dyDescent="0.2">
      <c r="A19" s="197">
        <v>1</v>
      </c>
      <c r="B19" s="197">
        <v>13</v>
      </c>
      <c r="C19" s="197">
        <v>1335</v>
      </c>
      <c r="D19" s="217" t="s">
        <v>160</v>
      </c>
      <c r="E19" s="218">
        <f t="shared" si="0"/>
        <v>15</v>
      </c>
      <c r="F19" s="218">
        <v>15</v>
      </c>
      <c r="G19" s="218"/>
    </row>
    <row r="20" spans="1:7" x14ac:dyDescent="0.2">
      <c r="A20" s="197">
        <v>1</v>
      </c>
      <c r="B20" s="197">
        <v>13</v>
      </c>
      <c r="C20" s="197">
        <v>1340</v>
      </c>
      <c r="D20" s="217" t="s">
        <v>161</v>
      </c>
      <c r="E20" s="218">
        <f t="shared" si="0"/>
        <v>212868</v>
      </c>
      <c r="F20" s="218">
        <v>212868</v>
      </c>
      <c r="G20" s="218"/>
    </row>
    <row r="21" spans="1:7" x14ac:dyDescent="0.2">
      <c r="A21" s="197">
        <v>1</v>
      </c>
      <c r="B21" s="197">
        <v>13</v>
      </c>
      <c r="C21" s="197">
        <v>1341</v>
      </c>
      <c r="D21" s="217" t="s">
        <v>162</v>
      </c>
      <c r="E21" s="218">
        <f t="shared" si="0"/>
        <v>9928</v>
      </c>
      <c r="F21" s="218"/>
      <c r="G21" s="218">
        <v>9928</v>
      </c>
    </row>
    <row r="22" spans="1:7" x14ac:dyDescent="0.2">
      <c r="A22" s="197">
        <v>1</v>
      </c>
      <c r="B22" s="197">
        <v>13</v>
      </c>
      <c r="C22" s="197">
        <v>1342</v>
      </c>
      <c r="D22" s="217" t="s">
        <v>442</v>
      </c>
      <c r="E22" s="218">
        <f t="shared" si="0"/>
        <v>11301</v>
      </c>
      <c r="F22" s="218"/>
      <c r="G22" s="218">
        <v>11301</v>
      </c>
    </row>
    <row r="23" spans="1:7" x14ac:dyDescent="0.2">
      <c r="A23" s="197">
        <v>1</v>
      </c>
      <c r="B23" s="197">
        <v>13</v>
      </c>
      <c r="C23" s="197">
        <v>1343</v>
      </c>
      <c r="D23" s="217" t="s">
        <v>163</v>
      </c>
      <c r="E23" s="218">
        <f t="shared" si="0"/>
        <v>50769</v>
      </c>
      <c r="F23" s="218"/>
      <c r="G23" s="218">
        <v>50769</v>
      </c>
    </row>
    <row r="24" spans="1:7" x14ac:dyDescent="0.2">
      <c r="A24" s="197">
        <v>1</v>
      </c>
      <c r="B24" s="197">
        <v>13</v>
      </c>
      <c r="C24" s="197">
        <v>1344</v>
      </c>
      <c r="D24" s="217" t="s">
        <v>164</v>
      </c>
      <c r="E24" s="218">
        <f t="shared" si="0"/>
        <v>5550</v>
      </c>
      <c r="F24" s="218"/>
      <c r="G24" s="218">
        <v>5550</v>
      </c>
    </row>
    <row r="25" spans="1:7" x14ac:dyDescent="0.2">
      <c r="A25" s="197">
        <v>1</v>
      </c>
      <c r="B25" s="197">
        <v>13</v>
      </c>
      <c r="C25" s="197">
        <v>1349</v>
      </c>
      <c r="D25" s="217" t="s">
        <v>459</v>
      </c>
      <c r="E25" s="218">
        <f t="shared" si="0"/>
        <v>1207</v>
      </c>
      <c r="F25" s="218"/>
      <c r="G25" s="218">
        <v>1207</v>
      </c>
    </row>
    <row r="26" spans="1:7" x14ac:dyDescent="0.2">
      <c r="A26" s="197">
        <v>1</v>
      </c>
      <c r="B26" s="197">
        <v>13</v>
      </c>
      <c r="C26" s="197">
        <v>1353</v>
      </c>
      <c r="D26" s="227" t="s">
        <v>165</v>
      </c>
      <c r="E26" s="218">
        <f t="shared" si="0"/>
        <v>4000</v>
      </c>
      <c r="F26" s="218">
        <v>4000</v>
      </c>
      <c r="G26" s="218"/>
    </row>
    <row r="27" spans="1:7" x14ac:dyDescent="0.2">
      <c r="A27" s="197">
        <v>1</v>
      </c>
      <c r="B27" s="197">
        <v>13</v>
      </c>
      <c r="C27" s="197">
        <v>1356</v>
      </c>
      <c r="D27" s="227" t="s">
        <v>414</v>
      </c>
      <c r="E27" s="218">
        <f t="shared" si="0"/>
        <v>300</v>
      </c>
      <c r="F27" s="218">
        <v>300</v>
      </c>
      <c r="G27" s="218"/>
    </row>
    <row r="28" spans="1:7" x14ac:dyDescent="0.2">
      <c r="A28" s="228">
        <v>1</v>
      </c>
      <c r="B28" s="197">
        <v>13</v>
      </c>
      <c r="C28" s="229">
        <v>1361</v>
      </c>
      <c r="D28" s="217" t="s">
        <v>20</v>
      </c>
      <c r="E28" s="218">
        <f>+F28+G28</f>
        <v>90702</v>
      </c>
      <c r="F28" s="218">
        <f>Bilance!E18</f>
        <v>74951</v>
      </c>
      <c r="G28" s="218">
        <f>Bilance!F18</f>
        <v>15751</v>
      </c>
    </row>
    <row r="29" spans="1:7" x14ac:dyDescent="0.2">
      <c r="A29" s="228">
        <v>1</v>
      </c>
      <c r="B29" s="197">
        <v>13</v>
      </c>
      <c r="C29" s="450">
        <v>1381</v>
      </c>
      <c r="D29" s="225" t="s">
        <v>443</v>
      </c>
      <c r="E29" s="219">
        <f>+F29+G29</f>
        <v>60000</v>
      </c>
      <c r="F29" s="219">
        <v>60000</v>
      </c>
      <c r="G29" s="219"/>
    </row>
    <row r="30" spans="1:7" x14ac:dyDescent="0.2">
      <c r="A30" s="228">
        <v>1</v>
      </c>
      <c r="B30" s="197">
        <v>13</v>
      </c>
      <c r="C30" s="450">
        <v>1381</v>
      </c>
      <c r="D30" s="225" t="s">
        <v>444</v>
      </c>
      <c r="E30" s="219">
        <f>+F30+G30</f>
        <v>1000</v>
      </c>
      <c r="F30" s="219">
        <v>1000</v>
      </c>
      <c r="G30" s="219"/>
    </row>
    <row r="31" spans="1:7" x14ac:dyDescent="0.2">
      <c r="A31" s="230" t="s">
        <v>166</v>
      </c>
      <c r="B31" s="199"/>
      <c r="C31" s="199"/>
      <c r="D31" s="231"/>
      <c r="E31" s="222">
        <f t="shared" si="0"/>
        <v>448540</v>
      </c>
      <c r="F31" s="222">
        <f>SUM(F18:F30)</f>
        <v>354034</v>
      </c>
      <c r="G31" s="222">
        <f>SUM(G18:G30)</f>
        <v>94506</v>
      </c>
    </row>
    <row r="32" spans="1:7" x14ac:dyDescent="0.2">
      <c r="A32" s="197"/>
      <c r="B32" s="197"/>
      <c r="C32" s="197"/>
      <c r="D32" s="217"/>
      <c r="E32" s="218"/>
      <c r="F32" s="218"/>
      <c r="G32" s="218"/>
    </row>
    <row r="33" spans="1:7" x14ac:dyDescent="0.2">
      <c r="A33" s="197">
        <v>1</v>
      </c>
      <c r="B33" s="197">
        <v>15</v>
      </c>
      <c r="C33" s="197">
        <v>1511</v>
      </c>
      <c r="D33" s="217" t="s">
        <v>10</v>
      </c>
      <c r="E33" s="218">
        <f t="shared" si="0"/>
        <v>250000</v>
      </c>
      <c r="F33" s="218">
        <f>Bilance!E11</f>
        <v>250000</v>
      </c>
      <c r="G33" s="218"/>
    </row>
    <row r="34" spans="1:7" x14ac:dyDescent="0.2">
      <c r="A34" s="230" t="s">
        <v>167</v>
      </c>
      <c r="B34" s="199"/>
      <c r="C34" s="199"/>
      <c r="D34" s="231"/>
      <c r="E34" s="222">
        <f t="shared" si="0"/>
        <v>250000</v>
      </c>
      <c r="F34" s="222">
        <f>SUM(F33)</f>
        <v>250000</v>
      </c>
      <c r="G34" s="222"/>
    </row>
    <row r="35" spans="1:7" ht="13.5" thickBot="1" x14ac:dyDescent="0.25">
      <c r="A35" s="111"/>
      <c r="B35" s="111"/>
      <c r="C35" s="111"/>
      <c r="D35" s="233"/>
      <c r="E35" s="234"/>
      <c r="F35" s="234"/>
      <c r="G35" s="234"/>
    </row>
    <row r="36" spans="1:7" ht="15.75" customHeight="1" thickTop="1" thickBot="1" x14ac:dyDescent="0.25">
      <c r="A36" s="429" t="s">
        <v>377</v>
      </c>
      <c r="B36" s="430"/>
      <c r="C36" s="430"/>
      <c r="D36" s="431"/>
      <c r="E36" s="432">
        <f>E13+E16+E31+E34</f>
        <v>12010493</v>
      </c>
      <c r="F36" s="432">
        <f>F13+F16+F31+F34</f>
        <v>11804034</v>
      </c>
      <c r="G36" s="432">
        <f>G13+G16+G31+G34</f>
        <v>206459</v>
      </c>
    </row>
    <row r="37" spans="1:7" ht="15.75" thickTop="1" x14ac:dyDescent="0.2">
      <c r="A37" s="211" t="s">
        <v>375</v>
      </c>
      <c r="B37" s="123"/>
      <c r="C37" s="123"/>
      <c r="D37" s="206"/>
      <c r="E37" s="207"/>
      <c r="F37" s="207"/>
      <c r="G37" s="207"/>
    </row>
    <row r="38" spans="1:7" x14ac:dyDescent="0.2">
      <c r="A38" s="123"/>
      <c r="B38" s="123"/>
      <c r="C38" s="123"/>
      <c r="D38" s="206"/>
      <c r="E38" s="207"/>
      <c r="F38" s="207"/>
      <c r="G38" s="207"/>
    </row>
    <row r="39" spans="1:7" x14ac:dyDescent="0.2">
      <c r="A39" s="123"/>
      <c r="B39" s="123"/>
      <c r="C39" s="123"/>
      <c r="D39" s="206"/>
      <c r="E39" s="207"/>
      <c r="F39" s="207"/>
      <c r="G39" s="207"/>
    </row>
    <row r="40" spans="1:7" x14ac:dyDescent="0.2">
      <c r="A40" s="123"/>
      <c r="B40" s="123"/>
      <c r="C40" s="123"/>
      <c r="D40" s="206"/>
      <c r="E40" s="207"/>
      <c r="F40" s="207"/>
      <c r="G40" s="207"/>
    </row>
    <row r="41" spans="1:7" ht="18.75" x14ac:dyDescent="0.3">
      <c r="A41" s="484" t="s">
        <v>441</v>
      </c>
      <c r="B41" s="484"/>
      <c r="C41" s="484"/>
      <c r="D41" s="484"/>
      <c r="E41" s="484"/>
      <c r="F41" s="484"/>
      <c r="G41" s="484"/>
    </row>
    <row r="42" spans="1:7" ht="15" x14ac:dyDescent="0.2">
      <c r="A42" s="496" t="s">
        <v>380</v>
      </c>
      <c r="B42" s="496"/>
      <c r="C42" s="496"/>
      <c r="D42" s="496"/>
      <c r="E42" s="496"/>
      <c r="F42" s="496"/>
      <c r="G42" s="496"/>
    </row>
    <row r="43" spans="1:7" x14ac:dyDescent="0.2">
      <c r="E43" s="110"/>
      <c r="F43" s="110"/>
      <c r="G43" s="237" t="s">
        <v>379</v>
      </c>
    </row>
    <row r="44" spans="1:7" x14ac:dyDescent="0.2">
      <c r="A44" s="494" t="s">
        <v>152</v>
      </c>
      <c r="B44" s="494" t="s">
        <v>376</v>
      </c>
      <c r="C44" s="494" t="s">
        <v>153</v>
      </c>
      <c r="D44" s="493" t="s">
        <v>154</v>
      </c>
      <c r="E44" s="493" t="s">
        <v>107</v>
      </c>
      <c r="F44" s="493" t="s">
        <v>6</v>
      </c>
      <c r="G44" s="493" t="s">
        <v>7</v>
      </c>
    </row>
    <row r="45" spans="1:7" x14ac:dyDescent="0.2">
      <c r="A45" s="494"/>
      <c r="B45" s="494"/>
      <c r="C45" s="494"/>
      <c r="D45" s="493"/>
      <c r="E45" s="493"/>
      <c r="F45" s="493"/>
      <c r="G45" s="493"/>
    </row>
    <row r="46" spans="1:7" x14ac:dyDescent="0.2">
      <c r="A46" s="197">
        <v>4</v>
      </c>
      <c r="B46" s="197">
        <v>41</v>
      </c>
      <c r="C46" s="197">
        <v>4112</v>
      </c>
      <c r="D46" s="217" t="s">
        <v>168</v>
      </c>
      <c r="E46" s="218">
        <f>+F46+G46</f>
        <v>374272</v>
      </c>
      <c r="F46" s="218">
        <f>Bilance!E32</f>
        <v>174662</v>
      </c>
      <c r="G46" s="218">
        <f>Bilance!F32</f>
        <v>199610</v>
      </c>
    </row>
    <row r="47" spans="1:7" x14ac:dyDescent="0.2">
      <c r="A47" s="197">
        <v>4</v>
      </c>
      <c r="B47" s="197">
        <v>41</v>
      </c>
      <c r="C47" s="197">
        <v>4116</v>
      </c>
      <c r="D47" s="217" t="s">
        <v>41</v>
      </c>
      <c r="E47" s="218">
        <f>+F47+G47</f>
        <v>16139</v>
      </c>
      <c r="F47" s="218"/>
      <c r="G47" s="218">
        <f>Bilance!F33</f>
        <v>16139</v>
      </c>
    </row>
    <row r="48" spans="1:7" x14ac:dyDescent="0.2">
      <c r="A48" s="197">
        <v>4</v>
      </c>
      <c r="B48" s="197">
        <v>41</v>
      </c>
      <c r="C48" s="197">
        <v>4121</v>
      </c>
      <c r="D48" s="217" t="s">
        <v>169</v>
      </c>
      <c r="E48" s="218">
        <f>+F48+G48</f>
        <v>84</v>
      </c>
      <c r="F48" s="218">
        <f>Bilance!E34</f>
        <v>35</v>
      </c>
      <c r="G48" s="218">
        <f>Bilance!F34</f>
        <v>49</v>
      </c>
    </row>
    <row r="49" spans="1:26" x14ac:dyDescent="0.2">
      <c r="A49" s="197">
        <v>4</v>
      </c>
      <c r="B49" s="197">
        <v>41</v>
      </c>
      <c r="C49" s="197">
        <v>4131</v>
      </c>
      <c r="D49" s="217" t="s">
        <v>170</v>
      </c>
      <c r="E49" s="218">
        <f>+F49+G49</f>
        <v>1269930</v>
      </c>
      <c r="F49" s="218">
        <f>Bilance!E35</f>
        <v>773720</v>
      </c>
      <c r="G49" s="218">
        <f>Bilance!F35</f>
        <v>496210</v>
      </c>
    </row>
    <row r="50" spans="1:26" x14ac:dyDescent="0.2">
      <c r="A50" s="197">
        <v>4</v>
      </c>
      <c r="B50" s="197">
        <v>41</v>
      </c>
      <c r="C50" s="197">
        <v>4137</v>
      </c>
      <c r="D50" s="217" t="s">
        <v>44</v>
      </c>
      <c r="E50" s="218" t="s">
        <v>171</v>
      </c>
      <c r="F50" s="218"/>
      <c r="G50" s="218">
        <f>Bilance!F36</f>
        <v>2025752</v>
      </c>
    </row>
    <row r="51" spans="1:26" x14ac:dyDescent="0.2">
      <c r="A51" s="197">
        <v>4</v>
      </c>
      <c r="B51" s="197">
        <v>41</v>
      </c>
      <c r="C51" s="197">
        <v>4137</v>
      </c>
      <c r="D51" s="217" t="s">
        <v>46</v>
      </c>
      <c r="E51" s="218" t="s">
        <v>171</v>
      </c>
      <c r="F51" s="218"/>
      <c r="G51" s="218">
        <f>Bilance!F37</f>
        <v>454</v>
      </c>
    </row>
    <row r="52" spans="1:26" x14ac:dyDescent="0.2">
      <c r="A52" s="197">
        <v>4</v>
      </c>
      <c r="B52" s="197">
        <v>41</v>
      </c>
      <c r="C52" s="197">
        <v>4137</v>
      </c>
      <c r="D52" s="217" t="s">
        <v>47</v>
      </c>
      <c r="E52" s="218" t="s">
        <v>171</v>
      </c>
      <c r="F52" s="218">
        <f>Bilance!E38</f>
        <v>47468</v>
      </c>
      <c r="G52" s="218"/>
    </row>
    <row r="53" spans="1:26" x14ac:dyDescent="0.2">
      <c r="A53" s="230" t="s">
        <v>172</v>
      </c>
      <c r="B53" s="199"/>
      <c r="C53" s="199"/>
      <c r="D53" s="221"/>
      <c r="E53" s="222">
        <f>SUM(E46:E52)</f>
        <v>1660425</v>
      </c>
      <c r="F53" s="222">
        <f>SUM(F46:F52)</f>
        <v>995885</v>
      </c>
      <c r="G53" s="222">
        <f>SUM(G46:G52)</f>
        <v>2738214</v>
      </c>
    </row>
    <row r="54" spans="1:26" ht="13.5" thickBot="1" x14ac:dyDescent="0.25">
      <c r="A54" s="236"/>
      <c r="B54" s="111"/>
      <c r="C54" s="111"/>
      <c r="D54" s="233"/>
      <c r="E54" s="234"/>
      <c r="F54" s="234"/>
      <c r="G54" s="234"/>
    </row>
    <row r="55" spans="1:26" ht="15.75" customHeight="1" thickTop="1" thickBot="1" x14ac:dyDescent="0.25">
      <c r="A55" s="429" t="s">
        <v>378</v>
      </c>
      <c r="B55" s="430"/>
      <c r="C55" s="430"/>
      <c r="D55" s="431"/>
      <c r="E55" s="432">
        <f>+E53</f>
        <v>1660425</v>
      </c>
      <c r="F55" s="432">
        <f t="shared" ref="F55:G55" si="1">+F53</f>
        <v>995885</v>
      </c>
      <c r="G55" s="432">
        <f t="shared" si="1"/>
        <v>2738214</v>
      </c>
    </row>
    <row r="56" spans="1:26" ht="13.5" thickTop="1" x14ac:dyDescent="0.2">
      <c r="A56" s="123" t="s">
        <v>151</v>
      </c>
      <c r="B56" s="123"/>
      <c r="C56" s="123"/>
      <c r="D56" s="206"/>
      <c r="E56" s="209"/>
      <c r="F56" s="210"/>
      <c r="G56" s="210"/>
      <c r="H56" s="123"/>
      <c r="I56" s="123"/>
      <c r="J56" s="123"/>
      <c r="K56" s="123"/>
      <c r="L56" s="123"/>
      <c r="M56" s="123"/>
      <c r="N56" s="123"/>
      <c r="O56" s="123"/>
      <c r="P56" s="123"/>
      <c r="Q56" s="123"/>
      <c r="R56" s="123"/>
      <c r="S56" s="123"/>
      <c r="T56" s="123"/>
      <c r="U56" s="123"/>
      <c r="V56" s="123"/>
      <c r="W56" s="123"/>
      <c r="X56" s="123"/>
      <c r="Y56" s="123"/>
      <c r="Z56" s="123"/>
    </row>
    <row r="57" spans="1:26" x14ac:dyDescent="0.2">
      <c r="B57" s="123"/>
      <c r="C57" s="123"/>
      <c r="D57" s="206"/>
      <c r="E57" s="209"/>
      <c r="F57" s="210"/>
      <c r="G57" s="210"/>
      <c r="H57" s="123"/>
      <c r="I57" s="123"/>
      <c r="J57" s="123"/>
      <c r="K57" s="123"/>
      <c r="L57" s="123"/>
      <c r="M57" s="123"/>
      <c r="N57" s="123"/>
      <c r="O57" s="123"/>
      <c r="P57" s="123"/>
      <c r="Q57" s="123"/>
      <c r="R57" s="123"/>
      <c r="S57" s="123"/>
      <c r="T57" s="123"/>
      <c r="U57" s="123"/>
      <c r="V57" s="123"/>
      <c r="W57" s="123"/>
      <c r="X57" s="123"/>
      <c r="Y57" s="123"/>
      <c r="Z57" s="123"/>
    </row>
    <row r="58" spans="1:26" x14ac:dyDescent="0.2">
      <c r="A58" s="124"/>
      <c r="B58" s="123"/>
      <c r="C58" s="123"/>
      <c r="D58" s="206"/>
      <c r="E58" s="209"/>
      <c r="F58" s="210"/>
      <c r="G58" s="210"/>
      <c r="H58" s="123"/>
      <c r="I58" s="123"/>
      <c r="J58" s="123"/>
      <c r="K58" s="123"/>
      <c r="L58" s="123"/>
      <c r="M58" s="123"/>
      <c r="N58" s="123"/>
      <c r="O58" s="123"/>
      <c r="P58" s="123"/>
      <c r="Q58" s="123"/>
      <c r="R58" s="123"/>
      <c r="S58" s="123"/>
      <c r="T58" s="123"/>
      <c r="U58" s="123"/>
      <c r="V58" s="123"/>
      <c r="W58" s="123"/>
      <c r="X58" s="123"/>
      <c r="Y58" s="123"/>
      <c r="Z58" s="123"/>
    </row>
    <row r="59" spans="1:26" x14ac:dyDescent="0.2">
      <c r="B59" s="123"/>
      <c r="C59" s="123"/>
      <c r="D59" s="123"/>
      <c r="E59" s="212"/>
      <c r="F59" s="213"/>
      <c r="G59" s="213"/>
      <c r="H59" s="123"/>
      <c r="I59" s="123"/>
      <c r="J59" s="123"/>
      <c r="K59" s="123"/>
      <c r="L59" s="123"/>
      <c r="M59" s="123"/>
      <c r="N59" s="123"/>
      <c r="O59" s="123"/>
      <c r="P59" s="123"/>
      <c r="Q59" s="123"/>
      <c r="R59" s="123"/>
      <c r="S59" s="123"/>
      <c r="T59" s="123"/>
      <c r="U59" s="123"/>
      <c r="V59" s="123"/>
      <c r="W59" s="123"/>
      <c r="X59" s="123"/>
      <c r="Y59" s="123"/>
      <c r="Z59" s="123"/>
    </row>
    <row r="60" spans="1:26" x14ac:dyDescent="0.2">
      <c r="E60" s="110"/>
      <c r="F60" s="214"/>
      <c r="G60" s="214"/>
    </row>
  </sheetData>
  <mergeCells count="18">
    <mergeCell ref="A1:G1"/>
    <mergeCell ref="A2:G2"/>
    <mergeCell ref="A41:G41"/>
    <mergeCell ref="A42:G42"/>
    <mergeCell ref="A4:A5"/>
    <mergeCell ref="B4:B5"/>
    <mergeCell ref="C4:C5"/>
    <mergeCell ref="D4:D5"/>
    <mergeCell ref="E4:E5"/>
    <mergeCell ref="F4:F5"/>
    <mergeCell ref="G4:G5"/>
    <mergeCell ref="F44:F45"/>
    <mergeCell ref="G44:G45"/>
    <mergeCell ref="A44:A45"/>
    <mergeCell ref="B44:B45"/>
    <mergeCell ref="C44:C45"/>
    <mergeCell ref="D44:D45"/>
    <mergeCell ref="E44:E45"/>
  </mergeCells>
  <printOptions horizontalCentered="1"/>
  <pageMargins left="0.55000000000000004" right="0.36" top="0.74" bottom="0.43" header="0.23622047244094491" footer="0.27"/>
  <pageSetup paperSize="9" scale="92" orientation="portrait" r:id="rId1"/>
  <headerFooter alignWithMargins="0">
    <oddHeader xml:space="preserve">&amp;R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8"/>
  <sheetViews>
    <sheetView showGridLines="0" showZeros="0" zoomScaleNormal="100" zoomScaleSheetLayoutView="100" workbookViewId="0">
      <pane ySplit="6" topLeftCell="A76" activePane="bottomLeft" state="frozen"/>
      <selection activeCell="A2" sqref="A2"/>
      <selection pane="bottomLeft" activeCell="D90" sqref="D90"/>
    </sheetView>
  </sheetViews>
  <sheetFormatPr defaultRowHeight="12.75" x14ac:dyDescent="0.2"/>
  <cols>
    <col min="1" max="1" width="4.5703125" style="107" customWidth="1"/>
    <col min="2" max="2" width="5.140625" style="107" customWidth="1"/>
    <col min="3" max="3" width="5" style="107" bestFit="1" customWidth="1"/>
    <col min="4" max="4" width="51.7109375" style="107" customWidth="1"/>
    <col min="5" max="5" width="11.7109375" style="110" customWidth="1"/>
    <col min="6" max="6" width="10.28515625" style="110" customWidth="1"/>
    <col min="7" max="7" width="10.42578125" style="110" customWidth="1"/>
    <col min="8" max="8" width="12" style="110" customWidth="1"/>
    <col min="9" max="9" width="10" style="110" customWidth="1"/>
    <col min="10" max="10" width="10.5703125" style="110" customWidth="1"/>
    <col min="11" max="11" width="18.5703125" style="110" hidden="1" customWidth="1"/>
    <col min="12" max="12" width="9" style="110" hidden="1" customWidth="1"/>
    <col min="13" max="13" width="11.85546875" style="110" hidden="1" customWidth="1"/>
    <col min="14" max="20" width="9.140625" style="110"/>
    <col min="21" max="16384" width="9.140625" style="107"/>
  </cols>
  <sheetData>
    <row r="1" spans="1:13" s="110" customFormat="1" ht="18.75" x14ac:dyDescent="0.3">
      <c r="A1" s="484" t="s">
        <v>445</v>
      </c>
      <c r="B1" s="484"/>
      <c r="C1" s="484"/>
      <c r="D1" s="484"/>
      <c r="E1" s="484"/>
      <c r="F1" s="484"/>
      <c r="G1" s="484"/>
      <c r="H1" s="484"/>
      <c r="I1" s="484"/>
      <c r="J1" s="484"/>
      <c r="K1" s="208"/>
      <c r="L1" s="208"/>
      <c r="M1" s="208"/>
    </row>
    <row r="2" spans="1:13" s="110" customFormat="1" ht="15" x14ac:dyDescent="0.25">
      <c r="A2" s="500" t="s">
        <v>173</v>
      </c>
      <c r="B2" s="500"/>
      <c r="C2" s="500"/>
      <c r="D2" s="500"/>
      <c r="E2" s="500"/>
      <c r="F2" s="500"/>
      <c r="G2" s="500"/>
      <c r="H2" s="500"/>
      <c r="I2" s="500"/>
      <c r="J2" s="500"/>
      <c r="K2" s="208"/>
      <c r="L2" s="208"/>
      <c r="M2" s="208"/>
    </row>
    <row r="3" spans="1:13" s="110" customFormat="1" x14ac:dyDescent="0.2">
      <c r="A3" s="108"/>
      <c r="B3" s="108"/>
      <c r="C3" s="108"/>
      <c r="D3" s="140"/>
      <c r="E3" s="208"/>
      <c r="F3" s="208"/>
      <c r="G3" s="208"/>
    </row>
    <row r="4" spans="1:13" s="110" customFormat="1" x14ac:dyDescent="0.2">
      <c r="A4" s="108"/>
      <c r="B4" s="108"/>
      <c r="C4" s="108"/>
      <c r="D4" s="140"/>
      <c r="E4" s="208"/>
      <c r="F4" s="208"/>
      <c r="G4" s="208"/>
      <c r="J4" s="246" t="s">
        <v>379</v>
      </c>
    </row>
    <row r="5" spans="1:13" s="110" customFormat="1" x14ac:dyDescent="0.2">
      <c r="A5" s="501" t="s">
        <v>381</v>
      </c>
      <c r="B5" s="497" t="s">
        <v>174</v>
      </c>
      <c r="C5" s="497" t="s">
        <v>175</v>
      </c>
      <c r="D5" s="499" t="s">
        <v>176</v>
      </c>
      <c r="E5" s="503" t="s">
        <v>177</v>
      </c>
      <c r="F5" s="504"/>
      <c r="G5" s="505"/>
      <c r="H5" s="503" t="s">
        <v>178</v>
      </c>
      <c r="I5" s="504"/>
      <c r="J5" s="505"/>
      <c r="K5" s="247" t="s">
        <v>179</v>
      </c>
      <c r="L5" s="247"/>
      <c r="M5" s="247"/>
    </row>
    <row r="6" spans="1:13" s="110" customFormat="1" ht="25.5" x14ac:dyDescent="0.2">
      <c r="A6" s="502"/>
      <c r="B6" s="498"/>
      <c r="C6" s="498"/>
      <c r="D6" s="498"/>
      <c r="E6" s="304" t="s">
        <v>107</v>
      </c>
      <c r="F6" s="304" t="s">
        <v>180</v>
      </c>
      <c r="G6" s="304" t="s">
        <v>7</v>
      </c>
      <c r="H6" s="304" t="s">
        <v>107</v>
      </c>
      <c r="I6" s="304" t="s">
        <v>180</v>
      </c>
      <c r="J6" s="304" t="s">
        <v>7</v>
      </c>
      <c r="K6" s="248" t="s">
        <v>107</v>
      </c>
      <c r="L6" s="249" t="s">
        <v>180</v>
      </c>
      <c r="M6" s="249" t="s">
        <v>7</v>
      </c>
    </row>
    <row r="7" spans="1:13" s="110" customFormat="1" x14ac:dyDescent="0.2">
      <c r="A7" s="196"/>
      <c r="B7" s="196"/>
      <c r="C7" s="196"/>
      <c r="D7" s="250"/>
      <c r="E7" s="270"/>
      <c r="F7" s="238"/>
      <c r="G7" s="271"/>
      <c r="H7" s="270"/>
      <c r="I7" s="238"/>
      <c r="J7" s="271"/>
      <c r="K7" s="270"/>
      <c r="L7" s="238"/>
      <c r="M7" s="271"/>
    </row>
    <row r="8" spans="1:13" s="110" customFormat="1" ht="13.5" thickBot="1" x14ac:dyDescent="0.25">
      <c r="A8" s="197"/>
      <c r="B8" s="197"/>
      <c r="C8" s="197"/>
      <c r="D8" s="251" t="s">
        <v>181</v>
      </c>
      <c r="E8" s="272">
        <f>+F8+G8</f>
        <v>63977</v>
      </c>
      <c r="F8" s="239">
        <v>63757</v>
      </c>
      <c r="G8" s="273">
        <v>220</v>
      </c>
      <c r="H8" s="272"/>
      <c r="I8" s="198"/>
      <c r="J8" s="278"/>
      <c r="K8" s="272">
        <f>+L8+M8</f>
        <v>63977</v>
      </c>
      <c r="L8" s="198">
        <f>+F8+I8</f>
        <v>63757</v>
      </c>
      <c r="M8" s="278">
        <f>+G8+J8</f>
        <v>220</v>
      </c>
    </row>
    <row r="9" spans="1:13" s="110" customFormat="1" ht="14.25" thickTop="1" thickBot="1" x14ac:dyDescent="0.25">
      <c r="A9" s="235" t="s">
        <v>182</v>
      </c>
      <c r="B9" s="203"/>
      <c r="C9" s="204"/>
      <c r="D9" s="252"/>
      <c r="E9" s="274">
        <f>+E8</f>
        <v>63977</v>
      </c>
      <c r="F9" s="205">
        <f>+F8</f>
        <v>63757</v>
      </c>
      <c r="G9" s="275">
        <f>SUM(G8)</f>
        <v>220</v>
      </c>
      <c r="H9" s="274"/>
      <c r="I9" s="205"/>
      <c r="J9" s="275"/>
      <c r="K9" s="274">
        <f>+K8</f>
        <v>63977</v>
      </c>
      <c r="L9" s="205">
        <f>+L8</f>
        <v>63757</v>
      </c>
      <c r="M9" s="275">
        <f>+M8</f>
        <v>220</v>
      </c>
    </row>
    <row r="10" spans="1:13" s="110" customFormat="1" ht="13.5" thickTop="1" x14ac:dyDescent="0.2">
      <c r="A10" s="223"/>
      <c r="B10" s="224"/>
      <c r="C10" s="224"/>
      <c r="D10" s="253"/>
      <c r="E10" s="276"/>
      <c r="F10" s="201"/>
      <c r="G10" s="277"/>
      <c r="H10" s="276"/>
      <c r="I10" s="201"/>
      <c r="J10" s="277"/>
      <c r="K10" s="276"/>
      <c r="L10" s="201"/>
      <c r="M10" s="277"/>
    </row>
    <row r="11" spans="1:13" s="110" customFormat="1" x14ac:dyDescent="0.2">
      <c r="A11" s="197">
        <v>1</v>
      </c>
      <c r="B11" s="197">
        <v>10</v>
      </c>
      <c r="C11" s="197">
        <v>1012</v>
      </c>
      <c r="D11" s="251" t="s">
        <v>183</v>
      </c>
      <c r="E11" s="272">
        <f t="shared" ref="E11:E75" si="0">+F11+G11</f>
        <v>2067</v>
      </c>
      <c r="F11" s="198"/>
      <c r="G11" s="278">
        <v>2067</v>
      </c>
      <c r="H11" s="272"/>
      <c r="I11" s="198"/>
      <c r="J11" s="278"/>
      <c r="K11" s="272">
        <f>+L11+M11</f>
        <v>2067</v>
      </c>
      <c r="L11" s="198">
        <f t="shared" ref="L11:M15" si="1">+F11+I11</f>
        <v>0</v>
      </c>
      <c r="M11" s="278">
        <f t="shared" si="1"/>
        <v>2067</v>
      </c>
    </row>
    <row r="12" spans="1:13" s="110" customFormat="1" x14ac:dyDescent="0.2">
      <c r="A12" s="197">
        <v>1</v>
      </c>
      <c r="B12" s="197">
        <v>10</v>
      </c>
      <c r="C12" s="197">
        <v>1014</v>
      </c>
      <c r="D12" s="251" t="s">
        <v>184</v>
      </c>
      <c r="E12" s="272">
        <f t="shared" si="0"/>
        <v>837</v>
      </c>
      <c r="F12" s="198">
        <v>837</v>
      </c>
      <c r="G12" s="278"/>
      <c r="H12" s="272"/>
      <c r="I12" s="198"/>
      <c r="J12" s="278"/>
      <c r="K12" s="272">
        <f>+L12+M12</f>
        <v>837</v>
      </c>
      <c r="L12" s="198">
        <f t="shared" si="1"/>
        <v>837</v>
      </c>
      <c r="M12" s="278">
        <f t="shared" si="1"/>
        <v>0</v>
      </c>
    </row>
    <row r="13" spans="1:13" s="110" customFormat="1" x14ac:dyDescent="0.2">
      <c r="A13" s="197">
        <v>1</v>
      </c>
      <c r="B13" s="197">
        <v>10</v>
      </c>
      <c r="C13" s="197">
        <v>1019</v>
      </c>
      <c r="D13" s="251" t="s">
        <v>185</v>
      </c>
      <c r="E13" s="272">
        <f t="shared" si="0"/>
        <v>11603</v>
      </c>
      <c r="F13" s="198"/>
      <c r="G13" s="278">
        <v>11603</v>
      </c>
      <c r="H13" s="272"/>
      <c r="I13" s="198"/>
      <c r="J13" s="278"/>
      <c r="K13" s="272">
        <f>+L13+M13</f>
        <v>11603</v>
      </c>
      <c r="L13" s="198">
        <f t="shared" si="1"/>
        <v>0</v>
      </c>
      <c r="M13" s="278">
        <f t="shared" si="1"/>
        <v>11603</v>
      </c>
    </row>
    <row r="14" spans="1:13" s="110" customFormat="1" x14ac:dyDescent="0.2">
      <c r="A14" s="197">
        <v>1</v>
      </c>
      <c r="B14" s="197">
        <v>10</v>
      </c>
      <c r="C14" s="197">
        <v>1031</v>
      </c>
      <c r="D14" s="251" t="s">
        <v>186</v>
      </c>
      <c r="E14" s="272">
        <f t="shared" si="0"/>
        <v>9053</v>
      </c>
      <c r="F14" s="198">
        <v>9053</v>
      </c>
      <c r="G14" s="278"/>
      <c r="H14" s="272"/>
      <c r="I14" s="198"/>
      <c r="J14" s="278"/>
      <c r="K14" s="272">
        <f>+L14+M14</f>
        <v>9053</v>
      </c>
      <c r="L14" s="198">
        <f t="shared" si="1"/>
        <v>9053</v>
      </c>
      <c r="M14" s="278">
        <f t="shared" si="1"/>
        <v>0</v>
      </c>
    </row>
    <row r="15" spans="1:13" s="110" customFormat="1" x14ac:dyDescent="0.2">
      <c r="A15" s="197">
        <v>1</v>
      </c>
      <c r="B15" s="197">
        <v>10</v>
      </c>
      <c r="C15" s="197">
        <v>1032</v>
      </c>
      <c r="D15" s="251" t="s">
        <v>187</v>
      </c>
      <c r="E15" s="272">
        <f t="shared" si="0"/>
        <v>230</v>
      </c>
      <c r="F15" s="198">
        <v>230</v>
      </c>
      <c r="G15" s="278"/>
      <c r="H15" s="272"/>
      <c r="I15" s="198"/>
      <c r="J15" s="278"/>
      <c r="K15" s="272">
        <f>+L15+M15</f>
        <v>230</v>
      </c>
      <c r="L15" s="198">
        <f t="shared" si="1"/>
        <v>230</v>
      </c>
      <c r="M15" s="278">
        <f t="shared" si="1"/>
        <v>0</v>
      </c>
    </row>
    <row r="16" spans="1:13" s="110" customFormat="1" x14ac:dyDescent="0.2">
      <c r="A16" s="220" t="s">
        <v>188</v>
      </c>
      <c r="B16" s="199"/>
      <c r="C16" s="199"/>
      <c r="D16" s="254"/>
      <c r="E16" s="279">
        <f>SUM(E11:E15)</f>
        <v>23790</v>
      </c>
      <c r="F16" s="200">
        <f>SUM(F11:F15)</f>
        <v>10120</v>
      </c>
      <c r="G16" s="280">
        <f>SUM(G11:G15)</f>
        <v>13670</v>
      </c>
      <c r="H16" s="279"/>
      <c r="I16" s="200"/>
      <c r="J16" s="280"/>
      <c r="K16" s="279">
        <f>SUM(K11:K15)</f>
        <v>23790</v>
      </c>
      <c r="L16" s="200">
        <f>SUM(L11:L15)</f>
        <v>10120</v>
      </c>
      <c r="M16" s="280">
        <f>SUM(M11:M15)</f>
        <v>13670</v>
      </c>
    </row>
    <row r="17" spans="1:13" s="110" customFormat="1" ht="13.5" thickBot="1" x14ac:dyDescent="0.25">
      <c r="A17" s="255"/>
      <c r="B17" s="111"/>
      <c r="C17" s="111"/>
      <c r="D17" s="256"/>
      <c r="E17" s="281"/>
      <c r="F17" s="240"/>
      <c r="G17" s="282"/>
      <c r="H17" s="281"/>
      <c r="I17" s="240"/>
      <c r="J17" s="282"/>
      <c r="K17" s="281"/>
      <c r="L17" s="240"/>
      <c r="M17" s="282"/>
    </row>
    <row r="18" spans="1:13" s="110" customFormat="1" ht="14.25" thickTop="1" thickBot="1" x14ac:dyDescent="0.25">
      <c r="A18" s="257" t="s">
        <v>189</v>
      </c>
      <c r="B18" s="203"/>
      <c r="C18" s="203"/>
      <c r="D18" s="258"/>
      <c r="E18" s="274">
        <f>+E16</f>
        <v>23790</v>
      </c>
      <c r="F18" s="205">
        <f>+F16</f>
        <v>10120</v>
      </c>
      <c r="G18" s="275">
        <f>+G16</f>
        <v>13670</v>
      </c>
      <c r="H18" s="274"/>
      <c r="I18" s="205"/>
      <c r="J18" s="275"/>
      <c r="K18" s="274">
        <f>+K16</f>
        <v>23790</v>
      </c>
      <c r="L18" s="205">
        <f>+L16</f>
        <v>10120</v>
      </c>
      <c r="M18" s="275">
        <f>+M16</f>
        <v>13670</v>
      </c>
    </row>
    <row r="19" spans="1:13" s="110" customFormat="1" ht="13.5" thickTop="1" x14ac:dyDescent="0.2">
      <c r="A19" s="259"/>
      <c r="B19" s="119"/>
      <c r="C19" s="119"/>
      <c r="D19" s="260"/>
      <c r="E19" s="272"/>
      <c r="F19" s="198"/>
      <c r="G19" s="278"/>
      <c r="H19" s="272"/>
      <c r="I19" s="198"/>
      <c r="J19" s="278"/>
      <c r="K19" s="272"/>
      <c r="L19" s="198"/>
      <c r="M19" s="278"/>
    </row>
    <row r="20" spans="1:13" s="110" customFormat="1" x14ac:dyDescent="0.2">
      <c r="A20" s="261">
        <v>2</v>
      </c>
      <c r="B20" s="119">
        <v>21</v>
      </c>
      <c r="C20" s="119">
        <v>2122</v>
      </c>
      <c r="D20" s="260" t="s">
        <v>190</v>
      </c>
      <c r="E20" s="272">
        <f t="shared" si="0"/>
        <v>3</v>
      </c>
      <c r="F20" s="198"/>
      <c r="G20" s="278">
        <v>3</v>
      </c>
      <c r="H20" s="272"/>
      <c r="I20" s="198"/>
      <c r="J20" s="278"/>
      <c r="K20" s="272">
        <f t="shared" ref="K20:K23" si="2">+L20+M20</f>
        <v>3</v>
      </c>
      <c r="L20" s="198">
        <f t="shared" ref="L20:L21" si="3">+F20+I20</f>
        <v>0</v>
      </c>
      <c r="M20" s="278">
        <f>+G20+J20</f>
        <v>3</v>
      </c>
    </row>
    <row r="21" spans="1:13" s="110" customFormat="1" x14ac:dyDescent="0.2">
      <c r="A21" s="261">
        <v>2</v>
      </c>
      <c r="B21" s="119">
        <v>21</v>
      </c>
      <c r="C21" s="119">
        <v>2141</v>
      </c>
      <c r="D21" s="260" t="s">
        <v>191</v>
      </c>
      <c r="E21" s="272">
        <f t="shared" si="0"/>
        <v>2255</v>
      </c>
      <c r="F21" s="198"/>
      <c r="G21" s="278">
        <v>2255</v>
      </c>
      <c r="H21" s="272"/>
      <c r="I21" s="198"/>
      <c r="J21" s="278"/>
      <c r="K21" s="272">
        <f t="shared" si="2"/>
        <v>2255</v>
      </c>
      <c r="L21" s="198">
        <f t="shared" si="3"/>
        <v>0</v>
      </c>
      <c r="M21" s="278">
        <f>+G21+J21</f>
        <v>2255</v>
      </c>
    </row>
    <row r="22" spans="1:13" s="110" customFormat="1" x14ac:dyDescent="0.2">
      <c r="A22" s="261">
        <v>2</v>
      </c>
      <c r="B22" s="119">
        <v>21</v>
      </c>
      <c r="C22" s="119">
        <v>2144</v>
      </c>
      <c r="D22" s="260" t="s">
        <v>193</v>
      </c>
      <c r="E22" s="283">
        <f>+F22+G22</f>
        <v>85</v>
      </c>
      <c r="F22" s="198"/>
      <c r="G22" s="278">
        <v>85</v>
      </c>
      <c r="H22" s="272"/>
      <c r="I22" s="198"/>
      <c r="J22" s="278"/>
      <c r="K22" s="283">
        <f t="shared" si="2"/>
        <v>85</v>
      </c>
      <c r="L22" s="198">
        <f t="shared" ref="L22:L23" si="4">+F22+I22</f>
        <v>0</v>
      </c>
      <c r="M22" s="278">
        <f t="shared" ref="M22" si="5">+G22+J22</f>
        <v>85</v>
      </c>
    </row>
    <row r="23" spans="1:13" s="110" customFormat="1" x14ac:dyDescent="0.2">
      <c r="A23" s="261">
        <v>2</v>
      </c>
      <c r="B23" s="119">
        <v>21</v>
      </c>
      <c r="C23" s="119">
        <v>2169</v>
      </c>
      <c r="D23" s="262" t="s">
        <v>194</v>
      </c>
      <c r="E23" s="272">
        <f t="shared" si="0"/>
        <v>1228</v>
      </c>
      <c r="F23" s="198"/>
      <c r="G23" s="278">
        <v>1228</v>
      </c>
      <c r="H23" s="272"/>
      <c r="I23" s="198"/>
      <c r="J23" s="278"/>
      <c r="K23" s="272">
        <f t="shared" si="2"/>
        <v>1228</v>
      </c>
      <c r="L23" s="198">
        <f t="shared" si="4"/>
        <v>0</v>
      </c>
      <c r="M23" s="278">
        <f>+G23+J23</f>
        <v>1228</v>
      </c>
    </row>
    <row r="24" spans="1:13" s="110" customFormat="1" x14ac:dyDescent="0.2">
      <c r="A24" s="230" t="s">
        <v>195</v>
      </c>
      <c r="B24" s="199"/>
      <c r="C24" s="199"/>
      <c r="D24" s="263"/>
      <c r="E24" s="284">
        <f>SUM(E20:E23)</f>
        <v>3571</v>
      </c>
      <c r="F24" s="202">
        <f>SUM(F20:F23)</f>
        <v>0</v>
      </c>
      <c r="G24" s="285">
        <f>SUM(G20:G23)</f>
        <v>3571</v>
      </c>
      <c r="H24" s="284"/>
      <c r="I24" s="202"/>
      <c r="J24" s="285"/>
      <c r="K24" s="284">
        <f>SUM(K20:K23)</f>
        <v>3571</v>
      </c>
      <c r="L24" s="202">
        <f>SUM(L20:L23)</f>
        <v>0</v>
      </c>
      <c r="M24" s="285">
        <f>SUM(M20:M23)</f>
        <v>3571</v>
      </c>
    </row>
    <row r="25" spans="1:13" s="110" customFormat="1" x14ac:dyDescent="0.2">
      <c r="A25" s="232"/>
      <c r="B25" s="197"/>
      <c r="C25" s="197"/>
      <c r="D25" s="264"/>
      <c r="E25" s="283"/>
      <c r="F25" s="241"/>
      <c r="G25" s="286"/>
      <c r="H25" s="283"/>
      <c r="I25" s="241"/>
      <c r="J25" s="286"/>
      <c r="K25" s="283"/>
      <c r="L25" s="241"/>
      <c r="M25" s="286"/>
    </row>
    <row r="26" spans="1:13" s="110" customFormat="1" x14ac:dyDescent="0.2">
      <c r="A26" s="197">
        <v>2</v>
      </c>
      <c r="B26" s="197">
        <v>22</v>
      </c>
      <c r="C26" s="197">
        <v>2212</v>
      </c>
      <c r="D26" s="251" t="s">
        <v>196</v>
      </c>
      <c r="E26" s="283">
        <f t="shared" si="0"/>
        <v>2000</v>
      </c>
      <c r="F26" s="198">
        <v>2000</v>
      </c>
      <c r="G26" s="278"/>
      <c r="H26" s="283"/>
      <c r="I26" s="198"/>
      <c r="J26" s="278"/>
      <c r="K26" s="283">
        <f>+L26+M26</f>
        <v>2000</v>
      </c>
      <c r="L26" s="198">
        <f t="shared" ref="L26:M29" si="6">+F26+I26</f>
        <v>2000</v>
      </c>
      <c r="M26" s="278">
        <f t="shared" si="6"/>
        <v>0</v>
      </c>
    </row>
    <row r="27" spans="1:13" s="110" customFormat="1" x14ac:dyDescent="0.2">
      <c r="A27" s="197">
        <v>2</v>
      </c>
      <c r="B27" s="197">
        <v>22</v>
      </c>
      <c r="C27" s="197">
        <v>2219</v>
      </c>
      <c r="D27" s="251" t="s">
        <v>197</v>
      </c>
      <c r="E27" s="283">
        <f t="shared" ref="E27:E28" si="7">+F27+G27</f>
        <v>109930</v>
      </c>
      <c r="F27" s="198">
        <v>109890</v>
      </c>
      <c r="G27" s="278">
        <v>40</v>
      </c>
      <c r="H27" s="283"/>
      <c r="I27" s="198"/>
      <c r="J27" s="278"/>
      <c r="K27" s="283">
        <f>+L27+M27</f>
        <v>109930</v>
      </c>
      <c r="L27" s="198">
        <f t="shared" ref="L27" si="8">+F27+I27</f>
        <v>109890</v>
      </c>
      <c r="M27" s="278">
        <f t="shared" ref="M27" si="9">+G27+J27</f>
        <v>40</v>
      </c>
    </row>
    <row r="28" spans="1:13" s="110" customFormat="1" x14ac:dyDescent="0.2">
      <c r="A28" s="197">
        <v>2</v>
      </c>
      <c r="B28" s="197">
        <v>22</v>
      </c>
      <c r="C28" s="197">
        <v>2221</v>
      </c>
      <c r="D28" s="251" t="s">
        <v>467</v>
      </c>
      <c r="E28" s="283">
        <f t="shared" si="7"/>
        <v>2</v>
      </c>
      <c r="F28" s="198"/>
      <c r="G28" s="278">
        <v>2</v>
      </c>
      <c r="H28" s="283"/>
      <c r="I28" s="198"/>
      <c r="J28" s="278"/>
      <c r="K28" s="283"/>
      <c r="L28" s="198"/>
      <c r="M28" s="278"/>
    </row>
    <row r="29" spans="1:13" s="110" customFormat="1" x14ac:dyDescent="0.2">
      <c r="A29" s="197">
        <v>2</v>
      </c>
      <c r="B29" s="197">
        <v>22</v>
      </c>
      <c r="C29" s="197">
        <v>2299</v>
      </c>
      <c r="D29" s="251" t="s">
        <v>287</v>
      </c>
      <c r="E29" s="283">
        <f t="shared" si="0"/>
        <v>7</v>
      </c>
      <c r="F29" s="198">
        <v>7</v>
      </c>
      <c r="G29" s="278"/>
      <c r="H29" s="283"/>
      <c r="I29" s="198"/>
      <c r="J29" s="278"/>
      <c r="K29" s="283">
        <f>+L29+M29</f>
        <v>7</v>
      </c>
      <c r="L29" s="198">
        <f t="shared" si="6"/>
        <v>7</v>
      </c>
      <c r="M29" s="278">
        <f t="shared" si="6"/>
        <v>0</v>
      </c>
    </row>
    <row r="30" spans="1:13" s="110" customFormat="1" x14ac:dyDescent="0.2">
      <c r="A30" s="230" t="s">
        <v>198</v>
      </c>
      <c r="B30" s="199"/>
      <c r="C30" s="199"/>
      <c r="D30" s="254"/>
      <c r="E30" s="284">
        <f>SUM(E26:E29)</f>
        <v>111939</v>
      </c>
      <c r="F30" s="202">
        <f>SUM(F26:F29)</f>
        <v>111897</v>
      </c>
      <c r="G30" s="285">
        <f>SUM(G26:G29)</f>
        <v>42</v>
      </c>
      <c r="H30" s="284"/>
      <c r="I30" s="202"/>
      <c r="J30" s="285"/>
      <c r="K30" s="284">
        <f>SUM(K26:K29)</f>
        <v>111937</v>
      </c>
      <c r="L30" s="202">
        <f>SUM(L26:L29)</f>
        <v>111897</v>
      </c>
      <c r="M30" s="285">
        <f>SUM(M26:M29)</f>
        <v>40</v>
      </c>
    </row>
    <row r="31" spans="1:13" s="110" customFormat="1" x14ac:dyDescent="0.2">
      <c r="A31" s="232"/>
      <c r="B31" s="197"/>
      <c r="C31" s="197"/>
      <c r="D31" s="251"/>
      <c r="E31" s="283"/>
      <c r="F31" s="198"/>
      <c r="G31" s="278"/>
      <c r="H31" s="283"/>
      <c r="I31" s="198"/>
      <c r="J31" s="278"/>
      <c r="K31" s="283"/>
      <c r="L31" s="198"/>
      <c r="M31" s="278">
        <f>+G31+J31</f>
        <v>0</v>
      </c>
    </row>
    <row r="32" spans="1:13" s="110" customFormat="1" x14ac:dyDescent="0.2">
      <c r="A32" s="197">
        <v>2</v>
      </c>
      <c r="B32" s="197">
        <v>23</v>
      </c>
      <c r="C32" s="197">
        <v>2399</v>
      </c>
      <c r="D32" s="251" t="s">
        <v>199</v>
      </c>
      <c r="E32" s="283">
        <f t="shared" si="0"/>
        <v>100</v>
      </c>
      <c r="F32" s="198">
        <v>100</v>
      </c>
      <c r="G32" s="278"/>
      <c r="H32" s="283">
        <f>+I32+J32</f>
        <v>0</v>
      </c>
      <c r="I32" s="198"/>
      <c r="J32" s="278"/>
      <c r="K32" s="272">
        <f>+L32+M32</f>
        <v>100</v>
      </c>
      <c r="L32" s="198">
        <f>+F32+I32</f>
        <v>100</v>
      </c>
      <c r="M32" s="278">
        <f t="shared" ref="M32" si="10">+G32+J32</f>
        <v>0</v>
      </c>
    </row>
    <row r="33" spans="1:13" s="110" customFormat="1" x14ac:dyDescent="0.2">
      <c r="A33" s="230" t="s">
        <v>200</v>
      </c>
      <c r="B33" s="199"/>
      <c r="C33" s="199"/>
      <c r="D33" s="254"/>
      <c r="E33" s="284">
        <f t="shared" ref="E33:M33" si="11">SUM(E32:E32)</f>
        <v>100</v>
      </c>
      <c r="F33" s="202">
        <f t="shared" si="11"/>
        <v>100</v>
      </c>
      <c r="G33" s="285">
        <f t="shared" si="11"/>
        <v>0</v>
      </c>
      <c r="H33" s="284">
        <f t="shared" si="11"/>
        <v>0</v>
      </c>
      <c r="I33" s="202">
        <f t="shared" si="11"/>
        <v>0</v>
      </c>
      <c r="J33" s="285">
        <f t="shared" si="11"/>
        <v>0</v>
      </c>
      <c r="K33" s="284">
        <f t="shared" si="11"/>
        <v>100</v>
      </c>
      <c r="L33" s="202">
        <f t="shared" si="11"/>
        <v>100</v>
      </c>
      <c r="M33" s="285">
        <f t="shared" si="11"/>
        <v>0</v>
      </c>
    </row>
    <row r="34" spans="1:13" s="110" customFormat="1" x14ac:dyDescent="0.2">
      <c r="A34" s="265"/>
      <c r="B34" s="242"/>
      <c r="C34" s="242"/>
      <c r="D34" s="266"/>
      <c r="E34" s="287"/>
      <c r="F34" s="243"/>
      <c r="G34" s="288"/>
      <c r="H34" s="287"/>
      <c r="I34" s="243"/>
      <c r="J34" s="288"/>
      <c r="K34" s="287"/>
      <c r="L34" s="243"/>
      <c r="M34" s="288"/>
    </row>
    <row r="35" spans="1:13" s="110" customFormat="1" x14ac:dyDescent="0.2">
      <c r="A35" s="197">
        <v>2</v>
      </c>
      <c r="B35" s="197">
        <v>24</v>
      </c>
      <c r="C35" s="197">
        <v>2411</v>
      </c>
      <c r="D35" s="463" t="s">
        <v>428</v>
      </c>
      <c r="E35" s="464">
        <f t="shared" ref="E35" si="12">+F35+G35</f>
        <v>180</v>
      </c>
      <c r="F35" s="465"/>
      <c r="G35" s="466">
        <v>180</v>
      </c>
      <c r="H35" s="464">
        <f>+I35+J35</f>
        <v>0</v>
      </c>
      <c r="I35" s="465"/>
      <c r="J35" s="466"/>
      <c r="K35" s="272">
        <f>+L35+M35</f>
        <v>180</v>
      </c>
      <c r="L35" s="198">
        <f>+F35+I35</f>
        <v>0</v>
      </c>
      <c r="M35" s="278">
        <f t="shared" ref="M35" si="13">+G35+J35</f>
        <v>180</v>
      </c>
    </row>
    <row r="36" spans="1:13" s="110" customFormat="1" x14ac:dyDescent="0.2">
      <c r="A36" s="460" t="s">
        <v>427</v>
      </c>
      <c r="B36" s="461"/>
      <c r="C36" s="461"/>
      <c r="D36" s="462"/>
      <c r="E36" s="279">
        <f t="shared" ref="E36:M36" si="14">SUM(E35:E35)</f>
        <v>180</v>
      </c>
      <c r="F36" s="200">
        <f t="shared" si="14"/>
        <v>0</v>
      </c>
      <c r="G36" s="280">
        <f t="shared" si="14"/>
        <v>180</v>
      </c>
      <c r="H36" s="279">
        <f t="shared" si="14"/>
        <v>0</v>
      </c>
      <c r="I36" s="200">
        <f t="shared" si="14"/>
        <v>0</v>
      </c>
      <c r="J36" s="280">
        <f t="shared" si="14"/>
        <v>0</v>
      </c>
      <c r="K36" s="284">
        <f t="shared" si="14"/>
        <v>180</v>
      </c>
      <c r="L36" s="202">
        <f t="shared" si="14"/>
        <v>0</v>
      </c>
      <c r="M36" s="285">
        <f t="shared" si="14"/>
        <v>180</v>
      </c>
    </row>
    <row r="37" spans="1:13" s="110" customFormat="1" ht="13.5" thickBot="1" x14ac:dyDescent="0.25">
      <c r="A37" s="265"/>
      <c r="B37" s="242"/>
      <c r="C37" s="242"/>
      <c r="D37" s="266"/>
      <c r="E37" s="287"/>
      <c r="F37" s="243"/>
      <c r="G37" s="288"/>
      <c r="H37" s="287"/>
      <c r="I37" s="243"/>
      <c r="J37" s="288"/>
      <c r="K37" s="287"/>
      <c r="L37" s="243"/>
      <c r="M37" s="288"/>
    </row>
    <row r="38" spans="1:13" s="110" customFormat="1" ht="14.25" thickTop="1" thickBot="1" x14ac:dyDescent="0.25">
      <c r="A38" s="235" t="s">
        <v>201</v>
      </c>
      <c r="B38" s="203"/>
      <c r="C38" s="203"/>
      <c r="D38" s="258"/>
      <c r="E38" s="274">
        <f>+E24+E30+E33+E36</f>
        <v>115790</v>
      </c>
      <c r="F38" s="205">
        <f t="shared" ref="F38:G38" si="15">+F24+F30+F33+F36</f>
        <v>111997</v>
      </c>
      <c r="G38" s="275">
        <f t="shared" si="15"/>
        <v>3793</v>
      </c>
      <c r="H38" s="274">
        <f t="shared" ref="H38:M38" si="16">+H24+H30+H33</f>
        <v>0</v>
      </c>
      <c r="I38" s="205">
        <f t="shared" si="16"/>
        <v>0</v>
      </c>
      <c r="J38" s="275">
        <f t="shared" si="16"/>
        <v>0</v>
      </c>
      <c r="K38" s="274">
        <f t="shared" si="16"/>
        <v>115608</v>
      </c>
      <c r="L38" s="205">
        <f t="shared" si="16"/>
        <v>111997</v>
      </c>
      <c r="M38" s="275">
        <f t="shared" si="16"/>
        <v>3611</v>
      </c>
    </row>
    <row r="39" spans="1:13" s="110" customFormat="1" ht="13.5" thickTop="1" x14ac:dyDescent="0.2">
      <c r="A39" s="267"/>
      <c r="B39" s="119"/>
      <c r="C39" s="119"/>
      <c r="D39" s="260"/>
      <c r="E39" s="272"/>
      <c r="F39" s="198"/>
      <c r="G39" s="278"/>
      <c r="H39" s="272"/>
      <c r="I39" s="198"/>
      <c r="J39" s="278"/>
      <c r="K39" s="272"/>
      <c r="L39" s="198"/>
      <c r="M39" s="278"/>
    </row>
    <row r="40" spans="1:13" s="110" customFormat="1" x14ac:dyDescent="0.2">
      <c r="A40" s="119">
        <v>3</v>
      </c>
      <c r="B40" s="119">
        <v>31</v>
      </c>
      <c r="C40" s="119">
        <v>3111</v>
      </c>
      <c r="D40" s="260" t="s">
        <v>202</v>
      </c>
      <c r="E40" s="272">
        <f t="shared" si="0"/>
        <v>3533</v>
      </c>
      <c r="F40" s="198"/>
      <c r="G40" s="278">
        <v>3533</v>
      </c>
      <c r="H40" s="272"/>
      <c r="I40" s="198"/>
      <c r="J40" s="278"/>
      <c r="K40" s="272">
        <f>+L40+M40</f>
        <v>3533</v>
      </c>
      <c r="L40" s="198">
        <f t="shared" ref="L40" si="17">+F40+I40</f>
        <v>0</v>
      </c>
      <c r="M40" s="278">
        <f>+G40+J40</f>
        <v>3533</v>
      </c>
    </row>
    <row r="41" spans="1:13" s="110" customFormat="1" x14ac:dyDescent="0.2">
      <c r="A41" s="197">
        <v>3</v>
      </c>
      <c r="B41" s="197">
        <v>31</v>
      </c>
      <c r="C41" s="197">
        <v>3113</v>
      </c>
      <c r="D41" s="251" t="s">
        <v>203</v>
      </c>
      <c r="E41" s="272">
        <f t="shared" si="0"/>
        <v>18221</v>
      </c>
      <c r="F41" s="198">
        <v>6199</v>
      </c>
      <c r="G41" s="278">
        <v>12022</v>
      </c>
      <c r="H41" s="283"/>
      <c r="I41" s="198"/>
      <c r="J41" s="278"/>
      <c r="K41" s="283">
        <f>+L41+M41</f>
        <v>18221</v>
      </c>
      <c r="L41" s="198">
        <f>+F41+I41</f>
        <v>6199</v>
      </c>
      <c r="M41" s="278">
        <f>+G41+J41</f>
        <v>12022</v>
      </c>
    </row>
    <row r="42" spans="1:13" s="110" customFormat="1" x14ac:dyDescent="0.2">
      <c r="A42" s="197">
        <v>3</v>
      </c>
      <c r="B42" s="197">
        <v>31</v>
      </c>
      <c r="C42" s="197">
        <v>3119</v>
      </c>
      <c r="D42" s="251" t="s">
        <v>204</v>
      </c>
      <c r="E42" s="283">
        <f>+F42+G42</f>
        <v>400</v>
      </c>
      <c r="F42" s="198"/>
      <c r="G42" s="278">
        <v>400</v>
      </c>
      <c r="H42" s="283"/>
      <c r="I42" s="198"/>
      <c r="J42" s="278"/>
      <c r="K42" s="283">
        <f>+L42+M42</f>
        <v>400</v>
      </c>
      <c r="L42" s="198">
        <f t="shared" ref="L42:L43" si="18">+F42+I42</f>
        <v>0</v>
      </c>
      <c r="M42" s="278">
        <f>+G42+J42</f>
        <v>400</v>
      </c>
    </row>
    <row r="43" spans="1:13" s="110" customFormat="1" x14ac:dyDescent="0.2">
      <c r="A43" s="197">
        <v>3</v>
      </c>
      <c r="B43" s="197">
        <v>31</v>
      </c>
      <c r="C43" s="197">
        <v>3146</v>
      </c>
      <c r="D43" s="251" t="s">
        <v>205</v>
      </c>
      <c r="E43" s="272">
        <f t="shared" si="0"/>
        <v>10</v>
      </c>
      <c r="F43" s="198"/>
      <c r="G43" s="278">
        <v>10</v>
      </c>
      <c r="H43" s="283"/>
      <c r="I43" s="198"/>
      <c r="J43" s="278"/>
      <c r="K43" s="283">
        <f>+L43+M43</f>
        <v>10</v>
      </c>
      <c r="L43" s="198">
        <f t="shared" si="18"/>
        <v>0</v>
      </c>
      <c r="M43" s="278">
        <f>+G43+J43</f>
        <v>10</v>
      </c>
    </row>
    <row r="44" spans="1:13" s="110" customFormat="1" x14ac:dyDescent="0.2">
      <c r="A44" s="230" t="s">
        <v>206</v>
      </c>
      <c r="B44" s="199"/>
      <c r="C44" s="199"/>
      <c r="D44" s="254"/>
      <c r="E44" s="284">
        <f>SUM(E40:E43)</f>
        <v>22164</v>
      </c>
      <c r="F44" s="202">
        <f>SUM(F40:F43)</f>
        <v>6199</v>
      </c>
      <c r="G44" s="285">
        <f>SUM(G40:G43)</f>
        <v>15965</v>
      </c>
      <c r="H44" s="284"/>
      <c r="I44" s="202"/>
      <c r="J44" s="285"/>
      <c r="K44" s="284">
        <f>SUM(K40:K43)</f>
        <v>22164</v>
      </c>
      <c r="L44" s="202">
        <f>SUM(L40:L43)</f>
        <v>6199</v>
      </c>
      <c r="M44" s="285">
        <f>SUM(M40:M43)</f>
        <v>15965</v>
      </c>
    </row>
    <row r="45" spans="1:13" s="110" customFormat="1" x14ac:dyDescent="0.2">
      <c r="A45" s="232"/>
      <c r="B45" s="197"/>
      <c r="C45" s="197"/>
      <c r="D45" s="251"/>
      <c r="E45" s="283"/>
      <c r="F45" s="198"/>
      <c r="G45" s="278"/>
      <c r="H45" s="283"/>
      <c r="I45" s="198"/>
      <c r="J45" s="278"/>
      <c r="K45" s="283"/>
      <c r="L45" s="198"/>
      <c r="M45" s="278"/>
    </row>
    <row r="46" spans="1:13" s="110" customFormat="1" x14ac:dyDescent="0.2">
      <c r="A46" s="197">
        <v>3</v>
      </c>
      <c r="B46" s="197">
        <v>33</v>
      </c>
      <c r="C46" s="197">
        <v>3311</v>
      </c>
      <c r="D46" s="251" t="s">
        <v>207</v>
      </c>
      <c r="E46" s="283">
        <f t="shared" si="0"/>
        <v>133668</v>
      </c>
      <c r="F46" s="198">
        <v>133668</v>
      </c>
      <c r="G46" s="278"/>
      <c r="H46" s="283"/>
      <c r="I46" s="198"/>
      <c r="J46" s="278"/>
      <c r="K46" s="283">
        <f t="shared" ref="K46:K55" si="19">+L46+M46</f>
        <v>133668</v>
      </c>
      <c r="L46" s="198">
        <f t="shared" ref="L46:M55" si="20">+F46+I46</f>
        <v>133668</v>
      </c>
      <c r="M46" s="278">
        <f t="shared" si="20"/>
        <v>0</v>
      </c>
    </row>
    <row r="47" spans="1:13" s="110" customFormat="1" x14ac:dyDescent="0.2">
      <c r="A47" s="197">
        <v>3</v>
      </c>
      <c r="B47" s="197">
        <v>33</v>
      </c>
      <c r="C47" s="197">
        <v>3313</v>
      </c>
      <c r="D47" s="251" t="s">
        <v>209</v>
      </c>
      <c r="E47" s="283">
        <f t="shared" si="0"/>
        <v>229</v>
      </c>
      <c r="F47" s="198"/>
      <c r="G47" s="278">
        <v>229</v>
      </c>
      <c r="H47" s="283"/>
      <c r="I47" s="198"/>
      <c r="J47" s="278"/>
      <c r="K47" s="283">
        <f>+L47+M47</f>
        <v>229</v>
      </c>
      <c r="L47" s="198">
        <f t="shared" si="20"/>
        <v>0</v>
      </c>
      <c r="M47" s="278">
        <f t="shared" si="20"/>
        <v>229</v>
      </c>
    </row>
    <row r="48" spans="1:13" s="110" customFormat="1" x14ac:dyDescent="0.2">
      <c r="A48" s="197">
        <v>3</v>
      </c>
      <c r="B48" s="197">
        <v>33</v>
      </c>
      <c r="C48" s="197">
        <v>3314</v>
      </c>
      <c r="D48" s="251" t="s">
        <v>210</v>
      </c>
      <c r="E48" s="283">
        <f t="shared" si="0"/>
        <v>3064</v>
      </c>
      <c r="F48" s="198">
        <v>3064</v>
      </c>
      <c r="G48" s="278"/>
      <c r="H48" s="283"/>
      <c r="I48" s="198"/>
      <c r="J48" s="278"/>
      <c r="K48" s="283">
        <f t="shared" si="19"/>
        <v>3064</v>
      </c>
      <c r="L48" s="198">
        <f t="shared" si="20"/>
        <v>3064</v>
      </c>
      <c r="M48" s="278">
        <f t="shared" si="20"/>
        <v>0</v>
      </c>
    </row>
    <row r="49" spans="1:13" s="110" customFormat="1" x14ac:dyDescent="0.2">
      <c r="A49" s="197">
        <v>3</v>
      </c>
      <c r="B49" s="197">
        <v>33</v>
      </c>
      <c r="C49" s="197">
        <v>3315</v>
      </c>
      <c r="D49" s="251" t="s">
        <v>211</v>
      </c>
      <c r="E49" s="283">
        <f t="shared" si="0"/>
        <v>7770</v>
      </c>
      <c r="F49" s="198">
        <v>7770</v>
      </c>
      <c r="G49" s="278"/>
      <c r="H49" s="283"/>
      <c r="I49" s="198"/>
      <c r="J49" s="278"/>
      <c r="K49" s="283">
        <f t="shared" si="19"/>
        <v>7770</v>
      </c>
      <c r="L49" s="198">
        <f t="shared" si="20"/>
        <v>7770</v>
      </c>
      <c r="M49" s="278">
        <f t="shared" si="20"/>
        <v>0</v>
      </c>
    </row>
    <row r="50" spans="1:13" s="110" customFormat="1" x14ac:dyDescent="0.2">
      <c r="A50" s="197">
        <v>3</v>
      </c>
      <c r="B50" s="197">
        <v>33</v>
      </c>
      <c r="C50" s="197">
        <v>3317</v>
      </c>
      <c r="D50" s="251" t="s">
        <v>212</v>
      </c>
      <c r="E50" s="283">
        <f t="shared" si="0"/>
        <v>2362</v>
      </c>
      <c r="F50" s="198">
        <v>2362</v>
      </c>
      <c r="G50" s="278"/>
      <c r="H50" s="283"/>
      <c r="I50" s="198"/>
      <c r="J50" s="278"/>
      <c r="K50" s="283">
        <f t="shared" si="19"/>
        <v>2362</v>
      </c>
      <c r="L50" s="198">
        <f t="shared" si="20"/>
        <v>2362</v>
      </c>
      <c r="M50" s="278">
        <f t="shared" si="20"/>
        <v>0</v>
      </c>
    </row>
    <row r="51" spans="1:13" s="110" customFormat="1" x14ac:dyDescent="0.2">
      <c r="A51" s="197">
        <v>3</v>
      </c>
      <c r="B51" s="197">
        <v>33</v>
      </c>
      <c r="C51" s="197">
        <v>3319</v>
      </c>
      <c r="D51" s="251" t="s">
        <v>213</v>
      </c>
      <c r="E51" s="283">
        <f t="shared" si="0"/>
        <v>12908</v>
      </c>
      <c r="F51" s="198">
        <v>11325</v>
      </c>
      <c r="G51" s="278">
        <v>1583</v>
      </c>
      <c r="H51" s="283">
        <f>+I51+J51</f>
        <v>0</v>
      </c>
      <c r="I51" s="198"/>
      <c r="J51" s="278"/>
      <c r="K51" s="283">
        <f t="shared" si="19"/>
        <v>12908</v>
      </c>
      <c r="L51" s="198">
        <f t="shared" si="20"/>
        <v>11325</v>
      </c>
      <c r="M51" s="278">
        <f t="shared" si="20"/>
        <v>1583</v>
      </c>
    </row>
    <row r="52" spans="1:13" s="110" customFormat="1" x14ac:dyDescent="0.2">
      <c r="A52" s="197">
        <v>3</v>
      </c>
      <c r="B52" s="197">
        <v>33</v>
      </c>
      <c r="C52" s="197">
        <v>3322</v>
      </c>
      <c r="D52" s="251" t="s">
        <v>214</v>
      </c>
      <c r="E52" s="283">
        <f t="shared" si="0"/>
        <v>105</v>
      </c>
      <c r="F52" s="198">
        <v>105</v>
      </c>
      <c r="G52" s="278"/>
      <c r="H52" s="283"/>
      <c r="I52" s="198"/>
      <c r="J52" s="278"/>
      <c r="K52" s="283">
        <f t="shared" si="19"/>
        <v>105</v>
      </c>
      <c r="L52" s="198">
        <f t="shared" si="20"/>
        <v>105</v>
      </c>
      <c r="M52" s="278">
        <f t="shared" si="20"/>
        <v>0</v>
      </c>
    </row>
    <row r="53" spans="1:13" s="110" customFormat="1" x14ac:dyDescent="0.2">
      <c r="A53" s="197">
        <v>3</v>
      </c>
      <c r="B53" s="197">
        <v>33</v>
      </c>
      <c r="C53" s="197">
        <v>3349</v>
      </c>
      <c r="D53" s="264" t="s">
        <v>215</v>
      </c>
      <c r="E53" s="283">
        <f t="shared" si="0"/>
        <v>1212</v>
      </c>
      <c r="F53" s="198"/>
      <c r="G53" s="278">
        <v>1212</v>
      </c>
      <c r="H53" s="283"/>
      <c r="I53" s="198"/>
      <c r="J53" s="278"/>
      <c r="K53" s="283">
        <f t="shared" si="19"/>
        <v>1212</v>
      </c>
      <c r="L53" s="198">
        <f t="shared" si="20"/>
        <v>0</v>
      </c>
      <c r="M53" s="278">
        <f t="shared" si="20"/>
        <v>1212</v>
      </c>
    </row>
    <row r="54" spans="1:13" s="110" customFormat="1" x14ac:dyDescent="0.2">
      <c r="A54" s="197">
        <v>3</v>
      </c>
      <c r="B54" s="197">
        <v>33</v>
      </c>
      <c r="C54" s="197">
        <v>3392</v>
      </c>
      <c r="D54" s="264" t="s">
        <v>216</v>
      </c>
      <c r="E54" s="283">
        <f t="shared" si="0"/>
        <v>4523</v>
      </c>
      <c r="F54" s="198"/>
      <c r="G54" s="278">
        <v>4523</v>
      </c>
      <c r="H54" s="283"/>
      <c r="I54" s="198"/>
      <c r="J54" s="278"/>
      <c r="K54" s="283">
        <f t="shared" si="19"/>
        <v>4523</v>
      </c>
      <c r="L54" s="198">
        <f t="shared" si="20"/>
        <v>0</v>
      </c>
      <c r="M54" s="278">
        <f t="shared" si="20"/>
        <v>4523</v>
      </c>
    </row>
    <row r="55" spans="1:13" s="110" customFormat="1" x14ac:dyDescent="0.2">
      <c r="A55" s="197">
        <v>3</v>
      </c>
      <c r="B55" s="197">
        <v>33</v>
      </c>
      <c r="C55" s="197">
        <v>3399</v>
      </c>
      <c r="D55" s="264" t="s">
        <v>217</v>
      </c>
      <c r="E55" s="283">
        <f t="shared" si="0"/>
        <v>2016</v>
      </c>
      <c r="F55" s="198"/>
      <c r="G55" s="278">
        <v>2016</v>
      </c>
      <c r="H55" s="283"/>
      <c r="I55" s="198"/>
      <c r="J55" s="278"/>
      <c r="K55" s="283">
        <f t="shared" si="19"/>
        <v>2016</v>
      </c>
      <c r="L55" s="198">
        <f t="shared" si="20"/>
        <v>0</v>
      </c>
      <c r="M55" s="278">
        <f t="shared" si="20"/>
        <v>2016</v>
      </c>
    </row>
    <row r="56" spans="1:13" s="110" customFormat="1" x14ac:dyDescent="0.2">
      <c r="A56" s="230" t="s">
        <v>218</v>
      </c>
      <c r="B56" s="199"/>
      <c r="C56" s="199"/>
      <c r="D56" s="263"/>
      <c r="E56" s="284">
        <f>SUM(E46:E55)</f>
        <v>167857</v>
      </c>
      <c r="F56" s="202">
        <f>SUM(F46:F55)</f>
        <v>158294</v>
      </c>
      <c r="G56" s="285">
        <f>SUM(G46:G55)</f>
        <v>9563</v>
      </c>
      <c r="H56" s="284">
        <f>+I56+J56</f>
        <v>0</v>
      </c>
      <c r="I56" s="202"/>
      <c r="J56" s="285">
        <f>SUM(J46:J55)</f>
        <v>0</v>
      </c>
      <c r="K56" s="284">
        <f>SUM(K46:K55)</f>
        <v>167857</v>
      </c>
      <c r="L56" s="202">
        <f>SUM(L46:L55)</f>
        <v>158294</v>
      </c>
      <c r="M56" s="285">
        <f>SUM(M46:M55)</f>
        <v>9563</v>
      </c>
    </row>
    <row r="57" spans="1:13" s="110" customFormat="1" x14ac:dyDescent="0.2">
      <c r="A57" s="232"/>
      <c r="B57" s="197"/>
      <c r="C57" s="197"/>
      <c r="D57" s="264"/>
      <c r="E57" s="283"/>
      <c r="F57" s="198"/>
      <c r="G57" s="278"/>
      <c r="H57" s="283"/>
      <c r="I57" s="198"/>
      <c r="J57" s="278"/>
      <c r="K57" s="283"/>
      <c r="L57" s="198"/>
      <c r="M57" s="278"/>
    </row>
    <row r="58" spans="1:13" s="110" customFormat="1" x14ac:dyDescent="0.2">
      <c r="A58" s="197">
        <v>3</v>
      </c>
      <c r="B58" s="197">
        <v>34</v>
      </c>
      <c r="C58" s="197">
        <v>3412</v>
      </c>
      <c r="D58" s="264" t="s">
        <v>219</v>
      </c>
      <c r="E58" s="283">
        <f t="shared" si="0"/>
        <v>5239</v>
      </c>
      <c r="F58" s="198">
        <v>1062</v>
      </c>
      <c r="G58" s="278">
        <v>4177</v>
      </c>
      <c r="H58" s="283">
        <f>+I58+J58</f>
        <v>0</v>
      </c>
      <c r="I58" s="198"/>
      <c r="J58" s="278"/>
      <c r="K58" s="272">
        <f>+L58+M58</f>
        <v>5239</v>
      </c>
      <c r="L58" s="198">
        <f t="shared" ref="L58:M60" si="21">+F58+I58</f>
        <v>1062</v>
      </c>
      <c r="M58" s="278">
        <f t="shared" si="21"/>
        <v>4177</v>
      </c>
    </row>
    <row r="59" spans="1:13" s="110" customFormat="1" x14ac:dyDescent="0.2">
      <c r="A59" s="197">
        <v>3</v>
      </c>
      <c r="B59" s="197">
        <v>34</v>
      </c>
      <c r="C59" s="197">
        <v>3419</v>
      </c>
      <c r="D59" s="264" t="s">
        <v>220</v>
      </c>
      <c r="E59" s="283">
        <f>+F59+G59</f>
        <v>20</v>
      </c>
      <c r="F59" s="198"/>
      <c r="G59" s="278">
        <v>20</v>
      </c>
      <c r="H59" s="283"/>
      <c r="I59" s="198"/>
      <c r="J59" s="278"/>
      <c r="K59" s="272">
        <f>+L59+M59</f>
        <v>20</v>
      </c>
      <c r="L59" s="198">
        <f t="shared" si="21"/>
        <v>0</v>
      </c>
      <c r="M59" s="278">
        <f t="shared" si="21"/>
        <v>20</v>
      </c>
    </row>
    <row r="60" spans="1:13" s="110" customFormat="1" x14ac:dyDescent="0.2">
      <c r="A60" s="197">
        <v>3</v>
      </c>
      <c r="B60" s="197">
        <v>34</v>
      </c>
      <c r="C60" s="197">
        <v>3429</v>
      </c>
      <c r="D60" s="264" t="s">
        <v>222</v>
      </c>
      <c r="E60" s="283">
        <f t="shared" ref="E60" si="22">+F60+G60</f>
        <v>16</v>
      </c>
      <c r="F60" s="198"/>
      <c r="G60" s="278">
        <v>16</v>
      </c>
      <c r="H60" s="283"/>
      <c r="I60" s="198"/>
      <c r="J60" s="278"/>
      <c r="K60" s="272">
        <f>+L60+M60</f>
        <v>16</v>
      </c>
      <c r="L60" s="198">
        <f t="shared" si="21"/>
        <v>0</v>
      </c>
      <c r="M60" s="278">
        <f t="shared" si="21"/>
        <v>16</v>
      </c>
    </row>
    <row r="61" spans="1:13" s="110" customFormat="1" x14ac:dyDescent="0.2">
      <c r="A61" s="230" t="s">
        <v>223</v>
      </c>
      <c r="B61" s="199"/>
      <c r="C61" s="199"/>
      <c r="D61" s="263"/>
      <c r="E61" s="284">
        <f t="shared" ref="E61:M61" si="23">SUM(E58:E60)</f>
        <v>5275</v>
      </c>
      <c r="F61" s="202">
        <f t="shared" si="23"/>
        <v>1062</v>
      </c>
      <c r="G61" s="285">
        <f t="shared" si="23"/>
        <v>4213</v>
      </c>
      <c r="H61" s="284">
        <f t="shared" si="23"/>
        <v>0</v>
      </c>
      <c r="I61" s="202">
        <f t="shared" si="23"/>
        <v>0</v>
      </c>
      <c r="J61" s="285">
        <f t="shared" si="23"/>
        <v>0</v>
      </c>
      <c r="K61" s="284">
        <f t="shared" si="23"/>
        <v>5275</v>
      </c>
      <c r="L61" s="202">
        <f t="shared" si="23"/>
        <v>1062</v>
      </c>
      <c r="M61" s="285">
        <f t="shared" si="23"/>
        <v>4213</v>
      </c>
    </row>
    <row r="62" spans="1:13" s="110" customFormat="1" x14ac:dyDescent="0.2">
      <c r="A62" s="232"/>
      <c r="B62" s="197"/>
      <c r="C62" s="197"/>
      <c r="D62" s="264"/>
      <c r="E62" s="283"/>
      <c r="F62" s="198"/>
      <c r="G62" s="278"/>
      <c r="H62" s="283"/>
      <c r="I62" s="198"/>
      <c r="J62" s="278"/>
      <c r="K62" s="283"/>
      <c r="L62" s="198"/>
      <c r="M62" s="278"/>
    </row>
    <row r="63" spans="1:13" s="110" customFormat="1" x14ac:dyDescent="0.2">
      <c r="A63" s="197">
        <v>3</v>
      </c>
      <c r="B63" s="197">
        <v>35</v>
      </c>
      <c r="C63" s="197">
        <v>3511</v>
      </c>
      <c r="D63" s="251" t="s">
        <v>224</v>
      </c>
      <c r="E63" s="283">
        <f t="shared" si="0"/>
        <v>16690</v>
      </c>
      <c r="F63" s="198">
        <v>10970</v>
      </c>
      <c r="G63" s="278">
        <v>5720</v>
      </c>
      <c r="H63" s="283"/>
      <c r="I63" s="198"/>
      <c r="J63" s="278"/>
      <c r="K63" s="283">
        <f>+L63+M63</f>
        <v>16690</v>
      </c>
      <c r="L63" s="198">
        <f>+F63+I63</f>
        <v>10970</v>
      </c>
      <c r="M63" s="278">
        <f>+G63+J63</f>
        <v>5720</v>
      </c>
    </row>
    <row r="64" spans="1:13" s="110" customFormat="1" x14ac:dyDescent="0.2">
      <c r="A64" s="197">
        <v>3</v>
      </c>
      <c r="B64" s="197">
        <v>35</v>
      </c>
      <c r="C64" s="197">
        <v>3529</v>
      </c>
      <c r="D64" s="251" t="s">
        <v>225</v>
      </c>
      <c r="E64" s="283">
        <f t="shared" si="0"/>
        <v>2245</v>
      </c>
      <c r="F64" s="198">
        <v>2245</v>
      </c>
      <c r="G64" s="278"/>
      <c r="H64" s="283"/>
      <c r="I64" s="198"/>
      <c r="J64" s="278"/>
      <c r="K64" s="283">
        <f>+L64+M64</f>
        <v>2245</v>
      </c>
      <c r="L64" s="198">
        <f>+F64+I64</f>
        <v>2245</v>
      </c>
      <c r="M64" s="278">
        <f>+G64+J64</f>
        <v>0</v>
      </c>
    </row>
    <row r="65" spans="1:13" s="110" customFormat="1" x14ac:dyDescent="0.2">
      <c r="A65" s="230" t="s">
        <v>226</v>
      </c>
      <c r="B65" s="199"/>
      <c r="C65" s="199"/>
      <c r="D65" s="254"/>
      <c r="E65" s="284">
        <f t="shared" ref="E65:M65" si="24">SUM(E63:E64)</f>
        <v>18935</v>
      </c>
      <c r="F65" s="200">
        <f t="shared" si="24"/>
        <v>13215</v>
      </c>
      <c r="G65" s="280">
        <f t="shared" si="24"/>
        <v>5720</v>
      </c>
      <c r="H65" s="284">
        <f t="shared" si="24"/>
        <v>0</v>
      </c>
      <c r="I65" s="200">
        <f t="shared" si="24"/>
        <v>0</v>
      </c>
      <c r="J65" s="280">
        <f t="shared" si="24"/>
        <v>0</v>
      </c>
      <c r="K65" s="284">
        <f t="shared" si="24"/>
        <v>18935</v>
      </c>
      <c r="L65" s="202">
        <f t="shared" si="24"/>
        <v>13215</v>
      </c>
      <c r="M65" s="280">
        <f t="shared" si="24"/>
        <v>5720</v>
      </c>
    </row>
    <row r="66" spans="1:13" s="110" customFormat="1" x14ac:dyDescent="0.2">
      <c r="A66" s="232"/>
      <c r="B66" s="197"/>
      <c r="C66" s="197"/>
      <c r="D66" s="251"/>
      <c r="E66" s="283"/>
      <c r="F66" s="198"/>
      <c r="G66" s="278"/>
      <c r="H66" s="283"/>
      <c r="I66" s="198"/>
      <c r="J66" s="278"/>
      <c r="K66" s="283"/>
      <c r="L66" s="198"/>
      <c r="M66" s="278"/>
    </row>
    <row r="67" spans="1:13" s="110" customFormat="1" x14ac:dyDescent="0.2">
      <c r="A67" s="197">
        <v>3</v>
      </c>
      <c r="B67" s="197">
        <v>36</v>
      </c>
      <c r="C67" s="197">
        <v>3612</v>
      </c>
      <c r="D67" s="251" t="s">
        <v>227</v>
      </c>
      <c r="E67" s="283">
        <f t="shared" si="0"/>
        <v>74833</v>
      </c>
      <c r="F67" s="198">
        <v>69032</v>
      </c>
      <c r="G67" s="278">
        <v>5801</v>
      </c>
      <c r="H67" s="283">
        <f>+I67+J67</f>
        <v>330900</v>
      </c>
      <c r="I67" s="198">
        <v>330900</v>
      </c>
      <c r="J67" s="278"/>
      <c r="K67" s="283">
        <f t="shared" ref="K67:K75" si="25">+L67+M67</f>
        <v>405733</v>
      </c>
      <c r="L67" s="198">
        <f t="shared" ref="L67:M75" si="26">+F67+I67</f>
        <v>399932</v>
      </c>
      <c r="M67" s="278">
        <f t="shared" si="26"/>
        <v>5801</v>
      </c>
    </row>
    <row r="68" spans="1:13" s="110" customFormat="1" x14ac:dyDescent="0.2">
      <c r="A68" s="197">
        <v>3</v>
      </c>
      <c r="B68" s="197">
        <v>36</v>
      </c>
      <c r="C68" s="197">
        <v>3613</v>
      </c>
      <c r="D68" s="251" t="s">
        <v>228</v>
      </c>
      <c r="E68" s="283">
        <f t="shared" si="0"/>
        <v>67274</v>
      </c>
      <c r="F68" s="198">
        <v>49900</v>
      </c>
      <c r="G68" s="278">
        <v>17374</v>
      </c>
      <c r="H68" s="283">
        <f>+I68+J68</f>
        <v>5</v>
      </c>
      <c r="I68" s="198"/>
      <c r="J68" s="278">
        <v>5</v>
      </c>
      <c r="K68" s="283">
        <f t="shared" si="25"/>
        <v>67279</v>
      </c>
      <c r="L68" s="198">
        <f t="shared" si="26"/>
        <v>49900</v>
      </c>
      <c r="M68" s="278">
        <f t="shared" si="26"/>
        <v>17379</v>
      </c>
    </row>
    <row r="69" spans="1:13" s="110" customFormat="1" x14ac:dyDescent="0.2">
      <c r="A69" s="197">
        <v>3</v>
      </c>
      <c r="B69" s="197">
        <v>36</v>
      </c>
      <c r="C69" s="197">
        <v>3619</v>
      </c>
      <c r="D69" s="251" t="s">
        <v>229</v>
      </c>
      <c r="E69" s="283">
        <f t="shared" si="0"/>
        <v>763</v>
      </c>
      <c r="F69" s="198">
        <v>763</v>
      </c>
      <c r="G69" s="278"/>
      <c r="H69" s="283"/>
      <c r="I69" s="198"/>
      <c r="J69" s="278"/>
      <c r="K69" s="283">
        <f t="shared" si="25"/>
        <v>763</v>
      </c>
      <c r="L69" s="198">
        <f t="shared" si="26"/>
        <v>763</v>
      </c>
      <c r="M69" s="278">
        <f t="shared" si="26"/>
        <v>0</v>
      </c>
    </row>
    <row r="70" spans="1:13" s="110" customFormat="1" x14ac:dyDescent="0.2">
      <c r="A70" s="197">
        <v>3</v>
      </c>
      <c r="B70" s="197">
        <v>36</v>
      </c>
      <c r="C70" s="197">
        <v>3632</v>
      </c>
      <c r="D70" s="251" t="s">
        <v>230</v>
      </c>
      <c r="E70" s="283">
        <f t="shared" si="0"/>
        <v>12179</v>
      </c>
      <c r="F70" s="198">
        <v>12079</v>
      </c>
      <c r="G70" s="278">
        <v>100</v>
      </c>
      <c r="H70" s="283"/>
      <c r="I70" s="198"/>
      <c r="J70" s="278"/>
      <c r="K70" s="283">
        <f t="shared" si="25"/>
        <v>12179</v>
      </c>
      <c r="L70" s="198">
        <f t="shared" si="26"/>
        <v>12079</v>
      </c>
      <c r="M70" s="278">
        <f t="shared" si="26"/>
        <v>100</v>
      </c>
    </row>
    <row r="71" spans="1:13" s="110" customFormat="1" x14ac:dyDescent="0.2">
      <c r="A71" s="197">
        <v>3</v>
      </c>
      <c r="B71" s="197">
        <v>36</v>
      </c>
      <c r="C71" s="197">
        <v>3633</v>
      </c>
      <c r="D71" s="251" t="s">
        <v>231</v>
      </c>
      <c r="E71" s="283">
        <f>+F71+G71</f>
        <v>320</v>
      </c>
      <c r="F71" s="198"/>
      <c r="G71" s="278">
        <v>320</v>
      </c>
      <c r="H71" s="283"/>
      <c r="I71" s="198"/>
      <c r="J71" s="278"/>
      <c r="K71" s="283">
        <f>+L71+M71</f>
        <v>320</v>
      </c>
      <c r="L71" s="198">
        <f t="shared" si="26"/>
        <v>0</v>
      </c>
      <c r="M71" s="278">
        <f t="shared" si="26"/>
        <v>320</v>
      </c>
    </row>
    <row r="72" spans="1:13" s="110" customFormat="1" x14ac:dyDescent="0.2">
      <c r="A72" s="197">
        <v>3</v>
      </c>
      <c r="B72" s="197">
        <v>36</v>
      </c>
      <c r="C72" s="197">
        <v>3635</v>
      </c>
      <c r="D72" s="251" t="s">
        <v>422</v>
      </c>
      <c r="E72" s="272">
        <f t="shared" si="0"/>
        <v>95</v>
      </c>
      <c r="F72" s="198">
        <v>95</v>
      </c>
      <c r="G72" s="278"/>
      <c r="H72" s="283"/>
      <c r="I72" s="198"/>
      <c r="J72" s="278"/>
      <c r="K72" s="283"/>
      <c r="L72" s="198"/>
      <c r="M72" s="278"/>
    </row>
    <row r="73" spans="1:13" s="110" customFormat="1" x14ac:dyDescent="0.2">
      <c r="A73" s="197">
        <v>3</v>
      </c>
      <c r="B73" s="197">
        <v>36</v>
      </c>
      <c r="C73" s="197">
        <v>3636</v>
      </c>
      <c r="D73" s="251" t="s">
        <v>328</v>
      </c>
      <c r="E73" s="272">
        <f t="shared" si="0"/>
        <v>200</v>
      </c>
      <c r="F73" s="198">
        <v>200</v>
      </c>
      <c r="G73" s="278"/>
      <c r="H73" s="283"/>
      <c r="I73" s="198"/>
      <c r="J73" s="278"/>
      <c r="K73" s="283"/>
      <c r="L73" s="198"/>
      <c r="M73" s="278"/>
    </row>
    <row r="74" spans="1:13" s="110" customFormat="1" x14ac:dyDescent="0.2">
      <c r="A74" s="197">
        <v>3</v>
      </c>
      <c r="B74" s="197">
        <v>36</v>
      </c>
      <c r="C74" s="197">
        <v>3639</v>
      </c>
      <c r="D74" s="251" t="s">
        <v>232</v>
      </c>
      <c r="E74" s="283">
        <f t="shared" si="0"/>
        <v>65829</v>
      </c>
      <c r="F74" s="198">
        <v>39873</v>
      </c>
      <c r="G74" s="278">
        <v>25956</v>
      </c>
      <c r="H74" s="283">
        <f>+I74+J74</f>
        <v>258920</v>
      </c>
      <c r="I74" s="198">
        <v>258920</v>
      </c>
      <c r="J74" s="278"/>
      <c r="K74" s="283">
        <f t="shared" si="25"/>
        <v>324749</v>
      </c>
      <c r="L74" s="198">
        <f t="shared" si="26"/>
        <v>298793</v>
      </c>
      <c r="M74" s="278">
        <f t="shared" si="26"/>
        <v>25956</v>
      </c>
    </row>
    <row r="75" spans="1:13" s="110" customFormat="1" x14ac:dyDescent="0.2">
      <c r="A75" s="197">
        <v>3</v>
      </c>
      <c r="B75" s="197">
        <v>36</v>
      </c>
      <c r="C75" s="197">
        <v>3699</v>
      </c>
      <c r="D75" s="251" t="s">
        <v>233</v>
      </c>
      <c r="E75" s="283">
        <f t="shared" si="0"/>
        <v>2298</v>
      </c>
      <c r="F75" s="198"/>
      <c r="G75" s="278">
        <v>2298</v>
      </c>
      <c r="H75" s="283"/>
      <c r="I75" s="198"/>
      <c r="J75" s="278"/>
      <c r="K75" s="283">
        <f t="shared" si="25"/>
        <v>2298</v>
      </c>
      <c r="L75" s="198">
        <f t="shared" si="26"/>
        <v>0</v>
      </c>
      <c r="M75" s="278">
        <f t="shared" si="26"/>
        <v>2298</v>
      </c>
    </row>
    <row r="76" spans="1:13" s="110" customFormat="1" x14ac:dyDescent="0.2">
      <c r="A76" s="230" t="s">
        <v>234</v>
      </c>
      <c r="B76" s="199"/>
      <c r="C76" s="199"/>
      <c r="D76" s="254"/>
      <c r="E76" s="284">
        <f>SUM(E67:E75)</f>
        <v>223791</v>
      </c>
      <c r="F76" s="200">
        <f>SUM(F67:F75)</f>
        <v>171942</v>
      </c>
      <c r="G76" s="280">
        <f>SUM(G67:G75)</f>
        <v>51849</v>
      </c>
      <c r="H76" s="284">
        <f>+I76+J76</f>
        <v>589825</v>
      </c>
      <c r="I76" s="200">
        <f>SUM(I67:I74)</f>
        <v>589820</v>
      </c>
      <c r="J76" s="280">
        <f>SUM(J66:J75)</f>
        <v>5</v>
      </c>
      <c r="K76" s="284">
        <f>SUM(K67:K75)</f>
        <v>813321</v>
      </c>
      <c r="L76" s="200">
        <f>SUM(L67:L75)</f>
        <v>761467</v>
      </c>
      <c r="M76" s="280">
        <f>SUM(M67:M75)</f>
        <v>51854</v>
      </c>
    </row>
    <row r="77" spans="1:13" s="110" customFormat="1" x14ac:dyDescent="0.2">
      <c r="A77" s="232"/>
      <c r="B77" s="197"/>
      <c r="C77" s="197"/>
      <c r="D77" s="251"/>
      <c r="E77" s="283"/>
      <c r="F77" s="198"/>
      <c r="G77" s="278"/>
      <c r="H77" s="283"/>
      <c r="I77" s="198"/>
      <c r="J77" s="278"/>
      <c r="K77" s="283"/>
      <c r="L77" s="198"/>
      <c r="M77" s="278"/>
    </row>
    <row r="78" spans="1:13" s="110" customFormat="1" x14ac:dyDescent="0.2">
      <c r="A78" s="197">
        <v>3</v>
      </c>
      <c r="B78" s="197">
        <v>37</v>
      </c>
      <c r="C78" s="197">
        <v>3722</v>
      </c>
      <c r="D78" s="251" t="s">
        <v>235</v>
      </c>
      <c r="E78" s="283">
        <f>+F78+G78</f>
        <v>6</v>
      </c>
      <c r="F78" s="198"/>
      <c r="G78" s="278">
        <v>6</v>
      </c>
      <c r="H78" s="283"/>
      <c r="I78" s="198"/>
      <c r="J78" s="278"/>
      <c r="K78" s="283">
        <f>+L78+M78</f>
        <v>6</v>
      </c>
      <c r="L78" s="198">
        <f t="shared" ref="L78:M81" si="27">+F78+I78</f>
        <v>0</v>
      </c>
      <c r="M78" s="278">
        <f t="shared" si="27"/>
        <v>6</v>
      </c>
    </row>
    <row r="79" spans="1:13" s="110" customFormat="1" x14ac:dyDescent="0.2">
      <c r="A79" s="197">
        <v>3</v>
      </c>
      <c r="B79" s="197">
        <v>37</v>
      </c>
      <c r="C79" s="197">
        <v>3725</v>
      </c>
      <c r="D79" s="251" t="s">
        <v>236</v>
      </c>
      <c r="E79" s="283">
        <f>+F79+G79</f>
        <v>32000</v>
      </c>
      <c r="F79" s="198">
        <v>32000</v>
      </c>
      <c r="G79" s="278"/>
      <c r="H79" s="283"/>
      <c r="I79" s="198"/>
      <c r="J79" s="278"/>
      <c r="K79" s="283">
        <f>+L79+M79</f>
        <v>32000</v>
      </c>
      <c r="L79" s="198">
        <f t="shared" si="27"/>
        <v>32000</v>
      </c>
      <c r="M79" s="278">
        <f t="shared" si="27"/>
        <v>0</v>
      </c>
    </row>
    <row r="80" spans="1:13" s="110" customFormat="1" x14ac:dyDescent="0.2">
      <c r="A80" s="197">
        <v>3</v>
      </c>
      <c r="B80" s="197">
        <v>37</v>
      </c>
      <c r="C80" s="197">
        <v>3745</v>
      </c>
      <c r="D80" s="251" t="s">
        <v>237</v>
      </c>
      <c r="E80" s="283">
        <f>+F80+G80</f>
        <v>813</v>
      </c>
      <c r="F80" s="198">
        <v>505</v>
      </c>
      <c r="G80" s="278">
        <v>308</v>
      </c>
      <c r="H80" s="283">
        <f>+I80+J80</f>
        <v>30</v>
      </c>
      <c r="I80" s="198">
        <v>30</v>
      </c>
      <c r="J80" s="278"/>
      <c r="K80" s="283">
        <f>+L80+M80</f>
        <v>843</v>
      </c>
      <c r="L80" s="198">
        <f t="shared" si="27"/>
        <v>535</v>
      </c>
      <c r="M80" s="278">
        <f t="shared" si="27"/>
        <v>308</v>
      </c>
    </row>
    <row r="81" spans="1:13" s="110" customFormat="1" x14ac:dyDescent="0.2">
      <c r="A81" s="197">
        <v>3</v>
      </c>
      <c r="B81" s="197">
        <v>37</v>
      </c>
      <c r="C81" s="197">
        <v>3769</v>
      </c>
      <c r="D81" s="251" t="s">
        <v>238</v>
      </c>
      <c r="E81" s="283">
        <f>+F81+G81</f>
        <v>305</v>
      </c>
      <c r="F81" s="198">
        <v>305</v>
      </c>
      <c r="G81" s="278"/>
      <c r="H81" s="283"/>
      <c r="I81" s="198"/>
      <c r="J81" s="278"/>
      <c r="K81" s="283">
        <f>+L81+M81</f>
        <v>305</v>
      </c>
      <c r="L81" s="198">
        <f>+F81+I81</f>
        <v>305</v>
      </c>
      <c r="M81" s="278">
        <f t="shared" si="27"/>
        <v>0</v>
      </c>
    </row>
    <row r="82" spans="1:13" s="110" customFormat="1" x14ac:dyDescent="0.2">
      <c r="A82" s="230" t="s">
        <v>239</v>
      </c>
      <c r="B82" s="199"/>
      <c r="C82" s="199"/>
      <c r="D82" s="254"/>
      <c r="E82" s="284">
        <f>SUM(E78:E81)</f>
        <v>33124</v>
      </c>
      <c r="F82" s="200">
        <f>SUM(F78:F81)</f>
        <v>32810</v>
      </c>
      <c r="G82" s="280">
        <f>SUM(G78:G81)</f>
        <v>314</v>
      </c>
      <c r="H82" s="284">
        <f t="shared" ref="H82:J82" si="28">SUM(H78:H81)</f>
        <v>30</v>
      </c>
      <c r="I82" s="200">
        <f t="shared" si="28"/>
        <v>30</v>
      </c>
      <c r="J82" s="280">
        <f t="shared" si="28"/>
        <v>0</v>
      </c>
      <c r="K82" s="284">
        <f>SUM(K78:K81)</f>
        <v>33154</v>
      </c>
      <c r="L82" s="200">
        <f>SUM(L78:L81)</f>
        <v>32840</v>
      </c>
      <c r="M82" s="280">
        <f>SUM(M78:M81)</f>
        <v>314</v>
      </c>
    </row>
    <row r="83" spans="1:13" s="110" customFormat="1" ht="13.5" thickBot="1" x14ac:dyDescent="0.25">
      <c r="A83" s="236"/>
      <c r="B83" s="111"/>
      <c r="C83" s="111"/>
      <c r="D83" s="256"/>
      <c r="E83" s="289"/>
      <c r="F83" s="240"/>
      <c r="G83" s="282"/>
      <c r="H83" s="289"/>
      <c r="I83" s="240"/>
      <c r="J83" s="282"/>
      <c r="K83" s="289"/>
      <c r="L83" s="240"/>
      <c r="M83" s="282"/>
    </row>
    <row r="84" spans="1:13" s="110" customFormat="1" ht="14.25" thickTop="1" thickBot="1" x14ac:dyDescent="0.25">
      <c r="A84" s="235" t="s">
        <v>240</v>
      </c>
      <c r="B84" s="203"/>
      <c r="C84" s="203"/>
      <c r="D84" s="258"/>
      <c r="E84" s="274">
        <f>+E44+E56+E61+E65+E76+E82</f>
        <v>471146</v>
      </c>
      <c r="F84" s="205">
        <f>+F44+F56+F61+F65+F76+F82</f>
        <v>383522</v>
      </c>
      <c r="G84" s="275">
        <f>+G44+G56+G61+G65+G76+G82</f>
        <v>87624</v>
      </c>
      <c r="H84" s="274">
        <f>+I84+J84</f>
        <v>589855</v>
      </c>
      <c r="I84" s="205">
        <f>I44+I56+I61+I65+I76+I82</f>
        <v>589850</v>
      </c>
      <c r="J84" s="275">
        <f>J44+J56+J61+J65+J76+J82</f>
        <v>5</v>
      </c>
      <c r="K84" s="274">
        <f>+K82+K76+K65+K61+K56+K44</f>
        <v>1060706</v>
      </c>
      <c r="L84" s="205">
        <f>+L82+L76+L65+L61+L56+L44</f>
        <v>973077</v>
      </c>
      <c r="M84" s="275">
        <f>+M82+M76+M65+M61+M56+M44</f>
        <v>87629</v>
      </c>
    </row>
    <row r="85" spans="1:13" s="110" customFormat="1" ht="13.5" thickTop="1" x14ac:dyDescent="0.2">
      <c r="A85" s="267"/>
      <c r="B85" s="119"/>
      <c r="C85" s="119"/>
      <c r="D85" s="251"/>
      <c r="E85" s="272"/>
      <c r="F85" s="198"/>
      <c r="G85" s="278"/>
      <c r="H85" s="272"/>
      <c r="I85" s="198"/>
      <c r="J85" s="278"/>
      <c r="K85" s="272"/>
      <c r="L85" s="198"/>
      <c r="M85" s="278"/>
    </row>
    <row r="86" spans="1:13" s="110" customFormat="1" x14ac:dyDescent="0.2">
      <c r="A86" s="197">
        <v>4</v>
      </c>
      <c r="B86" s="197">
        <v>43</v>
      </c>
      <c r="C86" s="197">
        <v>4341</v>
      </c>
      <c r="D86" s="251" t="s">
        <v>241</v>
      </c>
      <c r="E86" s="283">
        <f t="shared" ref="E86" si="29">+F86+G86</f>
        <v>300</v>
      </c>
      <c r="F86" s="198">
        <v>300</v>
      </c>
      <c r="G86" s="278"/>
      <c r="H86" s="283"/>
      <c r="I86" s="198"/>
      <c r="J86" s="278"/>
      <c r="K86" s="283">
        <f t="shared" ref="K86" si="30">+L86+M86</f>
        <v>300</v>
      </c>
      <c r="L86" s="198">
        <f t="shared" ref="L86" si="31">+F86+I86</f>
        <v>300</v>
      </c>
      <c r="M86" s="278">
        <f t="shared" ref="M86" si="32">+G86+J86</f>
        <v>0</v>
      </c>
    </row>
    <row r="87" spans="1:13" s="110" customFormat="1" x14ac:dyDescent="0.2">
      <c r="A87" s="197">
        <v>4</v>
      </c>
      <c r="B87" s="197">
        <v>43</v>
      </c>
      <c r="C87" s="197">
        <v>4350</v>
      </c>
      <c r="D87" s="251" t="s">
        <v>242</v>
      </c>
      <c r="E87" s="283">
        <f t="shared" ref="E87:E92" si="33">+F87+G87</f>
        <v>50</v>
      </c>
      <c r="F87" s="198">
        <v>50</v>
      </c>
      <c r="G87" s="278"/>
      <c r="H87" s="283"/>
      <c r="I87" s="198"/>
      <c r="J87" s="278"/>
      <c r="K87" s="283">
        <f t="shared" ref="K87:K91" si="34">+L87+M87</f>
        <v>50</v>
      </c>
      <c r="L87" s="198">
        <f t="shared" ref="L87:M93" si="35">+F87+I87</f>
        <v>50</v>
      </c>
      <c r="M87" s="278">
        <f t="shared" si="35"/>
        <v>0</v>
      </c>
    </row>
    <row r="88" spans="1:13" s="110" customFormat="1" x14ac:dyDescent="0.2">
      <c r="A88" s="197">
        <v>4</v>
      </c>
      <c r="B88" s="197">
        <v>43</v>
      </c>
      <c r="C88" s="197">
        <v>4351</v>
      </c>
      <c r="D88" s="251" t="s">
        <v>243</v>
      </c>
      <c r="E88" s="283">
        <f t="shared" si="33"/>
        <v>21215</v>
      </c>
      <c r="F88" s="198"/>
      <c r="G88" s="278">
        <v>21215</v>
      </c>
      <c r="H88" s="283">
        <f>+I88+J88</f>
        <v>81</v>
      </c>
      <c r="I88" s="198"/>
      <c r="J88" s="278">
        <v>81</v>
      </c>
      <c r="K88" s="283">
        <f t="shared" si="34"/>
        <v>21296</v>
      </c>
      <c r="L88" s="198">
        <f t="shared" si="35"/>
        <v>0</v>
      </c>
      <c r="M88" s="278">
        <f t="shared" si="35"/>
        <v>21296</v>
      </c>
    </row>
    <row r="89" spans="1:13" s="110" customFormat="1" x14ac:dyDescent="0.2">
      <c r="A89" s="197">
        <v>4</v>
      </c>
      <c r="B89" s="197">
        <v>43</v>
      </c>
      <c r="C89" s="197">
        <v>4356</v>
      </c>
      <c r="D89" s="251" t="s">
        <v>244</v>
      </c>
      <c r="E89" s="283">
        <f t="shared" si="33"/>
        <v>630</v>
      </c>
      <c r="F89" s="198"/>
      <c r="G89" s="278">
        <v>630</v>
      </c>
      <c r="H89" s="283"/>
      <c r="I89" s="198"/>
      <c r="J89" s="278"/>
      <c r="K89" s="283">
        <f t="shared" si="34"/>
        <v>630</v>
      </c>
      <c r="L89" s="198">
        <f t="shared" si="35"/>
        <v>0</v>
      </c>
      <c r="M89" s="278">
        <f t="shared" si="35"/>
        <v>630</v>
      </c>
    </row>
    <row r="90" spans="1:13" s="110" customFormat="1" x14ac:dyDescent="0.2">
      <c r="A90" s="197">
        <v>4</v>
      </c>
      <c r="B90" s="197">
        <v>43</v>
      </c>
      <c r="C90" s="197">
        <v>4357</v>
      </c>
      <c r="D90" s="472" t="s">
        <v>245</v>
      </c>
      <c r="E90" s="283">
        <f t="shared" si="33"/>
        <v>10</v>
      </c>
      <c r="F90" s="198"/>
      <c r="G90" s="278">
        <v>10</v>
      </c>
      <c r="H90" s="283"/>
      <c r="I90" s="198"/>
      <c r="J90" s="278"/>
      <c r="K90" s="283">
        <f t="shared" si="34"/>
        <v>10</v>
      </c>
      <c r="L90" s="198">
        <f t="shared" si="35"/>
        <v>0</v>
      </c>
      <c r="M90" s="278">
        <f t="shared" si="35"/>
        <v>10</v>
      </c>
    </row>
    <row r="91" spans="1:13" s="110" customFormat="1" x14ac:dyDescent="0.2">
      <c r="A91" s="197">
        <v>4</v>
      </c>
      <c r="B91" s="197">
        <v>43</v>
      </c>
      <c r="C91" s="197">
        <v>4359</v>
      </c>
      <c r="D91" s="251" t="s">
        <v>246</v>
      </c>
      <c r="E91" s="283">
        <f t="shared" si="33"/>
        <v>6053</v>
      </c>
      <c r="F91" s="198"/>
      <c r="G91" s="278">
        <v>6053</v>
      </c>
      <c r="H91" s="283"/>
      <c r="I91" s="198"/>
      <c r="J91" s="278"/>
      <c r="K91" s="283">
        <f t="shared" si="34"/>
        <v>6053</v>
      </c>
      <c r="L91" s="198">
        <f t="shared" si="35"/>
        <v>0</v>
      </c>
      <c r="M91" s="278">
        <f>+G91+J91</f>
        <v>6053</v>
      </c>
    </row>
    <row r="92" spans="1:13" s="110" customFormat="1" x14ac:dyDescent="0.2">
      <c r="A92" s="197">
        <v>4</v>
      </c>
      <c r="B92" s="197">
        <v>43</v>
      </c>
      <c r="C92" s="197">
        <v>4374</v>
      </c>
      <c r="D92" s="251" t="s">
        <v>354</v>
      </c>
      <c r="E92" s="272">
        <f t="shared" si="33"/>
        <v>663</v>
      </c>
      <c r="F92" s="198">
        <v>663</v>
      </c>
      <c r="G92" s="278"/>
      <c r="H92" s="283"/>
      <c r="I92" s="198"/>
      <c r="J92" s="278"/>
      <c r="K92" s="283"/>
      <c r="L92" s="198"/>
      <c r="M92" s="278"/>
    </row>
    <row r="93" spans="1:13" s="110" customFormat="1" x14ac:dyDescent="0.2">
      <c r="A93" s="197">
        <v>4</v>
      </c>
      <c r="B93" s="197">
        <v>43</v>
      </c>
      <c r="C93" s="197">
        <v>4379</v>
      </c>
      <c r="D93" s="251" t="s">
        <v>247</v>
      </c>
      <c r="E93" s="283">
        <f>+F93+G93</f>
        <v>360</v>
      </c>
      <c r="F93" s="198"/>
      <c r="G93" s="278">
        <v>360</v>
      </c>
      <c r="H93" s="283"/>
      <c r="I93" s="198"/>
      <c r="J93" s="278"/>
      <c r="K93" s="283">
        <f>+L93+M93</f>
        <v>360</v>
      </c>
      <c r="L93" s="198">
        <f t="shared" si="35"/>
        <v>0</v>
      </c>
      <c r="M93" s="278">
        <f>+G93+J93</f>
        <v>360</v>
      </c>
    </row>
    <row r="94" spans="1:13" s="110" customFormat="1" x14ac:dyDescent="0.2">
      <c r="A94" s="230" t="s">
        <v>248</v>
      </c>
      <c r="B94" s="199"/>
      <c r="C94" s="199"/>
      <c r="D94" s="254"/>
      <c r="E94" s="284">
        <f t="shared" ref="E94:M94" si="36">SUM(E86:E93)</f>
        <v>29281</v>
      </c>
      <c r="F94" s="200">
        <f t="shared" si="36"/>
        <v>1013</v>
      </c>
      <c r="G94" s="280">
        <f t="shared" si="36"/>
        <v>28268</v>
      </c>
      <c r="H94" s="284">
        <f t="shared" si="36"/>
        <v>81</v>
      </c>
      <c r="I94" s="200">
        <f t="shared" si="36"/>
        <v>0</v>
      </c>
      <c r="J94" s="280">
        <f t="shared" si="36"/>
        <v>81</v>
      </c>
      <c r="K94" s="284">
        <f t="shared" si="36"/>
        <v>28699</v>
      </c>
      <c r="L94" s="200">
        <f t="shared" si="36"/>
        <v>350</v>
      </c>
      <c r="M94" s="280">
        <f t="shared" si="36"/>
        <v>28349</v>
      </c>
    </row>
    <row r="95" spans="1:13" s="110" customFormat="1" ht="13.5" thickBot="1" x14ac:dyDescent="0.25">
      <c r="A95" s="236"/>
      <c r="B95" s="111"/>
      <c r="C95" s="111"/>
      <c r="D95" s="256"/>
      <c r="E95" s="289"/>
      <c r="F95" s="240"/>
      <c r="G95" s="282"/>
      <c r="H95" s="289"/>
      <c r="I95" s="240"/>
      <c r="J95" s="282"/>
      <c r="K95" s="289"/>
      <c r="L95" s="240"/>
      <c r="M95" s="282" t="s">
        <v>249</v>
      </c>
    </row>
    <row r="96" spans="1:13" s="110" customFormat="1" ht="14.25" thickTop="1" thickBot="1" x14ac:dyDescent="0.25">
      <c r="A96" s="235" t="s">
        <v>250</v>
      </c>
      <c r="B96" s="203"/>
      <c r="C96" s="203"/>
      <c r="D96" s="258"/>
      <c r="E96" s="274">
        <f>+E94</f>
        <v>29281</v>
      </c>
      <c r="F96" s="205">
        <f>+F94</f>
        <v>1013</v>
      </c>
      <c r="G96" s="275">
        <f>+G94</f>
        <v>28268</v>
      </c>
      <c r="H96" s="274">
        <f>+I96+J96</f>
        <v>81</v>
      </c>
      <c r="I96" s="205">
        <f>I94</f>
        <v>0</v>
      </c>
      <c r="J96" s="275">
        <f>+J94</f>
        <v>81</v>
      </c>
      <c r="K96" s="274">
        <f>+K94</f>
        <v>28699</v>
      </c>
      <c r="L96" s="205">
        <f>+L94</f>
        <v>350</v>
      </c>
      <c r="M96" s="275">
        <f>+M94</f>
        <v>28349</v>
      </c>
    </row>
    <row r="97" spans="1:13" s="110" customFormat="1" ht="13.5" thickTop="1" x14ac:dyDescent="0.2">
      <c r="A97" s="267"/>
      <c r="B97" s="119"/>
      <c r="C97" s="119"/>
      <c r="D97" s="260"/>
      <c r="E97" s="272"/>
      <c r="F97" s="198"/>
      <c r="G97" s="278"/>
      <c r="H97" s="272"/>
      <c r="I97" s="198"/>
      <c r="J97" s="278"/>
      <c r="K97" s="272"/>
      <c r="L97" s="198"/>
      <c r="M97" s="278"/>
    </row>
    <row r="98" spans="1:13" s="110" customFormat="1" x14ac:dyDescent="0.2">
      <c r="A98" s="197">
        <v>5</v>
      </c>
      <c r="B98" s="197">
        <v>53</v>
      </c>
      <c r="C98" s="197">
        <v>5311</v>
      </c>
      <c r="D98" s="251" t="s">
        <v>251</v>
      </c>
      <c r="E98" s="283">
        <f>+F98+G98</f>
        <v>35214</v>
      </c>
      <c r="F98" s="198">
        <v>35114</v>
      </c>
      <c r="G98" s="278">
        <v>100</v>
      </c>
      <c r="H98" s="283">
        <f>+I98+J98</f>
        <v>100</v>
      </c>
      <c r="I98" s="198">
        <v>100</v>
      </c>
      <c r="J98" s="278"/>
      <c r="K98" s="283">
        <f>+L98+M98</f>
        <v>35314</v>
      </c>
      <c r="L98" s="198">
        <f>+F98+I98</f>
        <v>35214</v>
      </c>
      <c r="M98" s="278">
        <f>+G98+J98</f>
        <v>100</v>
      </c>
    </row>
    <row r="99" spans="1:13" s="110" customFormat="1" x14ac:dyDescent="0.2">
      <c r="A99" s="230" t="s">
        <v>252</v>
      </c>
      <c r="B99" s="199"/>
      <c r="C99" s="199"/>
      <c r="D99" s="254"/>
      <c r="E99" s="284">
        <f>SUM(E98)</f>
        <v>35214</v>
      </c>
      <c r="F99" s="200">
        <f>+F98</f>
        <v>35114</v>
      </c>
      <c r="G99" s="280">
        <f>+G98</f>
        <v>100</v>
      </c>
      <c r="H99" s="284">
        <f>+I99+J99</f>
        <v>100</v>
      </c>
      <c r="I99" s="200">
        <f>SUM(I98)</f>
        <v>100</v>
      </c>
      <c r="J99" s="280"/>
      <c r="K99" s="284">
        <f>SUM(K98)</f>
        <v>35314</v>
      </c>
      <c r="L99" s="200">
        <f>SUM(L98)</f>
        <v>35214</v>
      </c>
      <c r="M99" s="280">
        <f>SUM(M98)</f>
        <v>100</v>
      </c>
    </row>
    <row r="100" spans="1:13" s="110" customFormat="1" x14ac:dyDescent="0.2">
      <c r="A100" s="269"/>
      <c r="B100" s="224"/>
      <c r="C100" s="224"/>
      <c r="D100" s="253"/>
      <c r="E100" s="290"/>
      <c r="F100" s="201"/>
      <c r="G100" s="277"/>
      <c r="H100" s="290"/>
      <c r="I100" s="201"/>
      <c r="J100" s="277"/>
      <c r="K100" s="290"/>
      <c r="L100" s="201"/>
      <c r="M100" s="277"/>
    </row>
    <row r="101" spans="1:13" s="110" customFormat="1" x14ac:dyDescent="0.2">
      <c r="A101" s="197">
        <v>5</v>
      </c>
      <c r="B101" s="197">
        <v>55</v>
      </c>
      <c r="C101" s="197">
        <v>5512</v>
      </c>
      <c r="D101" s="251" t="s">
        <v>253</v>
      </c>
      <c r="E101" s="283">
        <f>+F101+G101</f>
        <v>158</v>
      </c>
      <c r="F101" s="198"/>
      <c r="G101" s="278">
        <v>158</v>
      </c>
      <c r="H101" s="283"/>
      <c r="I101" s="198"/>
      <c r="J101" s="278"/>
      <c r="K101" s="283">
        <f>+L101+M101</f>
        <v>158</v>
      </c>
      <c r="L101" s="198">
        <f t="shared" ref="L101" si="37">+F101+I101</f>
        <v>0</v>
      </c>
      <c r="M101" s="278">
        <f>+G101+J101</f>
        <v>158</v>
      </c>
    </row>
    <row r="102" spans="1:13" s="110" customFormat="1" x14ac:dyDescent="0.2">
      <c r="A102" s="230" t="s">
        <v>254</v>
      </c>
      <c r="B102" s="199"/>
      <c r="C102" s="199"/>
      <c r="D102" s="254"/>
      <c r="E102" s="284">
        <f>SUM(E101)</f>
        <v>158</v>
      </c>
      <c r="F102" s="200">
        <f>+F101</f>
        <v>0</v>
      </c>
      <c r="G102" s="280">
        <f>G101</f>
        <v>158</v>
      </c>
      <c r="H102" s="284"/>
      <c r="I102" s="200"/>
      <c r="J102" s="280"/>
      <c r="K102" s="284">
        <f>SUM(K101)</f>
        <v>158</v>
      </c>
      <c r="L102" s="200">
        <f>SUM(L101)</f>
        <v>0</v>
      </c>
      <c r="M102" s="285">
        <f>SUM(M101)</f>
        <v>158</v>
      </c>
    </row>
    <row r="103" spans="1:13" s="110" customFormat="1" ht="13.5" thickBot="1" x14ac:dyDescent="0.25">
      <c r="A103" s="265"/>
      <c r="B103" s="242"/>
      <c r="C103" s="242"/>
      <c r="D103" s="266"/>
      <c r="E103" s="287"/>
      <c r="F103" s="243"/>
      <c r="G103" s="288"/>
      <c r="H103" s="287"/>
      <c r="I103" s="243"/>
      <c r="J103" s="288"/>
      <c r="K103" s="287"/>
      <c r="L103" s="243"/>
      <c r="M103" s="288"/>
    </row>
    <row r="104" spans="1:13" s="110" customFormat="1" ht="14.25" thickTop="1" thickBot="1" x14ac:dyDescent="0.25">
      <c r="A104" s="235" t="s">
        <v>255</v>
      </c>
      <c r="B104" s="203"/>
      <c r="C104" s="203"/>
      <c r="D104" s="258"/>
      <c r="E104" s="274">
        <f>+E99+E102</f>
        <v>35372</v>
      </c>
      <c r="F104" s="205">
        <f>+F99+F102</f>
        <v>35114</v>
      </c>
      <c r="G104" s="275">
        <f>+G99+G102</f>
        <v>258</v>
      </c>
      <c r="H104" s="274">
        <f>+I104+J104</f>
        <v>100</v>
      </c>
      <c r="I104" s="205">
        <f>I99+I102</f>
        <v>100</v>
      </c>
      <c r="J104" s="275">
        <f>J99+J102</f>
        <v>0</v>
      </c>
      <c r="K104" s="274">
        <f>+K99+K102</f>
        <v>35472</v>
      </c>
      <c r="L104" s="205">
        <f>+L99+L102</f>
        <v>35214</v>
      </c>
      <c r="M104" s="275">
        <f>+M99+M102</f>
        <v>258</v>
      </c>
    </row>
    <row r="105" spans="1:13" s="110" customFormat="1" ht="13.5" thickTop="1" x14ac:dyDescent="0.2">
      <c r="A105" s="267"/>
      <c r="B105" s="119"/>
      <c r="C105" s="119"/>
      <c r="D105" s="260"/>
      <c r="E105" s="272"/>
      <c r="F105" s="198"/>
      <c r="G105" s="278"/>
      <c r="H105" s="272"/>
      <c r="I105" s="198"/>
      <c r="J105" s="278"/>
      <c r="K105" s="272"/>
      <c r="L105" s="198"/>
      <c r="M105" s="278"/>
    </row>
    <row r="106" spans="1:13" s="110" customFormat="1" x14ac:dyDescent="0.2">
      <c r="A106" s="197">
        <v>6</v>
      </c>
      <c r="B106" s="197">
        <v>61</v>
      </c>
      <c r="C106" s="197">
        <v>6171</v>
      </c>
      <c r="D106" s="251" t="s">
        <v>256</v>
      </c>
      <c r="E106" s="283">
        <f>+F106+G106</f>
        <v>64475</v>
      </c>
      <c r="F106" s="198">
        <v>17920</v>
      </c>
      <c r="G106" s="278">
        <v>46555</v>
      </c>
      <c r="H106" s="283">
        <f>+I106+J106</f>
        <v>0</v>
      </c>
      <c r="I106" s="198"/>
      <c r="J106" s="278"/>
      <c r="K106" s="283">
        <f>+L106+M106</f>
        <v>64475</v>
      </c>
      <c r="L106" s="198">
        <f>+F106+I106</f>
        <v>17920</v>
      </c>
      <c r="M106" s="278">
        <f>+G106+J106</f>
        <v>46555</v>
      </c>
    </row>
    <row r="107" spans="1:13" s="110" customFormat="1" x14ac:dyDescent="0.2">
      <c r="A107" s="230" t="s">
        <v>257</v>
      </c>
      <c r="B107" s="199"/>
      <c r="C107" s="199"/>
      <c r="D107" s="254"/>
      <c r="E107" s="284">
        <f>SUM(E106)</f>
        <v>64475</v>
      </c>
      <c r="F107" s="200">
        <f>+F106</f>
        <v>17920</v>
      </c>
      <c r="G107" s="280">
        <f>+G106</f>
        <v>46555</v>
      </c>
      <c r="H107" s="284">
        <f>+I107+J107</f>
        <v>0</v>
      </c>
      <c r="I107" s="200">
        <f>+I106</f>
        <v>0</v>
      </c>
      <c r="J107" s="280">
        <f>+J106</f>
        <v>0</v>
      </c>
      <c r="K107" s="284">
        <f>SUM(K106)</f>
        <v>64475</v>
      </c>
      <c r="L107" s="200">
        <f>SUM(L106)</f>
        <v>17920</v>
      </c>
      <c r="M107" s="280">
        <f>+M106</f>
        <v>46555</v>
      </c>
    </row>
    <row r="108" spans="1:13" s="110" customFormat="1" x14ac:dyDescent="0.2">
      <c r="A108" s="232"/>
      <c r="B108" s="197"/>
      <c r="C108" s="197"/>
      <c r="D108" s="251"/>
      <c r="E108" s="283"/>
      <c r="F108" s="198"/>
      <c r="G108" s="278"/>
      <c r="H108" s="297"/>
      <c r="I108" s="198"/>
      <c r="J108" s="278"/>
      <c r="K108" s="283"/>
      <c r="L108" s="198"/>
      <c r="M108" s="278"/>
    </row>
    <row r="109" spans="1:13" s="110" customFormat="1" x14ac:dyDescent="0.2">
      <c r="A109" s="197">
        <v>6</v>
      </c>
      <c r="B109" s="197">
        <v>62</v>
      </c>
      <c r="C109" s="197">
        <v>6211</v>
      </c>
      <c r="D109" s="251" t="s">
        <v>258</v>
      </c>
      <c r="E109" s="283">
        <f>+F109+G109</f>
        <v>30</v>
      </c>
      <c r="F109" s="198">
        <v>30</v>
      </c>
      <c r="G109" s="278"/>
      <c r="H109" s="283"/>
      <c r="I109" s="198"/>
      <c r="J109" s="278"/>
      <c r="K109" s="283">
        <f>+L109+M109</f>
        <v>30</v>
      </c>
      <c r="L109" s="198">
        <f>+F109+I109</f>
        <v>30</v>
      </c>
      <c r="M109" s="278">
        <f t="shared" ref="M109" si="38">+G109+J109</f>
        <v>0</v>
      </c>
    </row>
    <row r="110" spans="1:13" s="110" customFormat="1" x14ac:dyDescent="0.2">
      <c r="A110" s="230" t="s">
        <v>259</v>
      </c>
      <c r="B110" s="199"/>
      <c r="C110" s="199"/>
      <c r="D110" s="254"/>
      <c r="E110" s="284">
        <f>SUM(E109)</f>
        <v>30</v>
      </c>
      <c r="F110" s="200">
        <f>+F109</f>
        <v>30</v>
      </c>
      <c r="G110" s="280"/>
      <c r="H110" s="284"/>
      <c r="I110" s="200"/>
      <c r="J110" s="280"/>
      <c r="K110" s="284">
        <f>SUM(K109)</f>
        <v>30</v>
      </c>
      <c r="L110" s="200">
        <f>SUM(L109)</f>
        <v>30</v>
      </c>
      <c r="M110" s="280"/>
    </row>
    <row r="111" spans="1:13" s="110" customFormat="1" x14ac:dyDescent="0.2">
      <c r="A111" s="232"/>
      <c r="B111" s="197"/>
      <c r="C111" s="197"/>
      <c r="D111" s="251"/>
      <c r="E111" s="283"/>
      <c r="F111" s="198"/>
      <c r="G111" s="278"/>
      <c r="H111" s="283"/>
      <c r="I111" s="198"/>
      <c r="J111" s="278"/>
      <c r="K111" s="283"/>
      <c r="L111" s="198"/>
      <c r="M111" s="278"/>
    </row>
    <row r="112" spans="1:13" s="110" customFormat="1" x14ac:dyDescent="0.2">
      <c r="A112" s="197">
        <v>6</v>
      </c>
      <c r="B112" s="197">
        <v>63</v>
      </c>
      <c r="C112" s="197">
        <v>6310</v>
      </c>
      <c r="D112" s="251" t="s">
        <v>260</v>
      </c>
      <c r="E112" s="283">
        <f>+F112+G112</f>
        <v>67435</v>
      </c>
      <c r="F112" s="198">
        <v>61660</v>
      </c>
      <c r="G112" s="278">
        <v>5775</v>
      </c>
      <c r="H112" s="283"/>
      <c r="I112" s="198"/>
      <c r="J112" s="278"/>
      <c r="K112" s="283">
        <f>+L112+M112</f>
        <v>67435</v>
      </c>
      <c r="L112" s="198">
        <f>+F112+I112</f>
        <v>61660</v>
      </c>
      <c r="M112" s="278">
        <f>+G112+J112</f>
        <v>5775</v>
      </c>
    </row>
    <row r="113" spans="1:13" s="110" customFormat="1" x14ac:dyDescent="0.2">
      <c r="A113" s="230" t="s">
        <v>261</v>
      </c>
      <c r="B113" s="199"/>
      <c r="C113" s="199"/>
      <c r="D113" s="254"/>
      <c r="E113" s="284">
        <f>SUM(E112:E112)</f>
        <v>67435</v>
      </c>
      <c r="F113" s="200">
        <f>SUM(F112:F112)</f>
        <v>61660</v>
      </c>
      <c r="G113" s="280">
        <f>SUM(G112:G112)</f>
        <v>5775</v>
      </c>
      <c r="H113" s="284"/>
      <c r="I113" s="200"/>
      <c r="J113" s="280"/>
      <c r="K113" s="284">
        <f>SUM(K112:K112)</f>
        <v>67435</v>
      </c>
      <c r="L113" s="200">
        <f>SUM(L112:L112)</f>
        <v>61660</v>
      </c>
      <c r="M113" s="280">
        <f>SUM(M112:M112)</f>
        <v>5775</v>
      </c>
    </row>
    <row r="114" spans="1:13" s="110" customFormat="1" ht="13.5" thickBot="1" x14ac:dyDescent="0.25">
      <c r="A114" s="236"/>
      <c r="B114" s="111"/>
      <c r="C114" s="111"/>
      <c r="D114" s="256"/>
      <c r="E114" s="289"/>
      <c r="F114" s="240"/>
      <c r="G114" s="282"/>
      <c r="H114" s="289"/>
      <c r="I114" s="240"/>
      <c r="J114" s="282"/>
      <c r="K114" s="289"/>
      <c r="L114" s="240"/>
      <c r="M114" s="282"/>
    </row>
    <row r="115" spans="1:13" s="110" customFormat="1" ht="14.25" thickTop="1" thickBot="1" x14ac:dyDescent="0.25">
      <c r="A115" s="235" t="s">
        <v>262</v>
      </c>
      <c r="B115" s="203"/>
      <c r="C115" s="203"/>
      <c r="D115" s="258"/>
      <c r="E115" s="274">
        <f>E107+E110+E113</f>
        <v>131940</v>
      </c>
      <c r="F115" s="205">
        <f>F107+F110+F113</f>
        <v>79610</v>
      </c>
      <c r="G115" s="275">
        <f>G107+G110+G113</f>
        <v>52330</v>
      </c>
      <c r="H115" s="274">
        <f>+I115+J115</f>
        <v>0</v>
      </c>
      <c r="I115" s="205">
        <f>+I107</f>
        <v>0</v>
      </c>
      <c r="J115" s="275">
        <f>+J107</f>
        <v>0</v>
      </c>
      <c r="K115" s="274">
        <f>+K107+K110+K113</f>
        <v>131940</v>
      </c>
      <c r="L115" s="205">
        <f>+L107+L110+L113</f>
        <v>79610</v>
      </c>
      <c r="M115" s="275">
        <f>+M107+M110+M113</f>
        <v>52330</v>
      </c>
    </row>
    <row r="116" spans="1:13" s="110" customFormat="1" ht="14.25" thickTop="1" thickBot="1" x14ac:dyDescent="0.25">
      <c r="A116" s="114"/>
      <c r="B116" s="113"/>
      <c r="C116" s="113"/>
      <c r="D116" s="298"/>
      <c r="E116" s="281"/>
      <c r="F116" s="240"/>
      <c r="G116" s="282"/>
      <c r="H116" s="281"/>
      <c r="I116" s="240"/>
      <c r="J116" s="282"/>
      <c r="K116" s="291"/>
      <c r="L116" s="292"/>
      <c r="M116" s="293"/>
    </row>
    <row r="117" spans="1:13" s="110" customFormat="1" ht="17.25" customHeight="1" thickTop="1" thickBot="1" x14ac:dyDescent="0.3">
      <c r="A117" s="305" t="s">
        <v>382</v>
      </c>
      <c r="B117" s="299"/>
      <c r="C117" s="299"/>
      <c r="D117" s="300"/>
      <c r="E117" s="301">
        <f>+E115+E104+E96+E84+E38+E18+E9</f>
        <v>871296</v>
      </c>
      <c r="F117" s="302">
        <f>+F115+F104+F96+F84+F38+F18+F9</f>
        <v>685133</v>
      </c>
      <c r="G117" s="303">
        <f>+G9+G18+G38+G84+G96+G104+G115</f>
        <v>186163</v>
      </c>
      <c r="H117" s="301">
        <f>+H115+H104+H96+H84+H38</f>
        <v>590036</v>
      </c>
      <c r="I117" s="302">
        <f>I9+I18+I38+I84+I96+I104+I115</f>
        <v>589950</v>
      </c>
      <c r="J117" s="303">
        <f>J9+J18+J38+J84+J96+J104+J115</f>
        <v>86</v>
      </c>
      <c r="K117" s="294">
        <f>+K9+K18+K38+K84+K96+K104+K115</f>
        <v>1460192</v>
      </c>
      <c r="L117" s="295">
        <f>+L9+L18+L38+L84+L96+L104+L115</f>
        <v>1274125</v>
      </c>
      <c r="M117" s="296">
        <f>+M9+M18+M38+M84+M96+M104+M115</f>
        <v>186067</v>
      </c>
    </row>
    <row r="118" spans="1:13" s="110" customFormat="1" ht="13.5" thickTop="1" x14ac:dyDescent="0.2">
      <c r="A118" s="107"/>
      <c r="B118" s="107"/>
      <c r="C118" s="107"/>
      <c r="D118" s="244"/>
      <c r="E118" s="245"/>
      <c r="F118" s="245"/>
      <c r="G118" s="245"/>
    </row>
  </sheetData>
  <mergeCells count="8">
    <mergeCell ref="B5:B6"/>
    <mergeCell ref="C5:C6"/>
    <mergeCell ref="D5:D6"/>
    <mergeCell ref="A1:J1"/>
    <mergeCell ref="A2:J2"/>
    <mergeCell ref="A5:A6"/>
    <mergeCell ref="H5:J5"/>
    <mergeCell ref="E5:G5"/>
  </mergeCells>
  <printOptions horizontalCentered="1"/>
  <pageMargins left="0.47244094488188981" right="0.51181102362204722" top="0.62992125984251968" bottom="0.59055118110236227" header="0.35433070866141736" footer="0.35433070866141736"/>
  <pageSetup paperSize="9" scale="79" fitToHeight="2" orientation="portrait" r:id="rId1"/>
  <headerFooter alignWithMargins="0">
    <oddHeader xml:space="preserve">&amp;R </oddHeader>
  </headerFooter>
  <rowBreaks count="1" manualBreakCount="1">
    <brk id="65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H72" sqref="H72"/>
    </sheetView>
  </sheetViews>
  <sheetFormatPr defaultRowHeight="12.75" x14ac:dyDescent="0.2"/>
  <sheetData/>
  <pageMargins left="0.47" right="0.42" top="0.78740157499999996" bottom="0.6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showZeros="0" zoomScaleNormal="100" zoomScaleSheetLayoutView="75" workbookViewId="0">
      <selection activeCell="I29" activeCellId="7" sqref="I9:I10 I13 I20 I21 I23 I25 I27 I29"/>
    </sheetView>
  </sheetViews>
  <sheetFormatPr defaultRowHeight="12.75" x14ac:dyDescent="0.2"/>
  <cols>
    <col min="1" max="1" width="6.5703125" style="306" customWidth="1"/>
    <col min="2" max="2" width="48.5703125" style="306" customWidth="1"/>
    <col min="3" max="3" width="12.28515625" style="306" customWidth="1"/>
    <col min="4" max="4" width="9.5703125" style="306" customWidth="1"/>
    <col min="5" max="5" width="10.140625" style="306" customWidth="1"/>
    <col min="6" max="6" width="11.28515625" style="306" customWidth="1"/>
    <col min="7" max="7" width="8.85546875" style="306" bestFit="1" customWidth="1"/>
    <col min="8" max="8" width="10.140625" style="306" customWidth="1"/>
    <col min="9" max="9" width="12.7109375" style="306" customWidth="1"/>
    <col min="10" max="10" width="9.85546875" style="306" bestFit="1" customWidth="1"/>
    <col min="11" max="11" width="10.28515625" style="306" customWidth="1"/>
    <col min="12" max="12" width="9" style="306" bestFit="1" customWidth="1"/>
    <col min="13" max="13" width="6.42578125" style="306" bestFit="1" customWidth="1"/>
    <col min="14" max="16384" width="9.140625" style="306"/>
  </cols>
  <sheetData>
    <row r="1" spans="1:13" x14ac:dyDescent="0.2">
      <c r="L1" s="307"/>
    </row>
    <row r="2" spans="1:13" x14ac:dyDescent="0.2">
      <c r="A2" s="308"/>
      <c r="L2" s="307"/>
    </row>
    <row r="3" spans="1:13" ht="18.75" x14ac:dyDescent="0.3">
      <c r="A3" s="484" t="s">
        <v>446</v>
      </c>
      <c r="B3" s="484"/>
      <c r="C3" s="484"/>
      <c r="D3" s="484"/>
      <c r="E3" s="484"/>
      <c r="F3" s="484"/>
      <c r="G3" s="484"/>
      <c r="H3" s="484"/>
      <c r="I3" s="484"/>
      <c r="J3" s="484"/>
      <c r="K3" s="484"/>
      <c r="L3" s="310"/>
    </row>
    <row r="4" spans="1:13" x14ac:dyDescent="0.2">
      <c r="A4" s="311"/>
      <c r="B4" s="309"/>
      <c r="C4" s="309"/>
      <c r="L4" s="307"/>
    </row>
    <row r="5" spans="1:13" ht="13.5" thickBot="1" x14ac:dyDescent="0.25">
      <c r="L5" s="307"/>
    </row>
    <row r="6" spans="1:13" x14ac:dyDescent="0.2">
      <c r="A6" s="506" t="s">
        <v>115</v>
      </c>
      <c r="B6" s="508" t="s">
        <v>116</v>
      </c>
      <c r="C6" s="509" t="s">
        <v>263</v>
      </c>
      <c r="D6" s="510"/>
      <c r="E6" s="511"/>
      <c r="F6" s="509" t="s">
        <v>264</v>
      </c>
      <c r="G6" s="510"/>
      <c r="H6" s="511"/>
      <c r="I6" s="509" t="s">
        <v>265</v>
      </c>
      <c r="J6" s="510"/>
      <c r="K6" s="511"/>
      <c r="L6" s="449" t="s">
        <v>266</v>
      </c>
    </row>
    <row r="7" spans="1:13" ht="26.25" thickBot="1" x14ac:dyDescent="0.25">
      <c r="A7" s="507"/>
      <c r="B7" s="492"/>
      <c r="C7" s="312" t="s">
        <v>107</v>
      </c>
      <c r="D7" s="313" t="s">
        <v>6</v>
      </c>
      <c r="E7" s="334" t="s">
        <v>7</v>
      </c>
      <c r="F7" s="312" t="s">
        <v>107</v>
      </c>
      <c r="G7" s="313" t="s">
        <v>6</v>
      </c>
      <c r="H7" s="334" t="s">
        <v>7</v>
      </c>
      <c r="I7" s="312" t="s">
        <v>107</v>
      </c>
      <c r="J7" s="313" t="s">
        <v>6</v>
      </c>
      <c r="K7" s="335" t="s">
        <v>7</v>
      </c>
      <c r="L7" s="449" t="s">
        <v>267</v>
      </c>
    </row>
    <row r="8" spans="1:13" x14ac:dyDescent="0.2">
      <c r="A8" s="314"/>
      <c r="B8" s="315"/>
      <c r="C8" s="316"/>
      <c r="D8" s="317"/>
      <c r="E8" s="317"/>
      <c r="F8" s="316"/>
      <c r="G8" s="317"/>
      <c r="H8" s="317"/>
      <c r="I8" s="316"/>
      <c r="J8" s="317"/>
      <c r="K8" s="318"/>
      <c r="L8" s="319"/>
    </row>
    <row r="9" spans="1:13" x14ac:dyDescent="0.2">
      <c r="A9" s="320" t="s">
        <v>120</v>
      </c>
      <c r="B9" s="321" t="s">
        <v>121</v>
      </c>
      <c r="C9" s="322">
        <f>+'B a K'!E12</f>
        <v>14241</v>
      </c>
      <c r="D9" s="323">
        <f>+'B a K'!F12</f>
        <v>13697</v>
      </c>
      <c r="E9" s="323">
        <f>+'B a K'!G12</f>
        <v>544</v>
      </c>
      <c r="F9" s="322">
        <f>+'B a K'!H12</f>
        <v>3450</v>
      </c>
      <c r="G9" s="323">
        <f>+'B a K'!I12</f>
        <v>3450</v>
      </c>
      <c r="H9" s="323">
        <f>+'B a K'!J12</f>
        <v>0</v>
      </c>
      <c r="I9" s="322">
        <f>+'B a K'!K12</f>
        <v>17691</v>
      </c>
      <c r="J9" s="323">
        <f>+'B a K'!L12</f>
        <v>17147</v>
      </c>
      <c r="K9" s="324">
        <f>+'B a K'!M12</f>
        <v>544</v>
      </c>
      <c r="L9" s="325">
        <f>I9*1000/$L$32</f>
        <v>46.471980477092366</v>
      </c>
      <c r="M9" s="326">
        <v>46</v>
      </c>
    </row>
    <row r="10" spans="1:13" x14ac:dyDescent="0.2">
      <c r="A10" s="320" t="s">
        <v>122</v>
      </c>
      <c r="B10" s="321" t="s">
        <v>123</v>
      </c>
      <c r="C10" s="322">
        <f>+'B a K'!E21</f>
        <v>55890</v>
      </c>
      <c r="D10" s="323">
        <f>+'B a K'!F21</f>
        <v>51920</v>
      </c>
      <c r="E10" s="323">
        <f>+'B a K'!G21</f>
        <v>3970</v>
      </c>
      <c r="F10" s="322">
        <f>+'B a K'!H21</f>
        <v>15725</v>
      </c>
      <c r="G10" s="323">
        <f>+'B a K'!I21</f>
        <v>15725</v>
      </c>
      <c r="H10" s="323">
        <f>+'B a K'!J21</f>
        <v>0</v>
      </c>
      <c r="I10" s="322">
        <f>+'B a K'!K21</f>
        <v>71615</v>
      </c>
      <c r="J10" s="323">
        <f>+'B a K'!L21</f>
        <v>67645</v>
      </c>
      <c r="K10" s="324">
        <f>+'B a K'!M21</f>
        <v>3970</v>
      </c>
      <c r="L10" s="325">
        <f>I10*1000/$L$32</f>
        <v>188.12338939952349</v>
      </c>
      <c r="M10" s="326">
        <v>188</v>
      </c>
    </row>
    <row r="11" spans="1:13" x14ac:dyDescent="0.2">
      <c r="A11" s="320" t="s">
        <v>124</v>
      </c>
      <c r="B11" s="321" t="s">
        <v>125</v>
      </c>
      <c r="C11" s="322">
        <f>+'B a K'!E33</f>
        <v>3168601</v>
      </c>
      <c r="D11" s="323">
        <f>+'B a K'!F33</f>
        <v>2899372</v>
      </c>
      <c r="E11" s="323">
        <f>+'B a K'!G33</f>
        <v>269229</v>
      </c>
      <c r="F11" s="322">
        <f>+'B a K'!H33</f>
        <v>1125455</v>
      </c>
      <c r="G11" s="323">
        <f>+'B a K'!I33</f>
        <v>1076467</v>
      </c>
      <c r="H11" s="323">
        <f>+'B a K'!J33</f>
        <v>48988</v>
      </c>
      <c r="I11" s="322">
        <f>+'B a K'!K33</f>
        <v>4294056</v>
      </c>
      <c r="J11" s="323">
        <f>+'B a K'!L33</f>
        <v>3975839</v>
      </c>
      <c r="K11" s="324">
        <f>+'B a K'!M33</f>
        <v>318217</v>
      </c>
      <c r="L11" s="325">
        <f>I11*1000/$L$32</f>
        <v>11279.932541944569</v>
      </c>
      <c r="M11" s="326">
        <v>11280</v>
      </c>
    </row>
    <row r="12" spans="1:13" x14ac:dyDescent="0.2">
      <c r="A12" s="320" t="s">
        <v>126</v>
      </c>
      <c r="B12" s="321" t="s">
        <v>127</v>
      </c>
      <c r="C12" s="322">
        <f>+'B a K'!E43</f>
        <v>14424</v>
      </c>
      <c r="D12" s="323">
        <f>+'B a K'!F43</f>
        <v>11680</v>
      </c>
      <c r="E12" s="323">
        <f>+'B a K'!G43</f>
        <v>2744</v>
      </c>
      <c r="F12" s="322">
        <f>+'B a K'!H43</f>
        <v>1072285</v>
      </c>
      <c r="G12" s="323">
        <f>+'B a K'!I43</f>
        <v>1069563</v>
      </c>
      <c r="H12" s="323">
        <f>+'B a K'!J43</f>
        <v>2722</v>
      </c>
      <c r="I12" s="322">
        <f>+'B a K'!K43</f>
        <v>1086709</v>
      </c>
      <c r="J12" s="323">
        <f>+'B a K'!L43</f>
        <v>1081243</v>
      </c>
      <c r="K12" s="324">
        <f>+'B a K'!M43</f>
        <v>5466</v>
      </c>
      <c r="L12" s="325">
        <f>I12*1000/$L$32</f>
        <v>2854.6447025199577</v>
      </c>
      <c r="M12" s="326">
        <v>2855</v>
      </c>
    </row>
    <row r="13" spans="1:13" x14ac:dyDescent="0.2">
      <c r="A13" s="328">
        <v>24</v>
      </c>
      <c r="B13" s="321" t="s">
        <v>409</v>
      </c>
      <c r="C13" s="322">
        <f>'B a K'!E46</f>
        <v>10</v>
      </c>
      <c r="D13" s="323">
        <f>'B a K'!F46</f>
        <v>0</v>
      </c>
      <c r="E13" s="323">
        <f>'B a K'!G46</f>
        <v>10</v>
      </c>
      <c r="F13" s="322"/>
      <c r="G13" s="323"/>
      <c r="H13" s="323"/>
      <c r="I13" s="322">
        <f>'B a K'!K46</f>
        <v>10</v>
      </c>
      <c r="J13" s="323">
        <f>'B a K'!L46</f>
        <v>0</v>
      </c>
      <c r="K13" s="324">
        <f>'B a K'!M46</f>
        <v>10</v>
      </c>
      <c r="L13" s="325"/>
      <c r="M13" s="326"/>
    </row>
    <row r="14" spans="1:13" x14ac:dyDescent="0.2">
      <c r="A14" s="320" t="s">
        <v>128</v>
      </c>
      <c r="B14" s="321" t="s">
        <v>129</v>
      </c>
      <c r="C14" s="322">
        <f>+'B a K'!E60+'B a K'!E65</f>
        <v>579495</v>
      </c>
      <c r="D14" s="323">
        <f>+'B a K'!F60+'B a K'!F65</f>
        <v>107913</v>
      </c>
      <c r="E14" s="323">
        <f>+'B a K'!G60+'B a K'!G65</f>
        <v>471582</v>
      </c>
      <c r="F14" s="322">
        <f>+'B a K'!H60+'B a K'!H65</f>
        <v>567740</v>
      </c>
      <c r="G14" s="323">
        <f>+'B a K'!I60+'B a K'!I65</f>
        <v>265807</v>
      </c>
      <c r="H14" s="323">
        <f>+'B a K'!J60+'B a K'!J65</f>
        <v>301933</v>
      </c>
      <c r="I14" s="322">
        <f>+'B a K'!K60+'B a K'!K65</f>
        <v>1147235</v>
      </c>
      <c r="J14" s="323">
        <f>+'B a K'!L60+'B a K'!L65</f>
        <v>373720</v>
      </c>
      <c r="K14" s="324">
        <f>+'B a K'!M60+'B a K'!M65</f>
        <v>773515</v>
      </c>
      <c r="L14" s="325">
        <f t="shared" ref="L14:L29" si="0">I14*1000/$L$32</f>
        <v>3013.6387158802254</v>
      </c>
      <c r="M14" s="326">
        <v>3014</v>
      </c>
    </row>
    <row r="15" spans="1:13" x14ac:dyDescent="0.2">
      <c r="A15" s="320" t="s">
        <v>130</v>
      </c>
      <c r="B15" s="321" t="s">
        <v>131</v>
      </c>
      <c r="C15" s="322">
        <f>+'B a K'!E85</f>
        <v>1383265</v>
      </c>
      <c r="D15" s="323">
        <f>+'B a K'!F85</f>
        <v>1298168</v>
      </c>
      <c r="E15" s="323">
        <f>+'B a K'!G85</f>
        <v>85097</v>
      </c>
      <c r="F15" s="322">
        <f>+'B a K'!H85</f>
        <v>157413</v>
      </c>
      <c r="G15" s="323">
        <f>+'B a K'!I85</f>
        <v>141634</v>
      </c>
      <c r="H15" s="323">
        <f>+'B a K'!J85</f>
        <v>15779</v>
      </c>
      <c r="I15" s="322">
        <f>+'B a K'!K85</f>
        <v>1540678</v>
      </c>
      <c r="J15" s="323">
        <f>+'B a K'!L85</f>
        <v>1439802</v>
      </c>
      <c r="K15" s="324">
        <f>+'B a K'!M85</f>
        <v>100876</v>
      </c>
      <c r="L15" s="325">
        <f t="shared" si="0"/>
        <v>4047.1628476335832</v>
      </c>
      <c r="M15" s="326">
        <v>4047</v>
      </c>
    </row>
    <row r="16" spans="1:13" x14ac:dyDescent="0.2">
      <c r="A16" s="320" t="s">
        <v>132</v>
      </c>
      <c r="B16" s="321" t="s">
        <v>133</v>
      </c>
      <c r="C16" s="322">
        <f>+'B a K'!E91</f>
        <v>450067</v>
      </c>
      <c r="D16" s="323">
        <f>+'B a K'!F91</f>
        <v>401324</v>
      </c>
      <c r="E16" s="323">
        <f>+'B a K'!G91</f>
        <v>48743</v>
      </c>
      <c r="F16" s="322">
        <f>+'B a K'!H91</f>
        <v>394530</v>
      </c>
      <c r="G16" s="323">
        <f>+'B a K'!I91</f>
        <v>346985</v>
      </c>
      <c r="H16" s="323">
        <f>+'B a K'!J91</f>
        <v>47545</v>
      </c>
      <c r="I16" s="322">
        <f>+'B a K'!K91</f>
        <v>844597</v>
      </c>
      <c r="J16" s="323">
        <f>+'B a K'!L91</f>
        <v>748309</v>
      </c>
      <c r="K16" s="324">
        <f>+'B a K'!M91</f>
        <v>96288</v>
      </c>
      <c r="L16" s="325">
        <f t="shared" si="0"/>
        <v>2218.647634108348</v>
      </c>
      <c r="M16" s="326">
        <v>2219</v>
      </c>
    </row>
    <row r="17" spans="1:13" x14ac:dyDescent="0.2">
      <c r="A17" s="320" t="s">
        <v>134</v>
      </c>
      <c r="B17" s="321" t="s">
        <v>135</v>
      </c>
      <c r="C17" s="322">
        <f>+'B a K'!E101</f>
        <v>213082</v>
      </c>
      <c r="D17" s="323">
        <f>+'B a K'!F101</f>
        <v>207282</v>
      </c>
      <c r="E17" s="327">
        <f>+'B a K'!G101</f>
        <v>5800</v>
      </c>
      <c r="F17" s="322">
        <f>+'B a K'!H101</f>
        <v>118647</v>
      </c>
      <c r="G17" s="323">
        <f>+'B a K'!I101</f>
        <v>101647</v>
      </c>
      <c r="H17" s="323">
        <f>+'B a K'!J101</f>
        <v>17000</v>
      </c>
      <c r="I17" s="322">
        <f>+'B a K'!K101</f>
        <v>331729</v>
      </c>
      <c r="J17" s="323">
        <f>+'B a K'!L101</f>
        <v>308929</v>
      </c>
      <c r="K17" s="324">
        <f>+'B a K'!M101</f>
        <v>22800</v>
      </c>
      <c r="L17" s="325">
        <f t="shared" si="0"/>
        <v>871.40939526795398</v>
      </c>
      <c r="M17" s="326">
        <v>871</v>
      </c>
    </row>
    <row r="18" spans="1:13" x14ac:dyDescent="0.2">
      <c r="A18" s="320" t="s">
        <v>136</v>
      </c>
      <c r="B18" s="321" t="s">
        <v>268</v>
      </c>
      <c r="C18" s="322">
        <f>+'B a K'!E114</f>
        <v>919969</v>
      </c>
      <c r="D18" s="323">
        <f>+'B a K'!F114</f>
        <v>810369</v>
      </c>
      <c r="E18" s="327">
        <f>+'B a K'!G114</f>
        <v>109600</v>
      </c>
      <c r="F18" s="322">
        <f>+'B a K'!H114</f>
        <v>2059047</v>
      </c>
      <c r="G18" s="323">
        <f>+'B a K'!I114</f>
        <v>1114693</v>
      </c>
      <c r="H18" s="323">
        <f>+'B a K'!J114</f>
        <v>944354</v>
      </c>
      <c r="I18" s="322">
        <f>+'B a K'!K114</f>
        <v>2979016</v>
      </c>
      <c r="J18" s="323">
        <f>+'B a K'!L114</f>
        <v>1925062</v>
      </c>
      <c r="K18" s="324">
        <f>+'B a K'!M114</f>
        <v>1053954</v>
      </c>
      <c r="L18" s="325">
        <f t="shared" si="0"/>
        <v>7825.4916846388442</v>
      </c>
      <c r="M18" s="326">
        <v>7825</v>
      </c>
    </row>
    <row r="19" spans="1:13" x14ac:dyDescent="0.2">
      <c r="A19" s="320" t="s">
        <v>138</v>
      </c>
      <c r="B19" s="321" t="s">
        <v>139</v>
      </c>
      <c r="C19" s="322">
        <f>+'B a K'!E131</f>
        <v>700949</v>
      </c>
      <c r="D19" s="323">
        <f>+'B a K'!F131</f>
        <v>472108</v>
      </c>
      <c r="E19" s="327">
        <f>+'B a K'!G131</f>
        <v>228841</v>
      </c>
      <c r="F19" s="322">
        <f>+'B a K'!H131</f>
        <v>205371</v>
      </c>
      <c r="G19" s="323">
        <f>+'B a K'!I131</f>
        <v>143992</v>
      </c>
      <c r="H19" s="323">
        <f>+'B a K'!J131</f>
        <v>61379</v>
      </c>
      <c r="I19" s="322">
        <f>+'B a K'!K131</f>
        <v>906320</v>
      </c>
      <c r="J19" s="323">
        <f>+'B a K'!L131</f>
        <v>616100</v>
      </c>
      <c r="K19" s="324">
        <f>+'B a K'!M131</f>
        <v>290220</v>
      </c>
      <c r="L19" s="325">
        <f t="shared" si="0"/>
        <v>2380.7860124356089</v>
      </c>
      <c r="M19" s="326">
        <v>2381</v>
      </c>
    </row>
    <row r="20" spans="1:13" x14ac:dyDescent="0.2">
      <c r="A20" s="320" t="s">
        <v>269</v>
      </c>
      <c r="B20" s="321" t="s">
        <v>270</v>
      </c>
      <c r="C20" s="322">
        <f>+'B a K'!E133</f>
        <v>71350</v>
      </c>
      <c r="D20" s="323">
        <f>+'B a K'!F133</f>
        <v>71350</v>
      </c>
      <c r="E20" s="327">
        <f>+'B a K'!G133</f>
        <v>0</v>
      </c>
      <c r="F20" s="322">
        <f>+'B a K'!H133</f>
        <v>1000</v>
      </c>
      <c r="G20" s="323">
        <f>+'B a K'!I133</f>
        <v>1000</v>
      </c>
      <c r="H20" s="324">
        <f>+'B a K'!J133</f>
        <v>0</v>
      </c>
      <c r="I20" s="322">
        <f>+'B a K'!K133</f>
        <v>72350</v>
      </c>
      <c r="J20" s="323">
        <f>+'B a K'!L133</f>
        <v>72350</v>
      </c>
      <c r="K20" s="324">
        <f>+'B a K'!M133</f>
        <v>0</v>
      </c>
      <c r="L20" s="325">
        <f t="shared" si="0"/>
        <v>190.05413981785273</v>
      </c>
      <c r="M20" s="326">
        <v>190</v>
      </c>
    </row>
    <row r="21" spans="1:13" x14ac:dyDescent="0.2">
      <c r="A21" s="328">
        <v>39</v>
      </c>
      <c r="B21" s="321" t="s">
        <v>271</v>
      </c>
      <c r="C21" s="322">
        <f>+'B a K'!E137</f>
        <v>52154</v>
      </c>
      <c r="D21" s="323">
        <f>+'B a K'!F137</f>
        <v>51461</v>
      </c>
      <c r="E21" s="327">
        <f>+'B a K'!G137</f>
        <v>693</v>
      </c>
      <c r="F21" s="322">
        <f>+'B a K'!H137</f>
        <v>0</v>
      </c>
      <c r="G21" s="323">
        <f>+'B a K'!I137</f>
        <v>0</v>
      </c>
      <c r="H21" s="324">
        <f>+'B a K'!J137</f>
        <v>0</v>
      </c>
      <c r="I21" s="322">
        <f>+'B a K'!K137</f>
        <v>52154</v>
      </c>
      <c r="J21" s="323">
        <f>+'B a K'!L137</f>
        <v>51461</v>
      </c>
      <c r="K21" s="324">
        <f>+'B a K'!M137</f>
        <v>693</v>
      </c>
      <c r="L21" s="325">
        <f t="shared" si="0"/>
        <v>137.00184669053618</v>
      </c>
      <c r="M21" s="326">
        <v>137</v>
      </c>
    </row>
    <row r="22" spans="1:13" x14ac:dyDescent="0.2">
      <c r="A22" s="320" t="s">
        <v>140</v>
      </c>
      <c r="B22" s="150" t="s">
        <v>420</v>
      </c>
      <c r="C22" s="322">
        <f>+'B a K'!E160</f>
        <v>710636</v>
      </c>
      <c r="D22" s="323">
        <f>+'B a K'!F160</f>
        <v>570516</v>
      </c>
      <c r="E22" s="327">
        <f>+'B a K'!G160</f>
        <v>140120</v>
      </c>
      <c r="F22" s="322">
        <f>+'B a K'!H160</f>
        <v>224151</v>
      </c>
      <c r="G22" s="323">
        <f>+'B a K'!I160</f>
        <v>223231</v>
      </c>
      <c r="H22" s="323">
        <f>+'B a K'!J160</f>
        <v>920</v>
      </c>
      <c r="I22" s="322">
        <f>+'B a K'!K160</f>
        <v>934787</v>
      </c>
      <c r="J22" s="323">
        <f>+'B a K'!L160</f>
        <v>793747</v>
      </c>
      <c r="K22" s="324">
        <f>+'B a K'!M160</f>
        <v>141040</v>
      </c>
      <c r="L22" s="325">
        <f t="shared" si="0"/>
        <v>2455.5651582295936</v>
      </c>
      <c r="M22" s="326">
        <v>2456</v>
      </c>
    </row>
    <row r="23" spans="1:13" x14ac:dyDescent="0.2">
      <c r="A23" s="320" t="s">
        <v>272</v>
      </c>
      <c r="B23" s="321" t="s">
        <v>273</v>
      </c>
      <c r="C23" s="322">
        <f>+'B a K'!E169</f>
        <v>4933</v>
      </c>
      <c r="D23" s="323">
        <f>+'B a K'!F169</f>
        <v>3300</v>
      </c>
      <c r="E23" s="327">
        <f>+'B a K'!G169</f>
        <v>1633</v>
      </c>
      <c r="F23" s="322">
        <f>+'B a K'!H169</f>
        <v>0</v>
      </c>
      <c r="G23" s="323">
        <f>+'B a K'!I169</f>
        <v>0</v>
      </c>
      <c r="H23" s="323">
        <f>+'B a K'!J169</f>
        <v>0</v>
      </c>
      <c r="I23" s="322">
        <f>+'B a K'!K169</f>
        <v>4933</v>
      </c>
      <c r="J23" s="323">
        <f>+'B a K'!L169</f>
        <v>3300</v>
      </c>
      <c r="K23" s="324">
        <f>+'B a K'!M169</f>
        <v>1633</v>
      </c>
      <c r="L23" s="325">
        <f t="shared" si="0"/>
        <v>12.958356209004389</v>
      </c>
      <c r="M23" s="326">
        <v>13</v>
      </c>
    </row>
    <row r="24" spans="1:13" x14ac:dyDescent="0.2">
      <c r="A24" s="320" t="s">
        <v>142</v>
      </c>
      <c r="B24" s="321" t="s">
        <v>143</v>
      </c>
      <c r="C24" s="322">
        <f>+'B a K'!E174</f>
        <v>527869</v>
      </c>
      <c r="D24" s="323">
        <f>+'B a K'!F174</f>
        <v>527639</v>
      </c>
      <c r="E24" s="327">
        <f>+'B a K'!G174</f>
        <v>230</v>
      </c>
      <c r="F24" s="322">
        <f>+'B a K'!H174</f>
        <v>14990</v>
      </c>
      <c r="G24" s="323">
        <f>+'B a K'!I174</f>
        <v>13440</v>
      </c>
      <c r="H24" s="323">
        <f>+'B a K'!J174</f>
        <v>1550</v>
      </c>
      <c r="I24" s="322">
        <f>+'B a K'!K174</f>
        <v>542859</v>
      </c>
      <c r="J24" s="323">
        <f>+'B a K'!L174</f>
        <v>541079</v>
      </c>
      <c r="K24" s="324">
        <f>+'B a K'!M174</f>
        <v>1780</v>
      </c>
      <c r="L24" s="325">
        <f t="shared" si="0"/>
        <v>1426.02073652218</v>
      </c>
      <c r="M24" s="326">
        <v>1426</v>
      </c>
    </row>
    <row r="25" spans="1:13" x14ac:dyDescent="0.2">
      <c r="A25" s="320" t="s">
        <v>274</v>
      </c>
      <c r="B25" s="321" t="s">
        <v>144</v>
      </c>
      <c r="C25" s="322">
        <f>+'B a K'!E179</f>
        <v>15479</v>
      </c>
      <c r="D25" s="323">
        <f>+'B a K'!F179</f>
        <v>5000</v>
      </c>
      <c r="E25" s="327">
        <f>+'B a K'!G179</f>
        <v>10479</v>
      </c>
      <c r="F25" s="322">
        <f>+'B a K'!H179</f>
        <v>42214</v>
      </c>
      <c r="G25" s="323">
        <f>+'B a K'!I179</f>
        <v>35219</v>
      </c>
      <c r="H25" s="323">
        <f>+'B a K'!J179</f>
        <v>6995</v>
      </c>
      <c r="I25" s="322">
        <f>+'B a K'!K179</f>
        <v>57693</v>
      </c>
      <c r="J25" s="323">
        <f>+'B a K'!L179</f>
        <v>40219</v>
      </c>
      <c r="K25" s="324">
        <f>+'B a K'!M179</f>
        <v>17474</v>
      </c>
      <c r="L25" s="325">
        <f t="shared" si="0"/>
        <v>151.55208691791816</v>
      </c>
      <c r="M25" s="326">
        <v>152</v>
      </c>
    </row>
    <row r="26" spans="1:13" x14ac:dyDescent="0.2">
      <c r="A26" s="320" t="s">
        <v>145</v>
      </c>
      <c r="B26" s="321" t="s">
        <v>146</v>
      </c>
      <c r="C26" s="322">
        <f>+'B a K'!E186</f>
        <v>2201227</v>
      </c>
      <c r="D26" s="323">
        <f>+'B a K'!F186</f>
        <v>1308557</v>
      </c>
      <c r="E26" s="327">
        <f>+'B a K'!G186</f>
        <v>892670</v>
      </c>
      <c r="F26" s="322">
        <f>+'B a K'!H186</f>
        <v>214804</v>
      </c>
      <c r="G26" s="323">
        <f>+'B a K'!I186</f>
        <v>152090</v>
      </c>
      <c r="H26" s="323">
        <f>+'B a K'!J186</f>
        <v>62714</v>
      </c>
      <c r="I26" s="322">
        <f>+'B a K'!K186</f>
        <v>2416031</v>
      </c>
      <c r="J26" s="323">
        <f>+'B a K'!L186</f>
        <v>1460647</v>
      </c>
      <c r="K26" s="324">
        <f>+'B a K'!M186</f>
        <v>955384</v>
      </c>
      <c r="L26" s="325">
        <f t="shared" si="0"/>
        <v>6346.6025359815694</v>
      </c>
      <c r="M26" s="326">
        <v>6347</v>
      </c>
    </row>
    <row r="27" spans="1:13" x14ac:dyDescent="0.2">
      <c r="A27" s="320" t="s">
        <v>147</v>
      </c>
      <c r="B27" s="321" t="s">
        <v>148</v>
      </c>
      <c r="C27" s="322">
        <f>+'B a K'!E190</f>
        <v>17215</v>
      </c>
      <c r="D27" s="323">
        <f>+'B a K'!F190</f>
        <v>17103</v>
      </c>
      <c r="E27" s="327">
        <f>+'B a K'!G190</f>
        <v>112</v>
      </c>
      <c r="F27" s="322">
        <f>+'B a K'!H190</f>
        <v>2000</v>
      </c>
      <c r="G27" s="323">
        <f>+'B a K'!I190</f>
        <v>2000</v>
      </c>
      <c r="H27" s="323">
        <f>+'B a K'!J190</f>
        <v>0</v>
      </c>
      <c r="I27" s="322">
        <f>+'B a K'!K190</f>
        <v>19215</v>
      </c>
      <c r="J27" s="323">
        <f>+'B a K'!L190</f>
        <v>19103</v>
      </c>
      <c r="K27" s="324">
        <f>+'B a K'!M190</f>
        <v>112</v>
      </c>
      <c r="L27" s="325">
        <f t="shared" si="0"/>
        <v>50.47533236489344</v>
      </c>
      <c r="M27" s="326">
        <v>50</v>
      </c>
    </row>
    <row r="28" spans="1:13" x14ac:dyDescent="0.2">
      <c r="A28" s="320" t="s">
        <v>149</v>
      </c>
      <c r="B28" s="321" t="s">
        <v>275</v>
      </c>
      <c r="C28" s="322">
        <f>+'B a K'!E196</f>
        <v>361352</v>
      </c>
      <c r="D28" s="323">
        <f>+'B a K'!F196</f>
        <v>2358102</v>
      </c>
      <c r="E28" s="327">
        <f>+'B a K'!G196</f>
        <v>76924</v>
      </c>
      <c r="F28" s="322">
        <f>+'B a K'!H196</f>
        <v>0</v>
      </c>
      <c r="G28" s="323">
        <f>+'B a K'!I196</f>
        <v>0</v>
      </c>
      <c r="H28" s="323">
        <f>+'B a K'!J196</f>
        <v>0</v>
      </c>
      <c r="I28" s="322">
        <f>+'B a K'!K196</f>
        <v>361352</v>
      </c>
      <c r="J28" s="323">
        <f>+'B a K'!L196</f>
        <v>2358102</v>
      </c>
      <c r="K28" s="324">
        <f>+'B a K'!M196</f>
        <v>76924</v>
      </c>
      <c r="L28" s="325">
        <f t="shared" si="0"/>
        <v>949.2252043049167</v>
      </c>
      <c r="M28" s="326">
        <v>949</v>
      </c>
    </row>
    <row r="29" spans="1:13" ht="13.5" thickBot="1" x14ac:dyDescent="0.25">
      <c r="A29" s="336" t="s">
        <v>276</v>
      </c>
      <c r="B29" s="337" t="s">
        <v>277</v>
      </c>
      <c r="C29" s="338">
        <f>+'B a K'!E199</f>
        <v>222037</v>
      </c>
      <c r="D29" s="339">
        <f>+'B a K'!F199</f>
        <v>116688</v>
      </c>
      <c r="E29" s="340">
        <f>+'B a K'!G199</f>
        <v>105349</v>
      </c>
      <c r="F29" s="338">
        <f>+'B a K'!H199</f>
        <v>2046</v>
      </c>
      <c r="G29" s="339">
        <f>+'B a K'!I199</f>
        <v>0</v>
      </c>
      <c r="H29" s="339">
        <f>+'B a K'!J199</f>
        <v>2046</v>
      </c>
      <c r="I29" s="338">
        <f>+'B a K'!K199</f>
        <v>224083</v>
      </c>
      <c r="J29" s="339">
        <f>+'B a K'!L199</f>
        <v>116688</v>
      </c>
      <c r="K29" s="341">
        <f>+'B a K'!M199</f>
        <v>107395</v>
      </c>
      <c r="L29" s="325">
        <f t="shared" si="0"/>
        <v>588.6372054292176</v>
      </c>
      <c r="M29" s="326">
        <v>589</v>
      </c>
    </row>
    <row r="30" spans="1:13" ht="13.5" thickBot="1" x14ac:dyDescent="0.25">
      <c r="A30" s="342"/>
      <c r="B30" s="343" t="s">
        <v>114</v>
      </c>
      <c r="C30" s="344">
        <f>SUM(C9:C29)</f>
        <v>11684245</v>
      </c>
      <c r="D30" s="345">
        <f>SUM(D9:D29)</f>
        <v>11303549</v>
      </c>
      <c r="E30" s="345">
        <f>SUM(E9:E29)</f>
        <v>2454370</v>
      </c>
      <c r="F30" s="344">
        <f>SUM(F9:F29)</f>
        <v>6220868</v>
      </c>
      <c r="G30" s="345">
        <f>SUM(G8:G29)</f>
        <v>4706943</v>
      </c>
      <c r="H30" s="345">
        <f t="shared" ref="H30:L30" si="1">SUM(H9:H29)</f>
        <v>1513925</v>
      </c>
      <c r="I30" s="344">
        <f>SUM(I9:I29)</f>
        <v>17905113</v>
      </c>
      <c r="J30" s="345">
        <f t="shared" si="1"/>
        <v>16010492</v>
      </c>
      <c r="K30" s="346">
        <f t="shared" si="1"/>
        <v>3968295</v>
      </c>
      <c r="L30" s="329">
        <f t="shared" si="1"/>
        <v>47034.401506773378</v>
      </c>
      <c r="M30" s="330">
        <f>SUM(M9:M29)</f>
        <v>47035</v>
      </c>
    </row>
    <row r="31" spans="1:13" x14ac:dyDescent="0.2">
      <c r="L31" s="307"/>
      <c r="M31" s="331"/>
    </row>
    <row r="32" spans="1:13" x14ac:dyDescent="0.2">
      <c r="A32" s="306" t="s">
        <v>151</v>
      </c>
      <c r="I32" s="331"/>
      <c r="L32" s="332">
        <v>380681</v>
      </c>
      <c r="M32" s="331"/>
    </row>
    <row r="33" spans="12:13" x14ac:dyDescent="0.2">
      <c r="L33" s="307"/>
      <c r="M33" s="333"/>
    </row>
    <row r="36" spans="12:13" x14ac:dyDescent="0.2">
      <c r="M36" s="333"/>
    </row>
  </sheetData>
  <mergeCells count="6">
    <mergeCell ref="A3:K3"/>
    <mergeCell ref="A6:A7"/>
    <mergeCell ref="B6:B7"/>
    <mergeCell ref="C6:E6"/>
    <mergeCell ref="F6:H6"/>
    <mergeCell ref="I6:K6"/>
  </mergeCells>
  <printOptions horizontalCentered="1"/>
  <pageMargins left="0.56000000000000005" right="0.54" top="0.98425196850393704" bottom="0.98425196850393704" header="0.59055118110236227" footer="0.51181102362204722"/>
  <pageSetup paperSize="9" orientation="landscape" r:id="rId1"/>
  <headerFooter alignWithMargins="0">
    <oddHeader xml:space="preserve">&amp;R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52"/>
  <sheetViews>
    <sheetView showZeros="0" zoomScale="115" zoomScaleNormal="115" zoomScaleSheetLayoutView="100" workbookViewId="0">
      <pane xSplit="4" ySplit="5" topLeftCell="E6" activePane="bottomRight" state="frozen"/>
      <selection activeCell="D6" sqref="D6"/>
      <selection pane="topRight" activeCell="D6" sqref="D6"/>
      <selection pane="bottomLeft" activeCell="D6" sqref="D6"/>
      <selection pane="bottomRight" activeCell="K31" sqref="K31"/>
    </sheetView>
  </sheetViews>
  <sheetFormatPr defaultColWidth="9.140625" defaultRowHeight="12.75" x14ac:dyDescent="0.2"/>
  <cols>
    <col min="1" max="1" width="8" style="347" customWidth="1"/>
    <col min="2" max="2" width="6.5703125" style="347" customWidth="1"/>
    <col min="3" max="3" width="5.7109375" style="348" customWidth="1"/>
    <col min="4" max="4" width="51.28515625" style="349" customWidth="1"/>
    <col min="5" max="5" width="13" style="350" customWidth="1"/>
    <col min="6" max="13" width="13" style="347" customWidth="1"/>
    <col min="14" max="16384" width="9.140625" style="347"/>
  </cols>
  <sheetData>
    <row r="1" spans="1:15" ht="18.75" x14ac:dyDescent="0.3">
      <c r="A1" s="484" t="s">
        <v>447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</row>
    <row r="2" spans="1:15" x14ac:dyDescent="0.2">
      <c r="A2" s="495" t="s">
        <v>173</v>
      </c>
      <c r="B2" s="495"/>
      <c r="C2" s="495"/>
      <c r="D2" s="495"/>
      <c r="E2" s="495"/>
      <c r="F2" s="495"/>
      <c r="G2" s="495"/>
      <c r="H2" s="495"/>
      <c r="I2" s="495"/>
      <c r="J2" s="495"/>
      <c r="K2" s="495"/>
      <c r="L2" s="495"/>
      <c r="M2" s="495"/>
    </row>
    <row r="3" spans="1:15" x14ac:dyDescent="0.2">
      <c r="M3" s="351" t="s">
        <v>383</v>
      </c>
    </row>
    <row r="4" spans="1:15" x14ac:dyDescent="0.2">
      <c r="A4" s="513" t="s">
        <v>381</v>
      </c>
      <c r="B4" s="513" t="s">
        <v>174</v>
      </c>
      <c r="C4" s="515" t="s">
        <v>175</v>
      </c>
      <c r="D4" s="515" t="s">
        <v>278</v>
      </c>
      <c r="E4" s="512" t="s">
        <v>263</v>
      </c>
      <c r="F4" s="512"/>
      <c r="G4" s="512"/>
      <c r="H4" s="512" t="s">
        <v>264</v>
      </c>
      <c r="I4" s="512"/>
      <c r="J4" s="512"/>
      <c r="K4" s="512" t="s">
        <v>265</v>
      </c>
      <c r="L4" s="512"/>
      <c r="M4" s="512"/>
    </row>
    <row r="5" spans="1:15" ht="25.5" x14ac:dyDescent="0.2">
      <c r="A5" s="514"/>
      <c r="B5" s="514"/>
      <c r="C5" s="515"/>
      <c r="D5" s="515"/>
      <c r="E5" s="391" t="s">
        <v>107</v>
      </c>
      <c r="F5" s="391" t="s">
        <v>6</v>
      </c>
      <c r="G5" s="391" t="s">
        <v>7</v>
      </c>
      <c r="H5" s="391" t="s">
        <v>107</v>
      </c>
      <c r="I5" s="391" t="s">
        <v>6</v>
      </c>
      <c r="J5" s="391" t="s">
        <v>7</v>
      </c>
      <c r="K5" s="391" t="s">
        <v>107</v>
      </c>
      <c r="L5" s="391" t="s">
        <v>6</v>
      </c>
      <c r="M5" s="391" t="s">
        <v>7</v>
      </c>
    </row>
    <row r="6" spans="1:15" x14ac:dyDescent="0.2">
      <c r="A6" s="395"/>
      <c r="B6" s="396"/>
      <c r="C6" s="395"/>
      <c r="D6" s="395"/>
      <c r="E6" s="390"/>
      <c r="F6" s="390"/>
      <c r="G6" s="390"/>
      <c r="H6" s="390"/>
      <c r="I6" s="390"/>
      <c r="J6" s="390"/>
      <c r="K6" s="390"/>
      <c r="L6" s="390"/>
      <c r="M6" s="390"/>
    </row>
    <row r="7" spans="1:15" x14ac:dyDescent="0.2">
      <c r="A7" s="352" t="str">
        <f t="shared" ref="A7:A11" si="0">MID(C7,1,1)</f>
        <v>1</v>
      </c>
      <c r="B7" s="352" t="str">
        <f t="shared" ref="B7:B11" si="1">MID(C7,1,2)</f>
        <v>10</v>
      </c>
      <c r="C7" s="352">
        <v>1012</v>
      </c>
      <c r="D7" s="397" t="s">
        <v>183</v>
      </c>
      <c r="E7" s="353">
        <f t="shared" ref="E7:E11" si="2">+F7+G7</f>
        <v>20</v>
      </c>
      <c r="F7" s="353"/>
      <c r="G7" s="353">
        <v>20</v>
      </c>
      <c r="H7" s="353">
        <f>+I7+J7</f>
        <v>0</v>
      </c>
      <c r="I7" s="353"/>
      <c r="J7" s="353"/>
      <c r="K7" s="409">
        <f>+L7+M7</f>
        <v>20</v>
      </c>
      <c r="L7" s="353">
        <f t="shared" ref="L7:M7" si="3">+F7+I7</f>
        <v>0</v>
      </c>
      <c r="M7" s="392">
        <f t="shared" si="3"/>
        <v>20</v>
      </c>
    </row>
    <row r="8" spans="1:15" x14ac:dyDescent="0.2">
      <c r="A8" s="352" t="str">
        <f t="shared" si="0"/>
        <v>1</v>
      </c>
      <c r="B8" s="352" t="str">
        <f t="shared" si="1"/>
        <v>10</v>
      </c>
      <c r="C8" s="352">
        <v>1014</v>
      </c>
      <c r="D8" s="470" t="s">
        <v>423</v>
      </c>
      <c r="E8" s="353">
        <f t="shared" si="2"/>
        <v>13825</v>
      </c>
      <c r="F8" s="353">
        <v>13617</v>
      </c>
      <c r="G8" s="353">
        <v>208</v>
      </c>
      <c r="H8" s="353">
        <f>+I8+J8</f>
        <v>3450</v>
      </c>
      <c r="I8" s="353">
        <v>3450</v>
      </c>
      <c r="J8" s="353"/>
      <c r="K8" s="409">
        <f t="shared" ref="K8:K11" si="4">+L8+M8</f>
        <v>17275</v>
      </c>
      <c r="L8" s="353">
        <f t="shared" ref="L8:L11" si="5">+F8+I8</f>
        <v>17067</v>
      </c>
      <c r="M8" s="392">
        <f t="shared" ref="M8:M11" si="6">+G8+J8</f>
        <v>208</v>
      </c>
    </row>
    <row r="9" spans="1:15" x14ac:dyDescent="0.2">
      <c r="A9" s="354" t="str">
        <f t="shared" si="0"/>
        <v>1</v>
      </c>
      <c r="B9" s="354" t="str">
        <f t="shared" si="1"/>
        <v>10</v>
      </c>
      <c r="C9" s="352">
        <v>1019</v>
      </c>
      <c r="D9" s="397" t="s">
        <v>279</v>
      </c>
      <c r="E9" s="353">
        <f t="shared" si="2"/>
        <v>296</v>
      </c>
      <c r="F9" s="353"/>
      <c r="G9" s="353">
        <v>296</v>
      </c>
      <c r="H9" s="353">
        <f t="shared" ref="H9:H11" si="7">+I9+J9</f>
        <v>0</v>
      </c>
      <c r="I9" s="353"/>
      <c r="J9" s="353"/>
      <c r="K9" s="409">
        <f t="shared" si="4"/>
        <v>296</v>
      </c>
      <c r="L9" s="353">
        <f t="shared" si="5"/>
        <v>0</v>
      </c>
      <c r="M9" s="392">
        <f t="shared" si="6"/>
        <v>296</v>
      </c>
    </row>
    <row r="10" spans="1:15" x14ac:dyDescent="0.2">
      <c r="A10" s="354" t="str">
        <f t="shared" si="0"/>
        <v>1</v>
      </c>
      <c r="B10" s="354" t="str">
        <f t="shared" si="1"/>
        <v>10</v>
      </c>
      <c r="C10" s="354">
        <v>1037</v>
      </c>
      <c r="D10" s="268" t="s">
        <v>280</v>
      </c>
      <c r="E10" s="353">
        <f t="shared" si="2"/>
        <v>80</v>
      </c>
      <c r="F10" s="355">
        <v>80</v>
      </c>
      <c r="G10" s="356"/>
      <c r="H10" s="353">
        <f t="shared" si="7"/>
        <v>0</v>
      </c>
      <c r="I10" s="355"/>
      <c r="J10" s="356"/>
      <c r="K10" s="409">
        <f t="shared" si="4"/>
        <v>80</v>
      </c>
      <c r="L10" s="353">
        <f t="shared" si="5"/>
        <v>80</v>
      </c>
      <c r="M10" s="392">
        <f t="shared" si="6"/>
        <v>0</v>
      </c>
    </row>
    <row r="11" spans="1:15" x14ac:dyDescent="0.2">
      <c r="A11" s="354" t="str">
        <f t="shared" si="0"/>
        <v>1</v>
      </c>
      <c r="B11" s="354" t="str">
        <f t="shared" si="1"/>
        <v>10</v>
      </c>
      <c r="C11" s="354">
        <v>1070</v>
      </c>
      <c r="D11" s="398" t="s">
        <v>281</v>
      </c>
      <c r="E11" s="353">
        <f t="shared" si="2"/>
        <v>20</v>
      </c>
      <c r="F11" s="355"/>
      <c r="G11" s="356">
        <v>20</v>
      </c>
      <c r="H11" s="353">
        <f t="shared" si="7"/>
        <v>0</v>
      </c>
      <c r="I11" s="355"/>
      <c r="J11" s="356"/>
      <c r="K11" s="409">
        <f t="shared" si="4"/>
        <v>20</v>
      </c>
      <c r="L11" s="353">
        <f t="shared" si="5"/>
        <v>0</v>
      </c>
      <c r="M11" s="392">
        <f t="shared" si="6"/>
        <v>20</v>
      </c>
    </row>
    <row r="12" spans="1:15" x14ac:dyDescent="0.2">
      <c r="A12" s="357" t="s">
        <v>188</v>
      </c>
      <c r="B12" s="357"/>
      <c r="C12" s="358"/>
      <c r="D12" s="399"/>
      <c r="E12" s="359">
        <f t="shared" ref="E12:M12" si="8">SUM(E7:E11)</f>
        <v>14241</v>
      </c>
      <c r="F12" s="359">
        <f t="shared" si="8"/>
        <v>13697</v>
      </c>
      <c r="G12" s="359">
        <f t="shared" si="8"/>
        <v>544</v>
      </c>
      <c r="H12" s="359">
        <f t="shared" si="8"/>
        <v>3450</v>
      </c>
      <c r="I12" s="359">
        <f t="shared" si="8"/>
        <v>3450</v>
      </c>
      <c r="J12" s="359">
        <f t="shared" si="8"/>
        <v>0</v>
      </c>
      <c r="K12" s="408">
        <f t="shared" si="8"/>
        <v>17691</v>
      </c>
      <c r="L12" s="359">
        <f t="shared" si="8"/>
        <v>17147</v>
      </c>
      <c r="M12" s="360">
        <f t="shared" si="8"/>
        <v>544</v>
      </c>
      <c r="N12" s="350"/>
      <c r="O12" s="350"/>
    </row>
    <row r="13" spans="1:15" ht="12" customHeight="1" thickBot="1" x14ac:dyDescent="0.25">
      <c r="A13" s="362"/>
      <c r="B13" s="361"/>
      <c r="C13" s="362"/>
      <c r="D13" s="400"/>
      <c r="E13" s="363"/>
      <c r="F13" s="363"/>
      <c r="G13" s="364"/>
      <c r="H13" s="363"/>
      <c r="I13" s="363"/>
      <c r="J13" s="364"/>
      <c r="K13" s="410"/>
      <c r="L13" s="363"/>
      <c r="M13" s="411"/>
      <c r="N13" s="350"/>
      <c r="O13" s="350"/>
    </row>
    <row r="14" spans="1:15" ht="14.25" thickTop="1" thickBot="1" x14ac:dyDescent="0.25">
      <c r="A14" s="387" t="s">
        <v>189</v>
      </c>
      <c r="B14" s="365"/>
      <c r="C14" s="365"/>
      <c r="D14" s="401"/>
      <c r="E14" s="366">
        <f>+E12</f>
        <v>14241</v>
      </c>
      <c r="F14" s="366">
        <f>+F12</f>
        <v>13697</v>
      </c>
      <c r="G14" s="367">
        <f>+G12</f>
        <v>544</v>
      </c>
      <c r="H14" s="366">
        <f>+H12</f>
        <v>3450</v>
      </c>
      <c r="I14" s="366">
        <f>I12</f>
        <v>3450</v>
      </c>
      <c r="J14" s="367">
        <f>J12</f>
        <v>0</v>
      </c>
      <c r="K14" s="412">
        <f>+K12</f>
        <v>17691</v>
      </c>
      <c r="L14" s="366">
        <f>+L12</f>
        <v>17147</v>
      </c>
      <c r="M14" s="413">
        <f>+M12</f>
        <v>544</v>
      </c>
      <c r="N14" s="350"/>
      <c r="O14" s="350"/>
    </row>
    <row r="15" spans="1:15" ht="13.5" thickTop="1" x14ac:dyDescent="0.2">
      <c r="A15" s="402"/>
      <c r="B15" s="352"/>
      <c r="C15" s="352"/>
      <c r="D15" s="397"/>
      <c r="E15" s="368"/>
      <c r="F15" s="368"/>
      <c r="G15" s="369"/>
      <c r="H15" s="368"/>
      <c r="I15" s="368"/>
      <c r="J15" s="369"/>
      <c r="K15" s="414"/>
      <c r="L15" s="368"/>
      <c r="M15" s="415"/>
      <c r="N15" s="350"/>
      <c r="O15" s="350"/>
    </row>
    <row r="16" spans="1:15" x14ac:dyDescent="0.2">
      <c r="A16" s="354" t="str">
        <f t="shared" ref="A16:A20" si="9">MID(C16,1,1)</f>
        <v>2</v>
      </c>
      <c r="B16" s="354" t="str">
        <f t="shared" ref="B16:B20" si="10">MID(C16,1,2)</f>
        <v>21</v>
      </c>
      <c r="C16" s="354">
        <v>2115</v>
      </c>
      <c r="D16" s="268" t="s">
        <v>282</v>
      </c>
      <c r="E16" s="353">
        <f>+F16+G16</f>
        <v>4800</v>
      </c>
      <c r="F16" s="355">
        <v>4800</v>
      </c>
      <c r="G16" s="356"/>
      <c r="H16" s="355">
        <f>+I16+J16</f>
        <v>0</v>
      </c>
      <c r="I16" s="355"/>
      <c r="J16" s="356"/>
      <c r="K16" s="409">
        <f t="shared" ref="K16" si="11">+L16+M16</f>
        <v>4800</v>
      </c>
      <c r="L16" s="353">
        <f t="shared" ref="L16:L20" si="12">+F16+I16</f>
        <v>4800</v>
      </c>
      <c r="M16" s="392">
        <f t="shared" ref="M16" si="13">+G16+J16</f>
        <v>0</v>
      </c>
      <c r="N16" s="350"/>
      <c r="O16" s="350"/>
    </row>
    <row r="17" spans="1:15" x14ac:dyDescent="0.2">
      <c r="A17" s="354" t="str">
        <f t="shared" si="9"/>
        <v>2</v>
      </c>
      <c r="B17" s="354" t="str">
        <f t="shared" si="10"/>
        <v>21</v>
      </c>
      <c r="C17" s="354">
        <v>2125</v>
      </c>
      <c r="D17" s="398" t="s">
        <v>415</v>
      </c>
      <c r="E17" s="353">
        <f>+F17+G17</f>
        <v>0</v>
      </c>
      <c r="F17" s="355"/>
      <c r="G17" s="356"/>
      <c r="H17" s="355">
        <f t="shared" ref="H17:H20" si="14">+I17+J17</f>
        <v>15000</v>
      </c>
      <c r="I17" s="355">
        <v>15000</v>
      </c>
      <c r="J17" s="356"/>
      <c r="K17" s="409">
        <f t="shared" ref="K17:K20" si="15">+L17+M17</f>
        <v>15000</v>
      </c>
      <c r="L17" s="353">
        <f t="shared" si="12"/>
        <v>15000</v>
      </c>
      <c r="M17" s="392">
        <f t="shared" ref="M17:M20" si="16">+G17+J17</f>
        <v>0</v>
      </c>
      <c r="N17" s="350"/>
      <c r="O17" s="350"/>
    </row>
    <row r="18" spans="1:15" x14ac:dyDescent="0.2">
      <c r="A18" s="354" t="str">
        <f t="shared" si="9"/>
        <v>2</v>
      </c>
      <c r="B18" s="354" t="str">
        <f t="shared" si="10"/>
        <v>21</v>
      </c>
      <c r="C18" s="354">
        <v>2141</v>
      </c>
      <c r="D18" s="268" t="s">
        <v>191</v>
      </c>
      <c r="E18" s="353">
        <f t="shared" ref="E18:E20" si="17">+F18+G18</f>
        <v>3770</v>
      </c>
      <c r="F18" s="355"/>
      <c r="G18" s="356">
        <v>3770</v>
      </c>
      <c r="H18" s="353">
        <f>+I18+J18</f>
        <v>0</v>
      </c>
      <c r="I18" s="355"/>
      <c r="J18" s="356"/>
      <c r="K18" s="409">
        <f t="shared" si="15"/>
        <v>3770</v>
      </c>
      <c r="L18" s="353">
        <f t="shared" si="12"/>
        <v>0</v>
      </c>
      <c r="M18" s="392">
        <f t="shared" si="16"/>
        <v>3770</v>
      </c>
      <c r="N18" s="350"/>
      <c r="O18" s="350"/>
    </row>
    <row r="19" spans="1:15" x14ac:dyDescent="0.2">
      <c r="A19" s="354" t="str">
        <f t="shared" si="9"/>
        <v>2</v>
      </c>
      <c r="B19" s="354" t="str">
        <f t="shared" si="10"/>
        <v>21</v>
      </c>
      <c r="C19" s="354">
        <v>2143</v>
      </c>
      <c r="D19" s="403" t="s">
        <v>192</v>
      </c>
      <c r="E19" s="353">
        <f t="shared" ref="E19" si="18">+F19+G19</f>
        <v>47220</v>
      </c>
      <c r="F19" s="355">
        <v>47120</v>
      </c>
      <c r="G19" s="356">
        <v>100</v>
      </c>
      <c r="H19" s="355">
        <f t="shared" ref="H19" si="19">+I19+J19</f>
        <v>725</v>
      </c>
      <c r="I19" s="355">
        <v>725</v>
      </c>
      <c r="J19" s="356"/>
      <c r="K19" s="409">
        <f t="shared" ref="K19" si="20">+L19+M19</f>
        <v>47945</v>
      </c>
      <c r="L19" s="353">
        <f t="shared" si="12"/>
        <v>47845</v>
      </c>
      <c r="M19" s="392">
        <f t="shared" ref="M19" si="21">+G19+J19</f>
        <v>100</v>
      </c>
      <c r="N19" s="350"/>
      <c r="O19" s="350"/>
    </row>
    <row r="20" spans="1:15" x14ac:dyDescent="0.2">
      <c r="A20" s="354" t="str">
        <f t="shared" si="9"/>
        <v>2</v>
      </c>
      <c r="B20" s="354" t="str">
        <f t="shared" si="10"/>
        <v>21</v>
      </c>
      <c r="C20" s="354">
        <v>2169</v>
      </c>
      <c r="D20" s="403" t="s">
        <v>194</v>
      </c>
      <c r="E20" s="353">
        <f t="shared" si="17"/>
        <v>100</v>
      </c>
      <c r="F20" s="355"/>
      <c r="G20" s="356">
        <v>100</v>
      </c>
      <c r="H20" s="355">
        <f t="shared" si="14"/>
        <v>0</v>
      </c>
      <c r="I20" s="355"/>
      <c r="J20" s="356"/>
      <c r="K20" s="409">
        <f t="shared" si="15"/>
        <v>100</v>
      </c>
      <c r="L20" s="353">
        <f t="shared" si="12"/>
        <v>0</v>
      </c>
      <c r="M20" s="392">
        <f t="shared" si="16"/>
        <v>100</v>
      </c>
      <c r="N20" s="350"/>
      <c r="O20" s="350"/>
    </row>
    <row r="21" spans="1:15" x14ac:dyDescent="0.2">
      <c r="A21" s="357" t="s">
        <v>195</v>
      </c>
      <c r="B21" s="357"/>
      <c r="C21" s="358"/>
      <c r="D21" s="399"/>
      <c r="E21" s="359">
        <f t="shared" ref="E21:M21" si="22">SUM(E16:E20)</f>
        <v>55890</v>
      </c>
      <c r="F21" s="359">
        <f t="shared" si="22"/>
        <v>51920</v>
      </c>
      <c r="G21" s="359">
        <f t="shared" si="22"/>
        <v>3970</v>
      </c>
      <c r="H21" s="359">
        <f t="shared" si="22"/>
        <v>15725</v>
      </c>
      <c r="I21" s="359">
        <f t="shared" si="22"/>
        <v>15725</v>
      </c>
      <c r="J21" s="359">
        <f t="shared" si="22"/>
        <v>0</v>
      </c>
      <c r="K21" s="408">
        <f t="shared" si="22"/>
        <v>71615</v>
      </c>
      <c r="L21" s="359">
        <f t="shared" si="22"/>
        <v>67645</v>
      </c>
      <c r="M21" s="360">
        <f t="shared" si="22"/>
        <v>3970</v>
      </c>
      <c r="N21" s="350"/>
      <c r="O21" s="350"/>
    </row>
    <row r="22" spans="1:15" x14ac:dyDescent="0.2">
      <c r="A22" s="354"/>
      <c r="B22" s="370"/>
      <c r="C22" s="354"/>
      <c r="D22" s="268"/>
      <c r="E22" s="371"/>
      <c r="F22" s="371"/>
      <c r="G22" s="372"/>
      <c r="H22" s="371"/>
      <c r="I22" s="371"/>
      <c r="J22" s="372"/>
      <c r="K22" s="416"/>
      <c r="L22" s="371"/>
      <c r="M22" s="393"/>
      <c r="N22" s="350"/>
      <c r="O22" s="350"/>
    </row>
    <row r="23" spans="1:15" x14ac:dyDescent="0.2">
      <c r="A23" s="354" t="str">
        <f>MID(C23,1,1)</f>
        <v>2</v>
      </c>
      <c r="B23" s="354" t="str">
        <f>MID(C23,1,2)</f>
        <v>22</v>
      </c>
      <c r="C23" s="354">
        <v>2212</v>
      </c>
      <c r="D23" s="268" t="s">
        <v>283</v>
      </c>
      <c r="E23" s="353">
        <f t="shared" ref="E23:E32" si="23">+F23+G23</f>
        <v>800731</v>
      </c>
      <c r="F23" s="355">
        <v>663271</v>
      </c>
      <c r="G23" s="356">
        <v>137460</v>
      </c>
      <c r="H23" s="355">
        <f t="shared" ref="H23:H32" si="24">+I23+J23</f>
        <v>886255</v>
      </c>
      <c r="I23" s="355">
        <v>864258</v>
      </c>
      <c r="J23" s="356">
        <v>21997</v>
      </c>
      <c r="K23" s="409">
        <f t="shared" ref="K23" si="25">+L23+M23</f>
        <v>1686986</v>
      </c>
      <c r="L23" s="353">
        <f t="shared" ref="L23:L28" si="26">+F23+I23</f>
        <v>1527529</v>
      </c>
      <c r="M23" s="392">
        <f t="shared" ref="M23" si="27">+G23+J23</f>
        <v>159457</v>
      </c>
      <c r="N23" s="350"/>
      <c r="O23" s="350"/>
    </row>
    <row r="24" spans="1:15" x14ac:dyDescent="0.2">
      <c r="A24" s="354">
        <v>2</v>
      </c>
      <c r="B24" s="354">
        <v>22</v>
      </c>
      <c r="C24" s="354">
        <v>2219</v>
      </c>
      <c r="D24" s="268" t="s">
        <v>197</v>
      </c>
      <c r="E24" s="353">
        <f t="shared" si="23"/>
        <v>246044</v>
      </c>
      <c r="F24" s="355">
        <v>115858</v>
      </c>
      <c r="G24" s="356">
        <v>130186</v>
      </c>
      <c r="H24" s="355">
        <f t="shared" si="24"/>
        <v>166250</v>
      </c>
      <c r="I24" s="355">
        <v>139259</v>
      </c>
      <c r="J24" s="356">
        <v>26991</v>
      </c>
      <c r="K24" s="409">
        <f t="shared" ref="K24:K32" si="28">+L24+M24</f>
        <v>412294</v>
      </c>
      <c r="L24" s="353">
        <f t="shared" si="26"/>
        <v>255117</v>
      </c>
      <c r="M24" s="392">
        <f t="shared" ref="M24:M32" si="29">+G24+J24</f>
        <v>157177</v>
      </c>
      <c r="N24" s="350"/>
      <c r="O24" s="350"/>
    </row>
    <row r="25" spans="1:15" x14ac:dyDescent="0.2">
      <c r="A25" s="354">
        <v>2</v>
      </c>
      <c r="B25" s="354">
        <v>22</v>
      </c>
      <c r="C25" s="354">
        <v>2221</v>
      </c>
      <c r="D25" s="268" t="s">
        <v>460</v>
      </c>
      <c r="E25" s="353">
        <f t="shared" si="23"/>
        <v>113</v>
      </c>
      <c r="F25" s="355"/>
      <c r="G25" s="356">
        <v>113</v>
      </c>
      <c r="H25" s="353">
        <f>+I25+J25</f>
        <v>0</v>
      </c>
      <c r="I25" s="355"/>
      <c r="J25" s="356"/>
      <c r="K25" s="409">
        <f t="shared" si="28"/>
        <v>113</v>
      </c>
      <c r="L25" s="353">
        <f t="shared" si="26"/>
        <v>0</v>
      </c>
      <c r="M25" s="392">
        <f t="shared" si="29"/>
        <v>113</v>
      </c>
      <c r="N25" s="350"/>
      <c r="O25" s="350"/>
    </row>
    <row r="26" spans="1:15" x14ac:dyDescent="0.2">
      <c r="A26" s="354" t="str">
        <f t="shared" ref="A26:A31" si="30">MID(C26,1,1)</f>
        <v>2</v>
      </c>
      <c r="B26" s="354" t="str">
        <f t="shared" ref="B26:B31" si="31">MID(C26,1,2)</f>
        <v>22</v>
      </c>
      <c r="C26" s="354">
        <v>2223</v>
      </c>
      <c r="D26" s="268" t="s">
        <v>284</v>
      </c>
      <c r="E26" s="353">
        <f t="shared" si="23"/>
        <v>341</v>
      </c>
      <c r="F26" s="355"/>
      <c r="G26" s="356">
        <v>341</v>
      </c>
      <c r="H26" s="353">
        <f>+I26+J26</f>
        <v>0</v>
      </c>
      <c r="I26" s="355"/>
      <c r="J26" s="356"/>
      <c r="K26" s="409">
        <f>+L26+M26</f>
        <v>341</v>
      </c>
      <c r="L26" s="353">
        <f t="shared" si="26"/>
        <v>0</v>
      </c>
      <c r="M26" s="392">
        <f t="shared" si="29"/>
        <v>341</v>
      </c>
      <c r="N26" s="350"/>
      <c r="O26" s="350"/>
    </row>
    <row r="27" spans="1:15" x14ac:dyDescent="0.2">
      <c r="A27" s="354" t="str">
        <f t="shared" si="30"/>
        <v>2</v>
      </c>
      <c r="B27" s="354" t="str">
        <f t="shared" si="31"/>
        <v>22</v>
      </c>
      <c r="C27" s="354">
        <v>2229</v>
      </c>
      <c r="D27" s="268" t="s">
        <v>285</v>
      </c>
      <c r="E27" s="353">
        <f t="shared" si="23"/>
        <v>1929</v>
      </c>
      <c r="F27" s="355">
        <v>800</v>
      </c>
      <c r="G27" s="356">
        <v>1129</v>
      </c>
      <c r="H27" s="355">
        <f t="shared" si="24"/>
        <v>63000</v>
      </c>
      <c r="I27" s="355">
        <v>63000</v>
      </c>
      <c r="J27" s="356"/>
      <c r="K27" s="409">
        <f t="shared" ref="K27:K29" si="32">+L27+M27</f>
        <v>64929</v>
      </c>
      <c r="L27" s="353">
        <f t="shared" si="26"/>
        <v>63800</v>
      </c>
      <c r="M27" s="392">
        <f t="shared" si="29"/>
        <v>1129</v>
      </c>
      <c r="N27" s="350"/>
      <c r="O27" s="350"/>
    </row>
    <row r="28" spans="1:15" x14ac:dyDescent="0.2">
      <c r="A28" s="354" t="str">
        <f t="shared" si="30"/>
        <v>2</v>
      </c>
      <c r="B28" s="354" t="str">
        <f t="shared" si="31"/>
        <v>22</v>
      </c>
      <c r="C28" s="354">
        <v>2241</v>
      </c>
      <c r="D28" s="268" t="s">
        <v>449</v>
      </c>
      <c r="E28" s="353"/>
      <c r="F28" s="355"/>
      <c r="G28" s="356"/>
      <c r="H28" s="355">
        <f t="shared" si="24"/>
        <v>2000</v>
      </c>
      <c r="I28" s="355">
        <v>2000</v>
      </c>
      <c r="J28" s="356"/>
      <c r="K28" s="409">
        <f t="shared" si="32"/>
        <v>2000</v>
      </c>
      <c r="L28" s="353">
        <f t="shared" si="26"/>
        <v>2000</v>
      </c>
      <c r="M28" s="392"/>
      <c r="N28" s="350"/>
      <c r="O28" s="350"/>
    </row>
    <row r="29" spans="1:15" x14ac:dyDescent="0.2">
      <c r="A29" s="354" t="str">
        <f t="shared" si="30"/>
        <v>2</v>
      </c>
      <c r="B29" s="354" t="str">
        <f t="shared" si="31"/>
        <v>22</v>
      </c>
      <c r="C29" s="354">
        <v>2271</v>
      </c>
      <c r="D29" s="268" t="s">
        <v>286</v>
      </c>
      <c r="E29" s="353">
        <f t="shared" si="23"/>
        <v>5519</v>
      </c>
      <c r="F29" s="355">
        <v>5519</v>
      </c>
      <c r="G29" s="356"/>
      <c r="H29" s="355">
        <f t="shared" si="24"/>
        <v>7950</v>
      </c>
      <c r="I29" s="355">
        <v>7950</v>
      </c>
      <c r="J29" s="356"/>
      <c r="K29" s="409">
        <f t="shared" si="32"/>
        <v>13469</v>
      </c>
      <c r="L29" s="353">
        <f t="shared" ref="L29" si="33">+F29+I29</f>
        <v>13469</v>
      </c>
      <c r="M29" s="392">
        <f t="shared" si="29"/>
        <v>0</v>
      </c>
      <c r="N29" s="350"/>
      <c r="O29" s="350"/>
    </row>
    <row r="30" spans="1:15" x14ac:dyDescent="0.2">
      <c r="A30" s="354" t="str">
        <f t="shared" si="30"/>
        <v>2</v>
      </c>
      <c r="B30" s="354" t="str">
        <f t="shared" si="31"/>
        <v>22</v>
      </c>
      <c r="C30" s="354">
        <v>2291</v>
      </c>
      <c r="D30" s="268" t="s">
        <v>416</v>
      </c>
      <c r="E30" s="353">
        <f t="shared" si="23"/>
        <v>1308</v>
      </c>
      <c r="F30" s="355">
        <v>1308</v>
      </c>
      <c r="G30" s="356"/>
      <c r="H30" s="353">
        <f>+I30+J30</f>
        <v>0</v>
      </c>
      <c r="I30" s="355"/>
      <c r="J30" s="356"/>
      <c r="K30" s="409">
        <f t="shared" si="28"/>
        <v>1308</v>
      </c>
      <c r="L30" s="353">
        <f t="shared" ref="L30:L32" si="34">+F30+I30</f>
        <v>1308</v>
      </c>
      <c r="M30" s="392">
        <f t="shared" si="29"/>
        <v>0</v>
      </c>
      <c r="N30" s="350"/>
      <c r="O30" s="350"/>
    </row>
    <row r="31" spans="1:15" x14ac:dyDescent="0.2">
      <c r="A31" s="354" t="str">
        <f t="shared" si="30"/>
        <v>2</v>
      </c>
      <c r="B31" s="354" t="str">
        <f t="shared" si="31"/>
        <v>22</v>
      </c>
      <c r="C31" s="354">
        <v>2292</v>
      </c>
      <c r="D31" s="268" t="s">
        <v>450</v>
      </c>
      <c r="E31" s="353">
        <f t="shared" si="23"/>
        <v>2100000</v>
      </c>
      <c r="F31" s="355">
        <v>2100000</v>
      </c>
      <c r="G31" s="356"/>
      <c r="H31" s="355">
        <f t="shared" si="24"/>
        <v>0</v>
      </c>
      <c r="I31" s="355"/>
      <c r="J31" s="356"/>
      <c r="K31" s="409">
        <f t="shared" si="28"/>
        <v>2100000</v>
      </c>
      <c r="L31" s="353">
        <f t="shared" si="34"/>
        <v>2100000</v>
      </c>
      <c r="M31" s="392">
        <f t="shared" si="29"/>
        <v>0</v>
      </c>
      <c r="N31" s="350"/>
      <c r="O31" s="350"/>
    </row>
    <row r="32" spans="1:15" x14ac:dyDescent="0.2">
      <c r="A32" s="354">
        <v>2</v>
      </c>
      <c r="B32" s="354">
        <v>22</v>
      </c>
      <c r="C32" s="354">
        <v>2299</v>
      </c>
      <c r="D32" s="268" t="s">
        <v>287</v>
      </c>
      <c r="E32" s="353">
        <f t="shared" si="23"/>
        <v>12616</v>
      </c>
      <c r="F32" s="355">
        <v>12616</v>
      </c>
      <c r="G32" s="356"/>
      <c r="H32" s="355">
        <f t="shared" si="24"/>
        <v>0</v>
      </c>
      <c r="I32" s="355"/>
      <c r="J32" s="356"/>
      <c r="K32" s="409">
        <f t="shared" si="28"/>
        <v>12616</v>
      </c>
      <c r="L32" s="353">
        <f t="shared" si="34"/>
        <v>12616</v>
      </c>
      <c r="M32" s="392">
        <f t="shared" si="29"/>
        <v>0</v>
      </c>
      <c r="N32" s="350"/>
      <c r="O32" s="350"/>
    </row>
    <row r="33" spans="1:15" x14ac:dyDescent="0.2">
      <c r="A33" s="357" t="s">
        <v>198</v>
      </c>
      <c r="B33" s="357"/>
      <c r="C33" s="358"/>
      <c r="D33" s="399"/>
      <c r="E33" s="359">
        <f t="shared" ref="E33:M33" si="35">SUM(E23:E32)</f>
        <v>3168601</v>
      </c>
      <c r="F33" s="359">
        <f t="shared" si="35"/>
        <v>2899372</v>
      </c>
      <c r="G33" s="359">
        <f t="shared" si="35"/>
        <v>269229</v>
      </c>
      <c r="H33" s="359">
        <f t="shared" si="35"/>
        <v>1125455</v>
      </c>
      <c r="I33" s="359">
        <f t="shared" si="35"/>
        <v>1076467</v>
      </c>
      <c r="J33" s="359">
        <f t="shared" si="35"/>
        <v>48988</v>
      </c>
      <c r="K33" s="408">
        <f t="shared" si="35"/>
        <v>4294056</v>
      </c>
      <c r="L33" s="359">
        <f t="shared" si="35"/>
        <v>3975839</v>
      </c>
      <c r="M33" s="360">
        <f t="shared" si="35"/>
        <v>318217</v>
      </c>
      <c r="N33" s="350"/>
      <c r="O33" s="350"/>
    </row>
    <row r="34" spans="1:15" x14ac:dyDescent="0.2">
      <c r="A34" s="354"/>
      <c r="B34" s="370"/>
      <c r="C34" s="354"/>
      <c r="D34" s="268"/>
      <c r="E34" s="371"/>
      <c r="F34" s="371"/>
      <c r="G34" s="372"/>
      <c r="H34" s="371"/>
      <c r="I34" s="371"/>
      <c r="J34" s="372"/>
      <c r="K34" s="416"/>
      <c r="L34" s="371"/>
      <c r="M34" s="393"/>
      <c r="N34" s="350"/>
      <c r="O34" s="350"/>
    </row>
    <row r="35" spans="1:15" x14ac:dyDescent="0.2">
      <c r="A35" s="354" t="str">
        <f>MID(C35,1,1)</f>
        <v>2</v>
      </c>
      <c r="B35" s="354" t="str">
        <f t="shared" ref="B35:B42" si="36">MID(C35,1,2)</f>
        <v>23</v>
      </c>
      <c r="C35" s="354">
        <v>2310</v>
      </c>
      <c r="D35" s="268" t="s">
        <v>288</v>
      </c>
      <c r="E35" s="353">
        <f t="shared" ref="E35:E39" si="37">+F35+G35</f>
        <v>3275</v>
      </c>
      <c r="F35" s="355">
        <v>3150</v>
      </c>
      <c r="G35" s="356">
        <v>125</v>
      </c>
      <c r="H35" s="355">
        <f t="shared" ref="H35:H42" si="38">+I35+J35</f>
        <v>154213</v>
      </c>
      <c r="I35" s="355">
        <v>154213</v>
      </c>
      <c r="J35" s="356"/>
      <c r="K35" s="409">
        <f t="shared" ref="K35" si="39">+L35+M35</f>
        <v>157488</v>
      </c>
      <c r="L35" s="353">
        <f t="shared" ref="L35:L37" si="40">+F35+I35</f>
        <v>157363</v>
      </c>
      <c r="M35" s="392">
        <f t="shared" ref="M35" si="41">+G35+J35</f>
        <v>125</v>
      </c>
      <c r="N35" s="350"/>
      <c r="O35" s="350"/>
    </row>
    <row r="36" spans="1:15" x14ac:dyDescent="0.2">
      <c r="A36" s="354" t="str">
        <f>MID(C36,1,1)</f>
        <v>2</v>
      </c>
      <c r="B36" s="354" t="str">
        <f t="shared" si="36"/>
        <v>23</v>
      </c>
      <c r="C36" s="354">
        <v>2321</v>
      </c>
      <c r="D36" s="268" t="s">
        <v>289</v>
      </c>
      <c r="E36" s="353">
        <f t="shared" si="37"/>
        <v>1080</v>
      </c>
      <c r="F36" s="355">
        <v>400</v>
      </c>
      <c r="G36" s="356">
        <v>680</v>
      </c>
      <c r="H36" s="355">
        <f t="shared" si="38"/>
        <v>892475</v>
      </c>
      <c r="I36" s="355">
        <v>890975</v>
      </c>
      <c r="J36" s="356">
        <v>1500</v>
      </c>
      <c r="K36" s="409">
        <f t="shared" ref="K36:K42" si="42">+L36+M36</f>
        <v>893555</v>
      </c>
      <c r="L36" s="353">
        <f t="shared" si="40"/>
        <v>891375</v>
      </c>
      <c r="M36" s="392">
        <f t="shared" ref="M36:M42" si="43">+G36+J36</f>
        <v>2180</v>
      </c>
      <c r="N36" s="350"/>
      <c r="O36" s="350"/>
    </row>
    <row r="37" spans="1:15" x14ac:dyDescent="0.2">
      <c r="A37" s="354">
        <v>2</v>
      </c>
      <c r="B37" s="354" t="str">
        <f t="shared" si="36"/>
        <v>23</v>
      </c>
      <c r="C37" s="354">
        <v>2329</v>
      </c>
      <c r="D37" s="268" t="s">
        <v>290</v>
      </c>
      <c r="E37" s="353">
        <f>+F37+G37</f>
        <v>0</v>
      </c>
      <c r="F37" s="355"/>
      <c r="G37" s="356"/>
      <c r="H37" s="355">
        <f t="shared" si="38"/>
        <v>5875</v>
      </c>
      <c r="I37" s="355">
        <v>5875</v>
      </c>
      <c r="J37" s="356"/>
      <c r="K37" s="409">
        <f t="shared" si="42"/>
        <v>5875</v>
      </c>
      <c r="L37" s="353">
        <f t="shared" si="40"/>
        <v>5875</v>
      </c>
      <c r="M37" s="392">
        <f t="shared" si="43"/>
        <v>0</v>
      </c>
      <c r="N37" s="350"/>
      <c r="O37" s="350"/>
    </row>
    <row r="38" spans="1:15" x14ac:dyDescent="0.2">
      <c r="A38" s="354">
        <v>2</v>
      </c>
      <c r="B38" s="354" t="str">
        <f t="shared" si="36"/>
        <v>23</v>
      </c>
      <c r="C38" s="354">
        <v>2331</v>
      </c>
      <c r="D38" s="268" t="s">
        <v>291</v>
      </c>
      <c r="E38" s="353">
        <f t="shared" si="37"/>
        <v>4100</v>
      </c>
      <c r="F38" s="355">
        <v>4100</v>
      </c>
      <c r="G38" s="356"/>
      <c r="H38" s="355">
        <f t="shared" si="38"/>
        <v>1000</v>
      </c>
      <c r="I38" s="355">
        <v>1000</v>
      </c>
      <c r="J38" s="356"/>
      <c r="K38" s="409">
        <f t="shared" si="42"/>
        <v>5100</v>
      </c>
      <c r="L38" s="353">
        <f t="shared" ref="L38:L39" si="44">+F38+I38</f>
        <v>5100</v>
      </c>
      <c r="M38" s="392">
        <f t="shared" si="43"/>
        <v>0</v>
      </c>
      <c r="N38" s="350"/>
      <c r="O38" s="350"/>
    </row>
    <row r="39" spans="1:15" x14ac:dyDescent="0.2">
      <c r="A39" s="354" t="str">
        <f>MID(C39,1,1)</f>
        <v>2</v>
      </c>
      <c r="B39" s="354" t="str">
        <f t="shared" si="36"/>
        <v>23</v>
      </c>
      <c r="C39" s="354">
        <v>2333</v>
      </c>
      <c r="D39" s="268" t="s">
        <v>292</v>
      </c>
      <c r="E39" s="353">
        <f t="shared" si="37"/>
        <v>5969</v>
      </c>
      <c r="F39" s="355">
        <v>4030</v>
      </c>
      <c r="G39" s="356">
        <v>1939</v>
      </c>
      <c r="H39" s="355">
        <f t="shared" si="38"/>
        <v>1572</v>
      </c>
      <c r="I39" s="355">
        <v>500</v>
      </c>
      <c r="J39" s="356">
        <v>1072</v>
      </c>
      <c r="K39" s="409">
        <f t="shared" si="42"/>
        <v>7541</v>
      </c>
      <c r="L39" s="353">
        <f t="shared" si="44"/>
        <v>4530</v>
      </c>
      <c r="M39" s="392">
        <f t="shared" si="43"/>
        <v>3011</v>
      </c>
      <c r="N39" s="350"/>
      <c r="O39" s="350"/>
    </row>
    <row r="40" spans="1:15" x14ac:dyDescent="0.2">
      <c r="A40" s="354" t="str">
        <f>MID(C40,1,1)</f>
        <v>2</v>
      </c>
      <c r="B40" s="354" t="str">
        <f t="shared" ref="B40:B41" si="45">MID(C40,1,2)</f>
        <v>23</v>
      </c>
      <c r="C40" s="354">
        <v>2334</v>
      </c>
      <c r="D40" s="268" t="s">
        <v>448</v>
      </c>
      <c r="E40" s="353">
        <f t="shared" ref="E40" si="46">+F40+G40</f>
        <v>0</v>
      </c>
      <c r="F40" s="355"/>
      <c r="G40" s="356"/>
      <c r="H40" s="355">
        <f t="shared" ref="H40:H41" si="47">+I40+J40</f>
        <v>16500</v>
      </c>
      <c r="I40" s="355">
        <v>16500</v>
      </c>
      <c r="J40" s="356"/>
      <c r="K40" s="409">
        <f t="shared" ref="K40:K41" si="48">+L40+M40</f>
        <v>16500</v>
      </c>
      <c r="L40" s="353">
        <f t="shared" ref="L40:L42" si="49">+F40+I40</f>
        <v>16500</v>
      </c>
      <c r="M40" s="392">
        <f t="shared" ref="M40:M41" si="50">+G40+J40</f>
        <v>0</v>
      </c>
      <c r="N40" s="350"/>
      <c r="O40" s="350"/>
    </row>
    <row r="41" spans="1:15" x14ac:dyDescent="0.2">
      <c r="A41" s="354">
        <v>2</v>
      </c>
      <c r="B41" s="354" t="str">
        <f t="shared" si="45"/>
        <v>23</v>
      </c>
      <c r="C41" s="354">
        <v>2339</v>
      </c>
      <c r="D41" s="268" t="s">
        <v>293</v>
      </c>
      <c r="E41" s="353">
        <f>+F41+G41</f>
        <v>0</v>
      </c>
      <c r="F41" s="355"/>
      <c r="G41" s="356"/>
      <c r="H41" s="355">
        <f t="shared" si="47"/>
        <v>500</v>
      </c>
      <c r="I41" s="355">
        <v>500</v>
      </c>
      <c r="J41" s="356"/>
      <c r="K41" s="409">
        <f t="shared" si="48"/>
        <v>500</v>
      </c>
      <c r="L41" s="353">
        <f t="shared" si="49"/>
        <v>500</v>
      </c>
      <c r="M41" s="392">
        <f t="shared" si="50"/>
        <v>0</v>
      </c>
      <c r="N41" s="350"/>
      <c r="O41" s="350"/>
    </row>
    <row r="42" spans="1:15" x14ac:dyDescent="0.2">
      <c r="A42" s="354">
        <v>2</v>
      </c>
      <c r="B42" s="354" t="str">
        <f t="shared" si="36"/>
        <v>23</v>
      </c>
      <c r="C42" s="354">
        <v>2341</v>
      </c>
      <c r="D42" s="268" t="s">
        <v>462</v>
      </c>
      <c r="E42" s="353">
        <f>+F42+G42</f>
        <v>0</v>
      </c>
      <c r="F42" s="355"/>
      <c r="G42" s="356"/>
      <c r="H42" s="355">
        <f t="shared" si="38"/>
        <v>150</v>
      </c>
      <c r="I42" s="355"/>
      <c r="J42" s="356">
        <v>150</v>
      </c>
      <c r="K42" s="409">
        <f t="shared" si="42"/>
        <v>150</v>
      </c>
      <c r="L42" s="353">
        <f t="shared" si="49"/>
        <v>0</v>
      </c>
      <c r="M42" s="392">
        <f t="shared" si="43"/>
        <v>150</v>
      </c>
      <c r="N42" s="350"/>
      <c r="O42" s="350"/>
    </row>
    <row r="43" spans="1:15" x14ac:dyDescent="0.2">
      <c r="A43" s="357" t="s">
        <v>200</v>
      </c>
      <c r="B43" s="357"/>
      <c r="C43" s="358"/>
      <c r="D43" s="399"/>
      <c r="E43" s="408">
        <f t="shared" ref="E43:M43" si="51">SUM(E35:E42)</f>
        <v>14424</v>
      </c>
      <c r="F43" s="359">
        <f t="shared" si="51"/>
        <v>11680</v>
      </c>
      <c r="G43" s="360">
        <f t="shared" si="51"/>
        <v>2744</v>
      </c>
      <c r="H43" s="359">
        <f t="shared" si="51"/>
        <v>1072285</v>
      </c>
      <c r="I43" s="359">
        <f t="shared" si="51"/>
        <v>1069563</v>
      </c>
      <c r="J43" s="359">
        <f t="shared" si="51"/>
        <v>2722</v>
      </c>
      <c r="K43" s="408">
        <f t="shared" si="51"/>
        <v>1086709</v>
      </c>
      <c r="L43" s="359">
        <f t="shared" si="51"/>
        <v>1081243</v>
      </c>
      <c r="M43" s="359">
        <f t="shared" si="51"/>
        <v>5466</v>
      </c>
      <c r="N43" s="350"/>
      <c r="O43" s="350"/>
    </row>
    <row r="44" spans="1:15" s="457" customFormat="1" x14ac:dyDescent="0.2">
      <c r="A44" s="452"/>
      <c r="B44" s="452"/>
      <c r="C44" s="453"/>
      <c r="D44" s="454"/>
      <c r="E44" s="455"/>
      <c r="F44" s="382"/>
      <c r="G44" s="423"/>
      <c r="H44" s="382"/>
      <c r="I44" s="382"/>
      <c r="J44" s="382"/>
      <c r="K44" s="455"/>
      <c r="L44" s="382"/>
      <c r="M44" s="423"/>
      <c r="N44" s="456"/>
      <c r="O44" s="456"/>
    </row>
    <row r="45" spans="1:15" x14ac:dyDescent="0.2">
      <c r="A45" s="354">
        <v>2</v>
      </c>
      <c r="B45" s="354" t="str">
        <f>MID(C45,1,2)</f>
        <v>24</v>
      </c>
      <c r="C45" s="354">
        <v>2419</v>
      </c>
      <c r="D45" s="268" t="s">
        <v>407</v>
      </c>
      <c r="E45" s="355">
        <f>+F45+G45</f>
        <v>10</v>
      </c>
      <c r="F45" s="355"/>
      <c r="G45" s="356">
        <v>10</v>
      </c>
      <c r="H45" s="355">
        <f t="shared" ref="H45" si="52">+I45+J45</f>
        <v>0</v>
      </c>
      <c r="I45" s="355"/>
      <c r="J45" s="356"/>
      <c r="K45" s="420">
        <f t="shared" ref="K45" si="53">+L45+M45</f>
        <v>10</v>
      </c>
      <c r="L45" s="355">
        <f t="shared" ref="L45" si="54">+F45+I45</f>
        <v>0</v>
      </c>
      <c r="M45" s="394">
        <f t="shared" ref="M45" si="55">+G45+J45</f>
        <v>10</v>
      </c>
      <c r="N45" s="350"/>
      <c r="O45" s="350"/>
    </row>
    <row r="46" spans="1:15" x14ac:dyDescent="0.2">
      <c r="A46" s="357" t="s">
        <v>406</v>
      </c>
      <c r="B46" s="357"/>
      <c r="C46" s="358"/>
      <c r="D46" s="399"/>
      <c r="E46" s="359">
        <f>SUM(E45:E45)</f>
        <v>10</v>
      </c>
      <c r="F46" s="359">
        <f t="shared" ref="F46:M46" si="56">SUM(F45:F45)</f>
        <v>0</v>
      </c>
      <c r="G46" s="359">
        <f t="shared" si="56"/>
        <v>10</v>
      </c>
      <c r="H46" s="359">
        <f t="shared" si="56"/>
        <v>0</v>
      </c>
      <c r="I46" s="359">
        <f t="shared" si="56"/>
        <v>0</v>
      </c>
      <c r="J46" s="359">
        <f t="shared" si="56"/>
        <v>0</v>
      </c>
      <c r="K46" s="408">
        <f t="shared" si="56"/>
        <v>10</v>
      </c>
      <c r="L46" s="359">
        <f t="shared" si="56"/>
        <v>0</v>
      </c>
      <c r="M46" s="360">
        <f t="shared" si="56"/>
        <v>10</v>
      </c>
      <c r="N46" s="350"/>
      <c r="O46" s="350"/>
    </row>
    <row r="47" spans="1:15" ht="12.75" customHeight="1" thickBot="1" x14ac:dyDescent="0.25">
      <c r="A47" s="362"/>
      <c r="B47" s="361"/>
      <c r="C47" s="362"/>
      <c r="D47" s="400"/>
      <c r="E47" s="363"/>
      <c r="F47" s="363"/>
      <c r="G47" s="364"/>
      <c r="H47" s="363"/>
      <c r="I47" s="363"/>
      <c r="J47" s="364"/>
      <c r="K47" s="410"/>
      <c r="L47" s="363"/>
      <c r="M47" s="411"/>
      <c r="N47" s="350"/>
      <c r="O47" s="350"/>
    </row>
    <row r="48" spans="1:15" ht="14.25" thickTop="1" thickBot="1" x14ac:dyDescent="0.25">
      <c r="A48" s="404" t="s">
        <v>201</v>
      </c>
      <c r="B48" s="373"/>
      <c r="C48" s="373"/>
      <c r="D48" s="405"/>
      <c r="E48" s="374">
        <f t="shared" ref="E48:M48" si="57">+E21+E33+E43+E46</f>
        <v>3238925</v>
      </c>
      <c r="F48" s="374">
        <f t="shared" si="57"/>
        <v>2962972</v>
      </c>
      <c r="G48" s="375">
        <f t="shared" si="57"/>
        <v>275953</v>
      </c>
      <c r="H48" s="374">
        <f t="shared" si="57"/>
        <v>2213465</v>
      </c>
      <c r="I48" s="374">
        <f t="shared" si="57"/>
        <v>2161755</v>
      </c>
      <c r="J48" s="375">
        <f t="shared" si="57"/>
        <v>51710</v>
      </c>
      <c r="K48" s="417">
        <f t="shared" si="57"/>
        <v>5452390</v>
      </c>
      <c r="L48" s="374">
        <f t="shared" si="57"/>
        <v>5124727</v>
      </c>
      <c r="M48" s="418">
        <f t="shared" si="57"/>
        <v>327663</v>
      </c>
      <c r="N48" s="350"/>
      <c r="O48" s="350"/>
    </row>
    <row r="49" spans="1:15" ht="13.5" thickTop="1" x14ac:dyDescent="0.2">
      <c r="A49" s="402"/>
      <c r="B49" s="352"/>
      <c r="C49" s="352"/>
      <c r="D49" s="397"/>
      <c r="E49" s="368"/>
      <c r="F49" s="368"/>
      <c r="G49" s="369"/>
      <c r="H49" s="368"/>
      <c r="I49" s="368"/>
      <c r="J49" s="369"/>
      <c r="K49" s="414"/>
      <c r="L49" s="368"/>
      <c r="M49" s="415"/>
      <c r="N49" s="350"/>
      <c r="O49" s="350"/>
    </row>
    <row r="50" spans="1:15" x14ac:dyDescent="0.2">
      <c r="A50" s="352">
        <v>3</v>
      </c>
      <c r="B50" s="352">
        <v>31</v>
      </c>
      <c r="C50" s="352">
        <v>3111</v>
      </c>
      <c r="D50" s="397" t="s">
        <v>202</v>
      </c>
      <c r="E50" s="353">
        <f t="shared" ref="E50:E59" si="58">+F50+G50</f>
        <v>133060</v>
      </c>
      <c r="F50" s="353">
        <v>4937</v>
      </c>
      <c r="G50" s="376">
        <v>128123</v>
      </c>
      <c r="H50" s="355">
        <f t="shared" ref="H50:H59" si="59">+I50+J50</f>
        <v>98870</v>
      </c>
      <c r="I50" s="353">
        <v>13655</v>
      </c>
      <c r="J50" s="376">
        <v>85215</v>
      </c>
      <c r="K50" s="409">
        <f t="shared" ref="K50" si="60">+L50+M50</f>
        <v>231930</v>
      </c>
      <c r="L50" s="353">
        <f t="shared" ref="L50:L58" si="61">+F50+I50</f>
        <v>18592</v>
      </c>
      <c r="M50" s="392">
        <f t="shared" ref="M50" si="62">+G50+J50</f>
        <v>213338</v>
      </c>
      <c r="N50" s="350"/>
      <c r="O50" s="350"/>
    </row>
    <row r="51" spans="1:15" x14ac:dyDescent="0.2">
      <c r="A51" s="354" t="str">
        <f>MID(C51,1,1)</f>
        <v>3</v>
      </c>
      <c r="B51" s="354" t="str">
        <f>MID(C51,1,2)</f>
        <v>31</v>
      </c>
      <c r="C51" s="354">
        <v>3113</v>
      </c>
      <c r="D51" s="268" t="s">
        <v>294</v>
      </c>
      <c r="E51" s="353">
        <f t="shared" si="58"/>
        <v>385824</v>
      </c>
      <c r="F51" s="355">
        <v>68092</v>
      </c>
      <c r="G51" s="356">
        <v>317732</v>
      </c>
      <c r="H51" s="355">
        <f t="shared" si="59"/>
        <v>443116</v>
      </c>
      <c r="I51" s="355">
        <v>241748</v>
      </c>
      <c r="J51" s="356">
        <v>201368</v>
      </c>
      <c r="K51" s="409">
        <f t="shared" ref="K51:K59" si="63">+L51+M51</f>
        <v>828940</v>
      </c>
      <c r="L51" s="353">
        <f t="shared" si="61"/>
        <v>309840</v>
      </c>
      <c r="M51" s="392">
        <f t="shared" ref="M51:M59" si="64">+G51+J51</f>
        <v>519100</v>
      </c>
      <c r="N51" s="350"/>
      <c r="O51" s="350"/>
    </row>
    <row r="52" spans="1:15" x14ac:dyDescent="0.2">
      <c r="A52" s="354">
        <v>3</v>
      </c>
      <c r="B52" s="354">
        <v>31</v>
      </c>
      <c r="C52" s="354">
        <v>3114</v>
      </c>
      <c r="D52" s="268" t="s">
        <v>295</v>
      </c>
      <c r="E52" s="353">
        <f t="shared" si="58"/>
        <v>5</v>
      </c>
      <c r="F52" s="355"/>
      <c r="G52" s="356">
        <v>5</v>
      </c>
      <c r="H52" s="355">
        <f t="shared" si="59"/>
        <v>0</v>
      </c>
      <c r="I52" s="355"/>
      <c r="J52" s="356"/>
      <c r="K52" s="409">
        <f>+L52+M52</f>
        <v>5</v>
      </c>
      <c r="L52" s="353">
        <f t="shared" si="61"/>
        <v>0</v>
      </c>
      <c r="M52" s="392">
        <f t="shared" si="64"/>
        <v>5</v>
      </c>
      <c r="N52" s="350"/>
      <c r="O52" s="350"/>
    </row>
    <row r="53" spans="1:15" x14ac:dyDescent="0.2">
      <c r="A53" s="354">
        <v>3</v>
      </c>
      <c r="B53" s="354">
        <v>31</v>
      </c>
      <c r="C53" s="354">
        <v>3115</v>
      </c>
      <c r="D53" s="268" t="s">
        <v>417</v>
      </c>
      <c r="E53" s="353">
        <f t="shared" si="58"/>
        <v>13681</v>
      </c>
      <c r="F53" s="355">
        <v>13681</v>
      </c>
      <c r="G53" s="356"/>
      <c r="H53" s="355">
        <f t="shared" si="59"/>
        <v>5800</v>
      </c>
      <c r="I53" s="355">
        <v>5800</v>
      </c>
      <c r="J53" s="356"/>
      <c r="K53" s="409">
        <f t="shared" ref="K53" si="65">+L53+M53</f>
        <v>19481</v>
      </c>
      <c r="L53" s="353">
        <f t="shared" si="61"/>
        <v>19481</v>
      </c>
      <c r="M53" s="392">
        <f t="shared" si="64"/>
        <v>0</v>
      </c>
      <c r="N53" s="350"/>
      <c r="O53" s="350"/>
    </row>
    <row r="54" spans="1:15" x14ac:dyDescent="0.2">
      <c r="A54" s="354">
        <v>3</v>
      </c>
      <c r="B54" s="354">
        <v>31</v>
      </c>
      <c r="C54" s="354">
        <v>3117</v>
      </c>
      <c r="D54" s="268" t="s">
        <v>296</v>
      </c>
      <c r="E54" s="353">
        <f t="shared" si="58"/>
        <v>248</v>
      </c>
      <c r="F54" s="355">
        <v>248</v>
      </c>
      <c r="G54" s="356"/>
      <c r="H54" s="355">
        <f t="shared" si="59"/>
        <v>0</v>
      </c>
      <c r="I54" s="355"/>
      <c r="J54" s="356"/>
      <c r="K54" s="409">
        <f t="shared" si="63"/>
        <v>248</v>
      </c>
      <c r="L54" s="353">
        <f t="shared" si="61"/>
        <v>248</v>
      </c>
      <c r="M54" s="392">
        <f t="shared" si="64"/>
        <v>0</v>
      </c>
      <c r="N54" s="350"/>
      <c r="O54" s="350"/>
    </row>
    <row r="55" spans="1:15" x14ac:dyDescent="0.2">
      <c r="A55" s="354">
        <v>3</v>
      </c>
      <c r="B55" s="354">
        <v>31</v>
      </c>
      <c r="C55" s="354">
        <v>3119</v>
      </c>
      <c r="D55" s="268" t="s">
        <v>451</v>
      </c>
      <c r="E55" s="353">
        <f t="shared" si="58"/>
        <v>20210</v>
      </c>
      <c r="F55" s="355">
        <v>15555</v>
      </c>
      <c r="G55" s="356">
        <v>4655</v>
      </c>
      <c r="H55" s="355">
        <f t="shared" si="59"/>
        <v>0</v>
      </c>
      <c r="I55" s="355"/>
      <c r="J55" s="356"/>
      <c r="K55" s="409">
        <f t="shared" si="63"/>
        <v>20210</v>
      </c>
      <c r="L55" s="353">
        <f t="shared" si="61"/>
        <v>15555</v>
      </c>
      <c r="M55" s="392">
        <f t="shared" si="64"/>
        <v>4655</v>
      </c>
      <c r="N55" s="350"/>
      <c r="O55" s="350"/>
    </row>
    <row r="56" spans="1:15" x14ac:dyDescent="0.2">
      <c r="A56" s="354">
        <v>3</v>
      </c>
      <c r="B56" s="354">
        <v>31</v>
      </c>
      <c r="C56" s="354">
        <v>3123</v>
      </c>
      <c r="D56" s="268" t="s">
        <v>431</v>
      </c>
      <c r="E56" s="353">
        <f t="shared" ref="E56" si="66">+F56+G56</f>
        <v>1</v>
      </c>
      <c r="F56" s="355"/>
      <c r="G56" s="356">
        <v>1</v>
      </c>
      <c r="H56" s="355">
        <f t="shared" ref="H56" si="67">+I56+J56</f>
        <v>0</v>
      </c>
      <c r="I56" s="355"/>
      <c r="J56" s="356"/>
      <c r="K56" s="409">
        <f t="shared" ref="K56" si="68">+L56+M56</f>
        <v>1</v>
      </c>
      <c r="L56" s="353">
        <f t="shared" si="61"/>
        <v>0</v>
      </c>
      <c r="M56" s="392">
        <f t="shared" ref="M56" si="69">+G56+J56</f>
        <v>1</v>
      </c>
      <c r="N56" s="350"/>
      <c r="O56" s="350"/>
    </row>
    <row r="57" spans="1:15" x14ac:dyDescent="0.2">
      <c r="A57" s="354">
        <v>3</v>
      </c>
      <c r="B57" s="354">
        <v>31</v>
      </c>
      <c r="C57" s="354">
        <v>3133</v>
      </c>
      <c r="D57" s="268" t="s">
        <v>297</v>
      </c>
      <c r="E57" s="353">
        <f t="shared" si="58"/>
        <v>5</v>
      </c>
      <c r="F57" s="355"/>
      <c r="G57" s="356">
        <v>5</v>
      </c>
      <c r="H57" s="353">
        <f>+I57+J57</f>
        <v>0</v>
      </c>
      <c r="I57" s="355"/>
      <c r="J57" s="356"/>
      <c r="K57" s="409">
        <f t="shared" si="63"/>
        <v>5</v>
      </c>
      <c r="L57" s="353">
        <f t="shared" si="61"/>
        <v>0</v>
      </c>
      <c r="M57" s="392">
        <f t="shared" si="64"/>
        <v>5</v>
      </c>
      <c r="N57" s="350"/>
      <c r="O57" s="350"/>
    </row>
    <row r="58" spans="1:15" x14ac:dyDescent="0.2">
      <c r="A58" s="354">
        <v>3</v>
      </c>
      <c r="B58" s="354">
        <v>31</v>
      </c>
      <c r="C58" s="354">
        <v>3141</v>
      </c>
      <c r="D58" s="268" t="s">
        <v>298</v>
      </c>
      <c r="E58" s="353">
        <f t="shared" si="58"/>
        <v>16872</v>
      </c>
      <c r="F58" s="355"/>
      <c r="G58" s="356">
        <v>16872</v>
      </c>
      <c r="H58" s="355">
        <f t="shared" si="59"/>
        <v>550</v>
      </c>
      <c r="I58" s="355"/>
      <c r="J58" s="356">
        <v>550</v>
      </c>
      <c r="K58" s="409">
        <f t="shared" si="63"/>
        <v>17422</v>
      </c>
      <c r="L58" s="353">
        <f t="shared" si="61"/>
        <v>0</v>
      </c>
      <c r="M58" s="392">
        <f t="shared" si="64"/>
        <v>17422</v>
      </c>
      <c r="N58" s="350"/>
      <c r="O58" s="350"/>
    </row>
    <row r="59" spans="1:15" x14ac:dyDescent="0.2">
      <c r="A59" s="354" t="str">
        <f>MID(C59,1,1)</f>
        <v>3</v>
      </c>
      <c r="B59" s="354" t="str">
        <f>MID(C59,1,2)</f>
        <v>31</v>
      </c>
      <c r="C59" s="354">
        <v>3149</v>
      </c>
      <c r="D59" s="268" t="s">
        <v>299</v>
      </c>
      <c r="E59" s="353">
        <f t="shared" si="58"/>
        <v>1370</v>
      </c>
      <c r="F59" s="355">
        <v>1270</v>
      </c>
      <c r="G59" s="356">
        <v>100</v>
      </c>
      <c r="H59" s="355">
        <f t="shared" si="59"/>
        <v>0</v>
      </c>
      <c r="I59" s="355"/>
      <c r="J59" s="356"/>
      <c r="K59" s="409">
        <f t="shared" si="63"/>
        <v>1370</v>
      </c>
      <c r="L59" s="353">
        <f t="shared" ref="L59" si="70">+F59+I59</f>
        <v>1270</v>
      </c>
      <c r="M59" s="392">
        <f t="shared" si="64"/>
        <v>100</v>
      </c>
      <c r="N59" s="350"/>
      <c r="O59" s="350"/>
    </row>
    <row r="60" spans="1:15" x14ac:dyDescent="0.2">
      <c r="A60" s="357" t="s">
        <v>300</v>
      </c>
      <c r="B60" s="357"/>
      <c r="C60" s="358"/>
      <c r="D60" s="399"/>
      <c r="E60" s="359">
        <f t="shared" ref="E60:M60" si="71">SUM(E50:E59)</f>
        <v>571276</v>
      </c>
      <c r="F60" s="359">
        <f t="shared" si="71"/>
        <v>103783</v>
      </c>
      <c r="G60" s="359">
        <f t="shared" si="71"/>
        <v>467493</v>
      </c>
      <c r="H60" s="359">
        <f t="shared" si="71"/>
        <v>548336</v>
      </c>
      <c r="I60" s="359">
        <f t="shared" si="71"/>
        <v>261203</v>
      </c>
      <c r="J60" s="359">
        <f t="shared" si="71"/>
        <v>287133</v>
      </c>
      <c r="K60" s="408">
        <f t="shared" si="71"/>
        <v>1119612</v>
      </c>
      <c r="L60" s="359">
        <f t="shared" si="71"/>
        <v>364986</v>
      </c>
      <c r="M60" s="360">
        <f t="shared" si="71"/>
        <v>754626</v>
      </c>
      <c r="N60" s="350"/>
      <c r="O60" s="350"/>
    </row>
    <row r="61" spans="1:15" x14ac:dyDescent="0.2">
      <c r="A61" s="377"/>
      <c r="B61" s="377"/>
      <c r="C61" s="378"/>
      <c r="D61" s="398"/>
      <c r="E61" s="372"/>
      <c r="F61" s="372"/>
      <c r="G61" s="372"/>
      <c r="H61" s="372"/>
      <c r="I61" s="372"/>
      <c r="J61" s="372"/>
      <c r="K61" s="419"/>
      <c r="L61" s="372"/>
      <c r="M61" s="393"/>
      <c r="N61" s="350"/>
      <c r="O61" s="350"/>
    </row>
    <row r="62" spans="1:15" x14ac:dyDescent="0.2">
      <c r="A62" s="354" t="str">
        <f>MID(C62,1,1)</f>
        <v>3</v>
      </c>
      <c r="B62" s="354">
        <v>32</v>
      </c>
      <c r="C62" s="354">
        <v>3231</v>
      </c>
      <c r="D62" s="268" t="s">
        <v>301</v>
      </c>
      <c r="E62" s="353">
        <f>+F62+G62</f>
        <v>956</v>
      </c>
      <c r="F62" s="355">
        <v>830</v>
      </c>
      <c r="G62" s="356">
        <v>126</v>
      </c>
      <c r="H62" s="355">
        <f t="shared" ref="H62:H64" si="72">+I62+J62</f>
        <v>4500</v>
      </c>
      <c r="I62" s="355"/>
      <c r="J62" s="356">
        <v>4500</v>
      </c>
      <c r="K62" s="409">
        <f t="shared" ref="K62:K64" si="73">+L62+M62</f>
        <v>5456</v>
      </c>
      <c r="L62" s="353">
        <f t="shared" ref="L62:L64" si="74">+F62+I62</f>
        <v>830</v>
      </c>
      <c r="M62" s="392">
        <f t="shared" ref="M62:M64" si="75">+G62+J62</f>
        <v>4626</v>
      </c>
      <c r="N62" s="350"/>
      <c r="O62" s="350"/>
    </row>
    <row r="63" spans="1:15" x14ac:dyDescent="0.2">
      <c r="A63" s="354" t="str">
        <f>MID(C63,1,1)</f>
        <v>3</v>
      </c>
      <c r="B63" s="354">
        <v>32</v>
      </c>
      <c r="C63" s="354">
        <v>3233</v>
      </c>
      <c r="D63" s="268" t="s">
        <v>302</v>
      </c>
      <c r="E63" s="353">
        <f>+F63+G63</f>
        <v>7223</v>
      </c>
      <c r="F63" s="355">
        <v>3300</v>
      </c>
      <c r="G63" s="356">
        <v>3923</v>
      </c>
      <c r="H63" s="355">
        <f t="shared" si="72"/>
        <v>14904</v>
      </c>
      <c r="I63" s="355">
        <v>4604</v>
      </c>
      <c r="J63" s="356">
        <v>10300</v>
      </c>
      <c r="K63" s="409">
        <f t="shared" si="73"/>
        <v>22127</v>
      </c>
      <c r="L63" s="353">
        <f t="shared" si="74"/>
        <v>7904</v>
      </c>
      <c r="M63" s="392">
        <f t="shared" si="75"/>
        <v>14223</v>
      </c>
      <c r="N63" s="350"/>
      <c r="O63" s="350"/>
    </row>
    <row r="64" spans="1:15" x14ac:dyDescent="0.2">
      <c r="A64" s="354" t="str">
        <f>MID(C64,1,1)</f>
        <v>3</v>
      </c>
      <c r="B64" s="354">
        <v>32</v>
      </c>
      <c r="C64" s="354">
        <v>3239</v>
      </c>
      <c r="D64" s="268" t="s">
        <v>303</v>
      </c>
      <c r="E64" s="355">
        <f>+F64+G64</f>
        <v>40</v>
      </c>
      <c r="F64" s="355"/>
      <c r="G64" s="356">
        <v>40</v>
      </c>
      <c r="H64" s="355">
        <f t="shared" si="72"/>
        <v>0</v>
      </c>
      <c r="I64" s="355"/>
      <c r="J64" s="356"/>
      <c r="K64" s="409">
        <f t="shared" si="73"/>
        <v>40</v>
      </c>
      <c r="L64" s="353">
        <f t="shared" si="74"/>
        <v>0</v>
      </c>
      <c r="M64" s="392">
        <f t="shared" si="75"/>
        <v>40</v>
      </c>
      <c r="N64" s="350"/>
      <c r="O64" s="350"/>
    </row>
    <row r="65" spans="1:15" x14ac:dyDescent="0.2">
      <c r="A65" s="357" t="s">
        <v>304</v>
      </c>
      <c r="B65" s="357"/>
      <c r="C65" s="358"/>
      <c r="D65" s="399"/>
      <c r="E65" s="359">
        <f>SUM(E62:E64)</f>
        <v>8219</v>
      </c>
      <c r="F65" s="359">
        <f>SUM(F62:F64)</f>
        <v>4130</v>
      </c>
      <c r="G65" s="359">
        <f>SUM(G62:G64)</f>
        <v>4089</v>
      </c>
      <c r="H65" s="359">
        <f>SUM(H62:H64)</f>
        <v>19404</v>
      </c>
      <c r="I65" s="359">
        <f t="shared" ref="I65:J65" si="76">SUM(I62:I64)</f>
        <v>4604</v>
      </c>
      <c r="J65" s="359">
        <f t="shared" si="76"/>
        <v>14800</v>
      </c>
      <c r="K65" s="408">
        <f>SUM(K62:K64)</f>
        <v>27623</v>
      </c>
      <c r="L65" s="359">
        <f>SUM(L62:L64)</f>
        <v>8734</v>
      </c>
      <c r="M65" s="360">
        <f>SUM(M62:M64)</f>
        <v>18889</v>
      </c>
      <c r="N65" s="350"/>
      <c r="O65" s="350"/>
    </row>
    <row r="66" spans="1:15" x14ac:dyDescent="0.2">
      <c r="A66" s="354"/>
      <c r="B66" s="354"/>
      <c r="C66" s="354"/>
      <c r="D66" s="268"/>
      <c r="E66" s="355"/>
      <c r="F66" s="355"/>
      <c r="G66" s="356"/>
      <c r="H66" s="355"/>
      <c r="I66" s="355"/>
      <c r="J66" s="356"/>
      <c r="K66" s="420"/>
      <c r="L66" s="355"/>
      <c r="M66" s="421"/>
      <c r="N66" s="350"/>
      <c r="O66" s="350"/>
    </row>
    <row r="67" spans="1:15" x14ac:dyDescent="0.2">
      <c r="A67" s="354" t="str">
        <f t="shared" ref="A67:A84" si="77">MID(C67,1,1)</f>
        <v>3</v>
      </c>
      <c r="B67" s="354" t="str">
        <f t="shared" ref="B67:B84" si="78">MID(C67,1,2)</f>
        <v>33</v>
      </c>
      <c r="C67" s="354">
        <v>3311</v>
      </c>
      <c r="D67" s="268" t="s">
        <v>305</v>
      </c>
      <c r="E67" s="353">
        <f t="shared" ref="E67:E84" si="79">+F67+G67</f>
        <v>827683</v>
      </c>
      <c r="F67" s="355">
        <v>827579</v>
      </c>
      <c r="G67" s="356">
        <v>104</v>
      </c>
      <c r="H67" s="355">
        <f t="shared" ref="H67:H84" si="80">+I67+J67</f>
        <v>70119</v>
      </c>
      <c r="I67" s="355">
        <v>70119</v>
      </c>
      <c r="J67" s="356"/>
      <c r="K67" s="409">
        <f t="shared" ref="K67" si="81">+L67+M67</f>
        <v>897802</v>
      </c>
      <c r="L67" s="353">
        <f t="shared" ref="L67" si="82">+F67+I67</f>
        <v>897698</v>
      </c>
      <c r="M67" s="392">
        <f t="shared" ref="M67" si="83">+G67+J67</f>
        <v>104</v>
      </c>
      <c r="N67" s="350"/>
      <c r="O67" s="350"/>
    </row>
    <row r="68" spans="1:15" x14ac:dyDescent="0.2">
      <c r="A68" s="354" t="str">
        <f t="shared" si="77"/>
        <v>3</v>
      </c>
      <c r="B68" s="354" t="str">
        <f t="shared" si="78"/>
        <v>33</v>
      </c>
      <c r="C68" s="354">
        <v>3312</v>
      </c>
      <c r="D68" s="268" t="s">
        <v>208</v>
      </c>
      <c r="E68" s="353">
        <f t="shared" si="79"/>
        <v>139456</v>
      </c>
      <c r="F68" s="355">
        <v>139253</v>
      </c>
      <c r="G68" s="356">
        <v>203</v>
      </c>
      <c r="H68" s="355">
        <f t="shared" si="80"/>
        <v>52650</v>
      </c>
      <c r="I68" s="355">
        <v>52650</v>
      </c>
      <c r="J68" s="356"/>
      <c r="K68" s="409">
        <f t="shared" ref="K68:K84" si="84">+L68+M68</f>
        <v>192106</v>
      </c>
      <c r="L68" s="353">
        <f t="shared" ref="L68:L84" si="85">+F68+I68</f>
        <v>191903</v>
      </c>
      <c r="M68" s="392">
        <f t="shared" ref="M68:M84" si="86">+G68+J68</f>
        <v>203</v>
      </c>
      <c r="N68" s="350"/>
      <c r="O68" s="350"/>
    </row>
    <row r="69" spans="1:15" x14ac:dyDescent="0.2">
      <c r="A69" s="354" t="str">
        <f t="shared" si="77"/>
        <v>3</v>
      </c>
      <c r="B69" s="354" t="str">
        <f t="shared" si="78"/>
        <v>33</v>
      </c>
      <c r="C69" s="354">
        <v>3313</v>
      </c>
      <c r="D69" s="268" t="s">
        <v>306</v>
      </c>
      <c r="E69" s="353">
        <f t="shared" si="79"/>
        <v>12145</v>
      </c>
      <c r="F69" s="355">
        <v>12034</v>
      </c>
      <c r="G69" s="356">
        <v>111</v>
      </c>
      <c r="H69" s="355">
        <f t="shared" si="80"/>
        <v>229</v>
      </c>
      <c r="I69" s="355"/>
      <c r="J69" s="356">
        <v>229</v>
      </c>
      <c r="K69" s="409">
        <f t="shared" si="84"/>
        <v>12374</v>
      </c>
      <c r="L69" s="353">
        <f t="shared" si="85"/>
        <v>12034</v>
      </c>
      <c r="M69" s="392">
        <f t="shared" si="86"/>
        <v>340</v>
      </c>
      <c r="N69" s="350"/>
      <c r="O69" s="350"/>
    </row>
    <row r="70" spans="1:15" x14ac:dyDescent="0.2">
      <c r="A70" s="354" t="str">
        <f t="shared" si="77"/>
        <v>3</v>
      </c>
      <c r="B70" s="354" t="str">
        <f t="shared" si="78"/>
        <v>33</v>
      </c>
      <c r="C70" s="354">
        <v>3314</v>
      </c>
      <c r="D70" s="268" t="s">
        <v>307</v>
      </c>
      <c r="E70" s="353">
        <f t="shared" si="79"/>
        <v>86102</v>
      </c>
      <c r="F70" s="355">
        <v>85368</v>
      </c>
      <c r="G70" s="356">
        <v>734</v>
      </c>
      <c r="H70" s="355">
        <f t="shared" si="80"/>
        <v>1300</v>
      </c>
      <c r="I70" s="355">
        <v>1300</v>
      </c>
      <c r="J70" s="356"/>
      <c r="K70" s="409">
        <f t="shared" si="84"/>
        <v>87402</v>
      </c>
      <c r="L70" s="353">
        <f t="shared" si="85"/>
        <v>86668</v>
      </c>
      <c r="M70" s="392">
        <f t="shared" si="86"/>
        <v>734</v>
      </c>
      <c r="N70" s="350"/>
      <c r="O70" s="350"/>
    </row>
    <row r="71" spans="1:15" x14ac:dyDescent="0.2">
      <c r="A71" s="354" t="str">
        <f t="shared" si="77"/>
        <v>3</v>
      </c>
      <c r="B71" s="354" t="str">
        <f t="shared" si="78"/>
        <v>33</v>
      </c>
      <c r="C71" s="354">
        <v>3315</v>
      </c>
      <c r="D71" s="268" t="s">
        <v>308</v>
      </c>
      <c r="E71" s="353">
        <f t="shared" si="79"/>
        <v>76018</v>
      </c>
      <c r="F71" s="355">
        <v>75988</v>
      </c>
      <c r="G71" s="356">
        <v>30</v>
      </c>
      <c r="H71" s="355">
        <f t="shared" si="80"/>
        <v>2729</v>
      </c>
      <c r="I71" s="355">
        <v>2729</v>
      </c>
      <c r="J71" s="356"/>
      <c r="K71" s="409">
        <f t="shared" si="84"/>
        <v>78747</v>
      </c>
      <c r="L71" s="353">
        <f t="shared" si="85"/>
        <v>78717</v>
      </c>
      <c r="M71" s="392">
        <f t="shared" si="86"/>
        <v>30</v>
      </c>
      <c r="N71" s="350"/>
      <c r="O71" s="350"/>
    </row>
    <row r="72" spans="1:15" x14ac:dyDescent="0.2">
      <c r="A72" s="354" t="str">
        <f t="shared" si="77"/>
        <v>3</v>
      </c>
      <c r="B72" s="354" t="str">
        <f t="shared" si="78"/>
        <v>33</v>
      </c>
      <c r="C72" s="354">
        <v>3316</v>
      </c>
      <c r="D72" s="268" t="s">
        <v>309</v>
      </c>
      <c r="E72" s="353">
        <f t="shared" si="79"/>
        <v>1863</v>
      </c>
      <c r="F72" s="355">
        <v>1863</v>
      </c>
      <c r="G72" s="356"/>
      <c r="H72" s="353">
        <f>+I72+J72</f>
        <v>0</v>
      </c>
      <c r="I72" s="355"/>
      <c r="J72" s="356"/>
      <c r="K72" s="409">
        <f t="shared" si="84"/>
        <v>1863</v>
      </c>
      <c r="L72" s="353">
        <f t="shared" si="85"/>
        <v>1863</v>
      </c>
      <c r="M72" s="392">
        <f t="shared" si="86"/>
        <v>0</v>
      </c>
      <c r="N72" s="350"/>
      <c r="O72" s="350"/>
    </row>
    <row r="73" spans="1:15" x14ac:dyDescent="0.2">
      <c r="A73" s="354" t="str">
        <f t="shared" si="77"/>
        <v>3</v>
      </c>
      <c r="B73" s="354" t="str">
        <f t="shared" si="78"/>
        <v>33</v>
      </c>
      <c r="C73" s="354">
        <v>3317</v>
      </c>
      <c r="D73" s="268" t="s">
        <v>310</v>
      </c>
      <c r="E73" s="353">
        <f t="shared" si="79"/>
        <v>28898</v>
      </c>
      <c r="F73" s="355">
        <v>28888</v>
      </c>
      <c r="G73" s="356">
        <v>10</v>
      </c>
      <c r="H73" s="355">
        <f t="shared" si="80"/>
        <v>1300</v>
      </c>
      <c r="I73" s="355">
        <v>1300</v>
      </c>
      <c r="J73" s="356"/>
      <c r="K73" s="409">
        <f t="shared" si="84"/>
        <v>30198</v>
      </c>
      <c r="L73" s="353">
        <f t="shared" si="85"/>
        <v>30188</v>
      </c>
      <c r="M73" s="392">
        <f t="shared" si="86"/>
        <v>10</v>
      </c>
      <c r="N73" s="350"/>
      <c r="O73" s="350"/>
    </row>
    <row r="74" spans="1:15" x14ac:dyDescent="0.2">
      <c r="A74" s="354" t="str">
        <f t="shared" si="77"/>
        <v>3</v>
      </c>
      <c r="B74" s="354" t="str">
        <f t="shared" si="78"/>
        <v>33</v>
      </c>
      <c r="C74" s="354">
        <v>3319</v>
      </c>
      <c r="D74" s="268" t="s">
        <v>213</v>
      </c>
      <c r="E74" s="353">
        <f t="shared" si="79"/>
        <v>126904</v>
      </c>
      <c r="F74" s="355">
        <v>106595</v>
      </c>
      <c r="G74" s="356">
        <v>20309</v>
      </c>
      <c r="H74" s="355">
        <f t="shared" si="80"/>
        <v>5600</v>
      </c>
      <c r="I74" s="355">
        <v>2850</v>
      </c>
      <c r="J74" s="356">
        <v>2750</v>
      </c>
      <c r="K74" s="409">
        <f t="shared" si="84"/>
        <v>132504</v>
      </c>
      <c r="L74" s="353">
        <f t="shared" si="85"/>
        <v>109445</v>
      </c>
      <c r="M74" s="392">
        <f t="shared" si="86"/>
        <v>23059</v>
      </c>
      <c r="N74" s="350"/>
      <c r="O74" s="350"/>
    </row>
    <row r="75" spans="1:15" x14ac:dyDescent="0.2">
      <c r="A75" s="354" t="str">
        <f t="shared" si="77"/>
        <v>3</v>
      </c>
      <c r="B75" s="354" t="str">
        <f t="shared" si="78"/>
        <v>33</v>
      </c>
      <c r="C75" s="354">
        <v>3322</v>
      </c>
      <c r="D75" s="268" t="s">
        <v>311</v>
      </c>
      <c r="E75" s="353">
        <f t="shared" si="79"/>
        <v>19605</v>
      </c>
      <c r="F75" s="355">
        <v>17520</v>
      </c>
      <c r="G75" s="356">
        <v>2085</v>
      </c>
      <c r="H75" s="355">
        <f t="shared" si="80"/>
        <v>3486</v>
      </c>
      <c r="I75" s="355">
        <v>3486</v>
      </c>
      <c r="J75" s="356"/>
      <c r="K75" s="409">
        <f t="shared" si="84"/>
        <v>23091</v>
      </c>
      <c r="L75" s="353">
        <f t="shared" si="85"/>
        <v>21006</v>
      </c>
      <c r="M75" s="392">
        <f t="shared" si="86"/>
        <v>2085</v>
      </c>
      <c r="N75" s="350"/>
      <c r="O75" s="350"/>
    </row>
    <row r="76" spans="1:15" x14ac:dyDescent="0.2">
      <c r="A76" s="354" t="str">
        <f t="shared" si="77"/>
        <v>3</v>
      </c>
      <c r="B76" s="354" t="str">
        <f t="shared" si="78"/>
        <v>33</v>
      </c>
      <c r="C76" s="354">
        <v>3326</v>
      </c>
      <c r="D76" s="268" t="s">
        <v>312</v>
      </c>
      <c r="E76" s="353">
        <f t="shared" si="79"/>
        <v>2480</v>
      </c>
      <c r="F76" s="355">
        <v>2380</v>
      </c>
      <c r="G76" s="356">
        <v>100</v>
      </c>
      <c r="H76" s="355">
        <f t="shared" si="80"/>
        <v>7100</v>
      </c>
      <c r="I76" s="355">
        <v>7100</v>
      </c>
      <c r="J76" s="356"/>
      <c r="K76" s="409">
        <f t="shared" si="84"/>
        <v>9580</v>
      </c>
      <c r="L76" s="353">
        <f t="shared" si="85"/>
        <v>9480</v>
      </c>
      <c r="M76" s="392">
        <f t="shared" si="86"/>
        <v>100</v>
      </c>
      <c r="N76" s="350"/>
      <c r="O76" s="350"/>
    </row>
    <row r="77" spans="1:15" x14ac:dyDescent="0.2">
      <c r="A77" s="354" t="str">
        <f t="shared" si="77"/>
        <v>3</v>
      </c>
      <c r="B77" s="354" t="str">
        <f t="shared" si="78"/>
        <v>33</v>
      </c>
      <c r="C77" s="354">
        <v>3329</v>
      </c>
      <c r="D77" s="268" t="s">
        <v>313</v>
      </c>
      <c r="E77" s="353">
        <f t="shared" si="79"/>
        <v>245</v>
      </c>
      <c r="F77" s="355">
        <v>200</v>
      </c>
      <c r="G77" s="356">
        <v>45</v>
      </c>
      <c r="H77" s="353">
        <f>+I77+J77</f>
        <v>0</v>
      </c>
      <c r="I77" s="355"/>
      <c r="J77" s="356"/>
      <c r="K77" s="409">
        <f t="shared" si="84"/>
        <v>245</v>
      </c>
      <c r="L77" s="353">
        <f t="shared" si="85"/>
        <v>200</v>
      </c>
      <c r="M77" s="392">
        <f t="shared" si="86"/>
        <v>45</v>
      </c>
      <c r="N77" s="350"/>
      <c r="O77" s="350"/>
    </row>
    <row r="78" spans="1:15" x14ac:dyDescent="0.2">
      <c r="A78" s="354" t="str">
        <f t="shared" si="77"/>
        <v>3</v>
      </c>
      <c r="B78" s="354" t="str">
        <f t="shared" si="78"/>
        <v>33</v>
      </c>
      <c r="C78" s="354">
        <v>3330</v>
      </c>
      <c r="D78" s="403" t="s">
        <v>314</v>
      </c>
      <c r="E78" s="353">
        <f t="shared" si="79"/>
        <v>70</v>
      </c>
      <c r="F78" s="355"/>
      <c r="G78" s="356">
        <v>70</v>
      </c>
      <c r="H78" s="355">
        <f t="shared" si="80"/>
        <v>0</v>
      </c>
      <c r="I78" s="355"/>
      <c r="J78" s="356"/>
      <c r="K78" s="409">
        <f t="shared" si="84"/>
        <v>70</v>
      </c>
      <c r="L78" s="353">
        <f t="shared" si="85"/>
        <v>0</v>
      </c>
      <c r="M78" s="392">
        <f t="shared" si="86"/>
        <v>70</v>
      </c>
      <c r="N78" s="350"/>
      <c r="O78" s="350"/>
    </row>
    <row r="79" spans="1:15" x14ac:dyDescent="0.2">
      <c r="A79" s="354" t="str">
        <f t="shared" si="77"/>
        <v>3</v>
      </c>
      <c r="B79" s="354" t="str">
        <f t="shared" si="78"/>
        <v>33</v>
      </c>
      <c r="C79" s="354">
        <v>3341</v>
      </c>
      <c r="D79" s="268" t="s">
        <v>315</v>
      </c>
      <c r="E79" s="353">
        <f t="shared" si="79"/>
        <v>60</v>
      </c>
      <c r="F79" s="355"/>
      <c r="G79" s="356">
        <v>60</v>
      </c>
      <c r="H79" s="355">
        <f t="shared" si="80"/>
        <v>0</v>
      </c>
      <c r="I79" s="355"/>
      <c r="J79" s="356"/>
      <c r="K79" s="409">
        <f t="shared" si="84"/>
        <v>60</v>
      </c>
      <c r="L79" s="353">
        <f t="shared" si="85"/>
        <v>0</v>
      </c>
      <c r="M79" s="392">
        <f t="shared" si="86"/>
        <v>60</v>
      </c>
      <c r="N79" s="350"/>
      <c r="O79" s="350"/>
    </row>
    <row r="80" spans="1:15" x14ac:dyDescent="0.2">
      <c r="A80" s="354" t="str">
        <f t="shared" si="77"/>
        <v>3</v>
      </c>
      <c r="B80" s="354" t="str">
        <f t="shared" si="78"/>
        <v>33</v>
      </c>
      <c r="C80" s="354">
        <v>3349</v>
      </c>
      <c r="D80" s="268" t="s">
        <v>316</v>
      </c>
      <c r="E80" s="353">
        <f t="shared" si="79"/>
        <v>10414</v>
      </c>
      <c r="F80" s="355"/>
      <c r="G80" s="356">
        <v>10414</v>
      </c>
      <c r="H80" s="355">
        <f t="shared" si="80"/>
        <v>0</v>
      </c>
      <c r="I80" s="355"/>
      <c r="J80" s="356"/>
      <c r="K80" s="409">
        <f t="shared" si="84"/>
        <v>10414</v>
      </c>
      <c r="L80" s="353">
        <f t="shared" si="85"/>
        <v>0</v>
      </c>
      <c r="M80" s="392">
        <f t="shared" si="86"/>
        <v>10414</v>
      </c>
      <c r="N80" s="350"/>
      <c r="O80" s="350"/>
    </row>
    <row r="81" spans="1:15" x14ac:dyDescent="0.2">
      <c r="A81" s="354" t="str">
        <f t="shared" si="77"/>
        <v>3</v>
      </c>
      <c r="B81" s="354" t="str">
        <f t="shared" si="78"/>
        <v>33</v>
      </c>
      <c r="C81" s="354">
        <v>3369</v>
      </c>
      <c r="D81" s="268" t="s">
        <v>317</v>
      </c>
      <c r="E81" s="353">
        <f t="shared" si="79"/>
        <v>50</v>
      </c>
      <c r="F81" s="355"/>
      <c r="G81" s="356">
        <v>50</v>
      </c>
      <c r="H81" s="355">
        <f t="shared" si="80"/>
        <v>0</v>
      </c>
      <c r="I81" s="355"/>
      <c r="J81" s="356"/>
      <c r="K81" s="409">
        <f>+L81+M81</f>
        <v>50</v>
      </c>
      <c r="L81" s="353">
        <f t="shared" si="85"/>
        <v>0</v>
      </c>
      <c r="M81" s="392">
        <f t="shared" si="86"/>
        <v>50</v>
      </c>
      <c r="N81" s="350"/>
      <c r="O81" s="350"/>
    </row>
    <row r="82" spans="1:15" x14ac:dyDescent="0.2">
      <c r="A82" s="354" t="str">
        <f t="shared" si="77"/>
        <v>3</v>
      </c>
      <c r="B82" s="354" t="str">
        <f t="shared" si="78"/>
        <v>33</v>
      </c>
      <c r="C82" s="354">
        <v>3391</v>
      </c>
      <c r="D82" s="403" t="s">
        <v>425</v>
      </c>
      <c r="E82" s="353">
        <f>+F82+G82</f>
        <v>500</v>
      </c>
      <c r="F82" s="355">
        <v>500</v>
      </c>
      <c r="G82" s="356"/>
      <c r="H82" s="355"/>
      <c r="I82" s="355"/>
      <c r="J82" s="356"/>
      <c r="K82" s="409">
        <f t="shared" ref="K82" si="87">+L82+M82</f>
        <v>500</v>
      </c>
      <c r="L82" s="353">
        <f t="shared" si="85"/>
        <v>500</v>
      </c>
      <c r="M82" s="392"/>
      <c r="N82" s="350"/>
      <c r="O82" s="350"/>
    </row>
    <row r="83" spans="1:15" x14ac:dyDescent="0.2">
      <c r="A83" s="354" t="str">
        <f t="shared" si="77"/>
        <v>3</v>
      </c>
      <c r="B83" s="354" t="str">
        <f t="shared" si="78"/>
        <v>33</v>
      </c>
      <c r="C83" s="354">
        <v>3392</v>
      </c>
      <c r="D83" s="268" t="s">
        <v>216</v>
      </c>
      <c r="E83" s="353">
        <f t="shared" si="79"/>
        <v>35176</v>
      </c>
      <c r="F83" s="355"/>
      <c r="G83" s="356">
        <v>35176</v>
      </c>
      <c r="H83" s="353">
        <f>+I83+J83</f>
        <v>12900</v>
      </c>
      <c r="I83" s="355">
        <v>100</v>
      </c>
      <c r="J83" s="356">
        <v>12800</v>
      </c>
      <c r="K83" s="409">
        <f t="shared" si="84"/>
        <v>48076</v>
      </c>
      <c r="L83" s="353">
        <f t="shared" si="85"/>
        <v>100</v>
      </c>
      <c r="M83" s="392">
        <f t="shared" si="86"/>
        <v>47976</v>
      </c>
      <c r="N83" s="350"/>
      <c r="O83" s="350"/>
    </row>
    <row r="84" spans="1:15" x14ac:dyDescent="0.2">
      <c r="A84" s="354" t="str">
        <f t="shared" si="77"/>
        <v>3</v>
      </c>
      <c r="B84" s="354" t="str">
        <f t="shared" si="78"/>
        <v>33</v>
      </c>
      <c r="C84" s="354">
        <v>3399</v>
      </c>
      <c r="D84" s="268" t="s">
        <v>461</v>
      </c>
      <c r="E84" s="353">
        <f t="shared" si="79"/>
        <v>15596</v>
      </c>
      <c r="F84" s="355"/>
      <c r="G84" s="356">
        <v>15596</v>
      </c>
      <c r="H84" s="355">
        <f t="shared" si="80"/>
        <v>0</v>
      </c>
      <c r="I84" s="355"/>
      <c r="J84" s="356"/>
      <c r="K84" s="409">
        <f t="shared" si="84"/>
        <v>15596</v>
      </c>
      <c r="L84" s="353">
        <f t="shared" si="85"/>
        <v>0</v>
      </c>
      <c r="M84" s="392">
        <f t="shared" si="86"/>
        <v>15596</v>
      </c>
      <c r="N84" s="350"/>
      <c r="O84" s="350"/>
    </row>
    <row r="85" spans="1:15" x14ac:dyDescent="0.2">
      <c r="A85" s="357" t="s">
        <v>218</v>
      </c>
      <c r="B85" s="357"/>
      <c r="C85" s="358"/>
      <c r="D85" s="399"/>
      <c r="E85" s="359">
        <f t="shared" ref="E85:M85" si="88">SUM(E67:E84)</f>
        <v>1383265</v>
      </c>
      <c r="F85" s="359">
        <f>SUM(F67:F84)</f>
        <v>1298168</v>
      </c>
      <c r="G85" s="359">
        <f t="shared" si="88"/>
        <v>85097</v>
      </c>
      <c r="H85" s="359">
        <f t="shared" si="88"/>
        <v>157413</v>
      </c>
      <c r="I85" s="359">
        <f t="shared" si="88"/>
        <v>141634</v>
      </c>
      <c r="J85" s="359">
        <f>SUM(J67:J84)</f>
        <v>15779</v>
      </c>
      <c r="K85" s="408">
        <f t="shared" si="88"/>
        <v>1540678</v>
      </c>
      <c r="L85" s="359">
        <f t="shared" si="88"/>
        <v>1439802</v>
      </c>
      <c r="M85" s="360">
        <f t="shared" si="88"/>
        <v>100876</v>
      </c>
      <c r="N85" s="350"/>
      <c r="O85" s="350"/>
    </row>
    <row r="86" spans="1:15" x14ac:dyDescent="0.2">
      <c r="A86" s="354"/>
      <c r="B86" s="370"/>
      <c r="C86" s="354"/>
      <c r="D86" s="268"/>
      <c r="E86" s="371"/>
      <c r="F86" s="371"/>
      <c r="G86" s="372"/>
      <c r="H86" s="371"/>
      <c r="I86" s="371"/>
      <c r="J86" s="372"/>
      <c r="K86" s="416"/>
      <c r="L86" s="371"/>
      <c r="M86" s="393"/>
      <c r="N86" s="350"/>
      <c r="O86" s="350"/>
    </row>
    <row r="87" spans="1:15" x14ac:dyDescent="0.2">
      <c r="A87" s="354">
        <v>3</v>
      </c>
      <c r="B87" s="354">
        <v>34</v>
      </c>
      <c r="C87" s="354">
        <v>3412</v>
      </c>
      <c r="D87" s="268" t="s">
        <v>219</v>
      </c>
      <c r="E87" s="353">
        <f>+F87+G87</f>
        <v>67509</v>
      </c>
      <c r="F87" s="355">
        <v>35723</v>
      </c>
      <c r="G87" s="356">
        <v>31786</v>
      </c>
      <c r="H87" s="355">
        <f t="shared" ref="H87:H90" si="89">+I87+J87</f>
        <v>312498</v>
      </c>
      <c r="I87" s="355">
        <v>276749</v>
      </c>
      <c r="J87" s="356">
        <v>35749</v>
      </c>
      <c r="K87" s="409">
        <f t="shared" ref="K87:K90" si="90">+L87+M87</f>
        <v>380007</v>
      </c>
      <c r="L87" s="353">
        <f t="shared" ref="L87:L90" si="91">+F87+I87</f>
        <v>312472</v>
      </c>
      <c r="M87" s="392">
        <f t="shared" ref="M87:M90" si="92">+G87+J87</f>
        <v>67535</v>
      </c>
      <c r="N87" s="350"/>
      <c r="O87" s="350"/>
    </row>
    <row r="88" spans="1:15" x14ac:dyDescent="0.2">
      <c r="A88" s="354" t="str">
        <f>MID(C88,1,1)</f>
        <v>3</v>
      </c>
      <c r="B88" s="354" t="str">
        <f>MID(C88,1,2)</f>
        <v>34</v>
      </c>
      <c r="C88" s="354">
        <v>3419</v>
      </c>
      <c r="D88" s="268" t="s">
        <v>452</v>
      </c>
      <c r="E88" s="353">
        <f>+F88+G88</f>
        <v>358170</v>
      </c>
      <c r="F88" s="355">
        <v>352588</v>
      </c>
      <c r="G88" s="356">
        <v>5582</v>
      </c>
      <c r="H88" s="355">
        <f t="shared" si="89"/>
        <v>42848</v>
      </c>
      <c r="I88" s="355">
        <v>42548</v>
      </c>
      <c r="J88" s="356">
        <v>300</v>
      </c>
      <c r="K88" s="409">
        <f t="shared" si="90"/>
        <v>401018</v>
      </c>
      <c r="L88" s="353">
        <f t="shared" si="91"/>
        <v>395136</v>
      </c>
      <c r="M88" s="392">
        <f t="shared" si="92"/>
        <v>5882</v>
      </c>
      <c r="N88" s="350"/>
      <c r="O88" s="350"/>
    </row>
    <row r="89" spans="1:15" x14ac:dyDescent="0.2">
      <c r="A89" s="354" t="str">
        <f>MID(C89,1,1)</f>
        <v>3</v>
      </c>
      <c r="B89" s="354" t="str">
        <f>MID(C89,1,2)</f>
        <v>34</v>
      </c>
      <c r="C89" s="354">
        <v>3421</v>
      </c>
      <c r="D89" s="268" t="s">
        <v>221</v>
      </c>
      <c r="E89" s="353">
        <f>+F89+G89</f>
        <v>21028</v>
      </c>
      <c r="F89" s="355">
        <v>12860</v>
      </c>
      <c r="G89" s="356">
        <v>8168</v>
      </c>
      <c r="H89" s="355">
        <f t="shared" si="89"/>
        <v>16093</v>
      </c>
      <c r="I89" s="355">
        <v>6797</v>
      </c>
      <c r="J89" s="356">
        <v>9296</v>
      </c>
      <c r="K89" s="409">
        <f t="shared" si="90"/>
        <v>37121</v>
      </c>
      <c r="L89" s="353">
        <f t="shared" si="91"/>
        <v>19657</v>
      </c>
      <c r="M89" s="392">
        <f t="shared" si="92"/>
        <v>17464</v>
      </c>
      <c r="N89" s="350"/>
      <c r="O89" s="350"/>
    </row>
    <row r="90" spans="1:15" x14ac:dyDescent="0.2">
      <c r="A90" s="354" t="str">
        <f>MID(C90,1,1)</f>
        <v>3</v>
      </c>
      <c r="B90" s="354" t="str">
        <f>MID(C90,1,2)</f>
        <v>34</v>
      </c>
      <c r="C90" s="354">
        <v>3429</v>
      </c>
      <c r="D90" s="268" t="s">
        <v>222</v>
      </c>
      <c r="E90" s="353">
        <f>+F90+G90</f>
        <v>3360</v>
      </c>
      <c r="F90" s="355">
        <v>153</v>
      </c>
      <c r="G90" s="356">
        <v>3207</v>
      </c>
      <c r="H90" s="355">
        <f t="shared" si="89"/>
        <v>23091</v>
      </c>
      <c r="I90" s="355">
        <v>20891</v>
      </c>
      <c r="J90" s="356">
        <v>2200</v>
      </c>
      <c r="K90" s="409">
        <f t="shared" si="90"/>
        <v>26451</v>
      </c>
      <c r="L90" s="353">
        <f t="shared" si="91"/>
        <v>21044</v>
      </c>
      <c r="M90" s="392">
        <f t="shared" si="92"/>
        <v>5407</v>
      </c>
      <c r="N90" s="350"/>
      <c r="O90" s="350"/>
    </row>
    <row r="91" spans="1:15" x14ac:dyDescent="0.2">
      <c r="A91" s="357" t="s">
        <v>223</v>
      </c>
      <c r="B91" s="357"/>
      <c r="C91" s="358"/>
      <c r="D91" s="399"/>
      <c r="E91" s="359">
        <f t="shared" ref="E91:M91" si="93">SUM(E87:E90)</f>
        <v>450067</v>
      </c>
      <c r="F91" s="359">
        <f t="shared" si="93"/>
        <v>401324</v>
      </c>
      <c r="G91" s="359">
        <f t="shared" si="93"/>
        <v>48743</v>
      </c>
      <c r="H91" s="359">
        <f t="shared" si="93"/>
        <v>394530</v>
      </c>
      <c r="I91" s="359">
        <f t="shared" si="93"/>
        <v>346985</v>
      </c>
      <c r="J91" s="359">
        <f t="shared" si="93"/>
        <v>47545</v>
      </c>
      <c r="K91" s="408">
        <f t="shared" si="93"/>
        <v>844597</v>
      </c>
      <c r="L91" s="359">
        <f t="shared" si="93"/>
        <v>748309</v>
      </c>
      <c r="M91" s="360">
        <f t="shared" si="93"/>
        <v>96288</v>
      </c>
      <c r="N91" s="350"/>
      <c r="O91" s="350"/>
    </row>
    <row r="92" spans="1:15" x14ac:dyDescent="0.2">
      <c r="A92" s="354"/>
      <c r="B92" s="370"/>
      <c r="C92" s="354"/>
      <c r="D92" s="268"/>
      <c r="E92" s="371"/>
      <c r="F92" s="371"/>
      <c r="G92" s="372"/>
      <c r="H92" s="371"/>
      <c r="I92" s="371"/>
      <c r="J92" s="372"/>
      <c r="K92" s="416"/>
      <c r="L92" s="371"/>
      <c r="M92" s="393"/>
      <c r="N92" s="350"/>
      <c r="O92" s="350"/>
    </row>
    <row r="93" spans="1:15" x14ac:dyDescent="0.2">
      <c r="A93" s="354" t="str">
        <f t="shared" ref="A93:A100" si="94">MID(C93,1,1)</f>
        <v>3</v>
      </c>
      <c r="B93" s="354" t="str">
        <f t="shared" ref="B93:B100" si="95">MID(C93,1,2)</f>
        <v>35</v>
      </c>
      <c r="C93" s="354">
        <v>3511</v>
      </c>
      <c r="D93" s="268" t="s">
        <v>318</v>
      </c>
      <c r="E93" s="353">
        <f t="shared" ref="E93:E100" si="96">+F93+G93</f>
        <v>24246</v>
      </c>
      <c r="F93" s="355">
        <v>18526</v>
      </c>
      <c r="G93" s="356">
        <v>5720</v>
      </c>
      <c r="H93" s="355">
        <f t="shared" ref="H93:H99" si="97">+I93+J93</f>
        <v>67300</v>
      </c>
      <c r="I93" s="355">
        <v>50300</v>
      </c>
      <c r="J93" s="356">
        <v>17000</v>
      </c>
      <c r="K93" s="409">
        <f t="shared" ref="K93" si="98">+L93+M93</f>
        <v>91546</v>
      </c>
      <c r="L93" s="353">
        <f t="shared" ref="L93" si="99">+F93+I93</f>
        <v>68826</v>
      </c>
      <c r="M93" s="392">
        <f t="shared" ref="M93" si="100">+G93+J93</f>
        <v>22720</v>
      </c>
      <c r="N93" s="350"/>
      <c r="O93" s="350"/>
    </row>
    <row r="94" spans="1:15" x14ac:dyDescent="0.2">
      <c r="A94" s="354" t="str">
        <f>MID(C94,1,1)</f>
        <v>3</v>
      </c>
      <c r="B94" s="354" t="str">
        <f>MID(C94,1,2)</f>
        <v>35</v>
      </c>
      <c r="C94" s="354">
        <v>3522</v>
      </c>
      <c r="D94" s="268" t="s">
        <v>319</v>
      </c>
      <c r="E94" s="353">
        <f t="shared" si="96"/>
        <v>88249</v>
      </c>
      <c r="F94" s="355">
        <v>88249</v>
      </c>
      <c r="G94" s="356"/>
      <c r="H94" s="355">
        <f t="shared" si="97"/>
        <v>27347</v>
      </c>
      <c r="I94" s="355">
        <v>27347</v>
      </c>
      <c r="J94" s="356"/>
      <c r="K94" s="409">
        <f t="shared" ref="K94:K100" si="101">+L94+M94</f>
        <v>115596</v>
      </c>
      <c r="L94" s="353">
        <f t="shared" ref="L94:L100" si="102">+F94+I94</f>
        <v>115596</v>
      </c>
      <c r="M94" s="392">
        <f t="shared" ref="M94:M100" si="103">+G94+J94</f>
        <v>0</v>
      </c>
      <c r="N94" s="350"/>
      <c r="O94" s="350"/>
    </row>
    <row r="95" spans="1:15" x14ac:dyDescent="0.2">
      <c r="A95" s="354" t="str">
        <f t="shared" si="94"/>
        <v>3</v>
      </c>
      <c r="B95" s="354" t="str">
        <f t="shared" si="95"/>
        <v>35</v>
      </c>
      <c r="C95" s="354">
        <v>3523</v>
      </c>
      <c r="D95" s="268" t="s">
        <v>320</v>
      </c>
      <c r="E95" s="353">
        <f t="shared" si="96"/>
        <v>17521</v>
      </c>
      <c r="F95" s="355">
        <v>17521</v>
      </c>
      <c r="G95" s="356"/>
      <c r="H95" s="355">
        <f t="shared" si="97"/>
        <v>0</v>
      </c>
      <c r="I95" s="355"/>
      <c r="J95" s="356"/>
      <c r="K95" s="409">
        <f t="shared" si="101"/>
        <v>17521</v>
      </c>
      <c r="L95" s="353">
        <f t="shared" si="102"/>
        <v>17521</v>
      </c>
      <c r="M95" s="392">
        <f t="shared" si="103"/>
        <v>0</v>
      </c>
      <c r="N95" s="350"/>
      <c r="O95" s="350"/>
    </row>
    <row r="96" spans="1:15" x14ac:dyDescent="0.2">
      <c r="A96" s="354" t="str">
        <f t="shared" si="94"/>
        <v>3</v>
      </c>
      <c r="B96" s="354" t="str">
        <f t="shared" si="95"/>
        <v>35</v>
      </c>
      <c r="C96" s="354">
        <v>3529</v>
      </c>
      <c r="D96" s="268" t="s">
        <v>225</v>
      </c>
      <c r="E96" s="353">
        <f t="shared" si="96"/>
        <v>52810</v>
      </c>
      <c r="F96" s="355">
        <v>52810</v>
      </c>
      <c r="G96" s="356"/>
      <c r="H96" s="355">
        <f t="shared" si="97"/>
        <v>0</v>
      </c>
      <c r="I96" s="355"/>
      <c r="J96" s="356"/>
      <c r="K96" s="409">
        <f>+L96+M96</f>
        <v>52810</v>
      </c>
      <c r="L96" s="353">
        <f t="shared" si="102"/>
        <v>52810</v>
      </c>
      <c r="M96" s="392">
        <f t="shared" si="103"/>
        <v>0</v>
      </c>
      <c r="N96" s="350"/>
      <c r="O96" s="350"/>
    </row>
    <row r="97" spans="1:15" x14ac:dyDescent="0.2">
      <c r="A97" s="354" t="str">
        <f t="shared" si="94"/>
        <v>3</v>
      </c>
      <c r="B97" s="354" t="str">
        <f t="shared" si="95"/>
        <v>35</v>
      </c>
      <c r="C97" s="354">
        <v>3533</v>
      </c>
      <c r="D97" s="268" t="s">
        <v>424</v>
      </c>
      <c r="E97" s="353">
        <f t="shared" si="96"/>
        <v>0</v>
      </c>
      <c r="F97" s="355"/>
      <c r="G97" s="356"/>
      <c r="H97" s="355">
        <f t="shared" si="97"/>
        <v>4000</v>
      </c>
      <c r="I97" s="355">
        <v>4000</v>
      </c>
      <c r="J97" s="356"/>
      <c r="K97" s="409">
        <f t="shared" ref="K97" si="104">+L97+M97</f>
        <v>4000</v>
      </c>
      <c r="L97" s="353">
        <f t="shared" si="102"/>
        <v>4000</v>
      </c>
      <c r="M97" s="392"/>
      <c r="N97" s="350"/>
      <c r="O97" s="350"/>
    </row>
    <row r="98" spans="1:15" x14ac:dyDescent="0.2">
      <c r="A98" s="354" t="str">
        <f t="shared" si="94"/>
        <v>3</v>
      </c>
      <c r="B98" s="354" t="str">
        <f t="shared" si="95"/>
        <v>35</v>
      </c>
      <c r="C98" s="354">
        <v>3541</v>
      </c>
      <c r="D98" s="403" t="s">
        <v>321</v>
      </c>
      <c r="E98" s="353">
        <f t="shared" si="96"/>
        <v>11194</v>
      </c>
      <c r="F98" s="355">
        <v>11194</v>
      </c>
      <c r="G98" s="356"/>
      <c r="H98" s="355">
        <f t="shared" si="97"/>
        <v>0</v>
      </c>
      <c r="I98" s="355"/>
      <c r="J98" s="356"/>
      <c r="K98" s="409">
        <f t="shared" si="101"/>
        <v>11194</v>
      </c>
      <c r="L98" s="353">
        <f t="shared" si="102"/>
        <v>11194</v>
      </c>
      <c r="M98" s="392">
        <f t="shared" si="103"/>
        <v>0</v>
      </c>
      <c r="N98" s="350"/>
      <c r="O98" s="350"/>
    </row>
    <row r="99" spans="1:15" x14ac:dyDescent="0.2">
      <c r="A99" s="354" t="str">
        <f t="shared" si="94"/>
        <v>3</v>
      </c>
      <c r="B99" s="354" t="str">
        <f t="shared" si="95"/>
        <v>35</v>
      </c>
      <c r="C99" s="354">
        <v>3543</v>
      </c>
      <c r="D99" s="398" t="s">
        <v>322</v>
      </c>
      <c r="E99" s="353">
        <f t="shared" si="96"/>
        <v>48</v>
      </c>
      <c r="F99" s="355"/>
      <c r="G99" s="356">
        <v>48</v>
      </c>
      <c r="H99" s="355">
        <f t="shared" si="97"/>
        <v>0</v>
      </c>
      <c r="I99" s="355"/>
      <c r="J99" s="356"/>
      <c r="K99" s="409">
        <f t="shared" si="101"/>
        <v>48</v>
      </c>
      <c r="L99" s="353">
        <f t="shared" si="102"/>
        <v>0</v>
      </c>
      <c r="M99" s="392">
        <f t="shared" si="103"/>
        <v>48</v>
      </c>
      <c r="N99" s="350"/>
      <c r="O99" s="350"/>
    </row>
    <row r="100" spans="1:15" x14ac:dyDescent="0.2">
      <c r="A100" s="354" t="str">
        <f t="shared" si="94"/>
        <v>3</v>
      </c>
      <c r="B100" s="354" t="str">
        <f t="shared" si="95"/>
        <v>35</v>
      </c>
      <c r="C100" s="354">
        <v>3599</v>
      </c>
      <c r="D100" s="268" t="s">
        <v>323</v>
      </c>
      <c r="E100" s="353">
        <f t="shared" si="96"/>
        <v>19014</v>
      </c>
      <c r="F100" s="355">
        <v>18982</v>
      </c>
      <c r="G100" s="356">
        <v>32</v>
      </c>
      <c r="H100" s="355">
        <f t="shared" ref="H100" si="105">+I100+J100</f>
        <v>20000</v>
      </c>
      <c r="I100" s="355">
        <v>20000</v>
      </c>
      <c r="J100" s="356"/>
      <c r="K100" s="409">
        <f t="shared" si="101"/>
        <v>39014</v>
      </c>
      <c r="L100" s="353">
        <f t="shared" si="102"/>
        <v>38982</v>
      </c>
      <c r="M100" s="392">
        <f t="shared" si="103"/>
        <v>32</v>
      </c>
      <c r="N100" s="350"/>
      <c r="O100" s="350"/>
    </row>
    <row r="101" spans="1:15" x14ac:dyDescent="0.2">
      <c r="A101" s="357" t="s">
        <v>226</v>
      </c>
      <c r="B101" s="357"/>
      <c r="C101" s="358"/>
      <c r="D101" s="399"/>
      <c r="E101" s="359">
        <f t="shared" ref="E101:M101" si="106">SUM(E93:E100)</f>
        <v>213082</v>
      </c>
      <c r="F101" s="359">
        <f t="shared" si="106"/>
        <v>207282</v>
      </c>
      <c r="G101" s="359">
        <f t="shared" si="106"/>
        <v>5800</v>
      </c>
      <c r="H101" s="359">
        <f t="shared" si="106"/>
        <v>118647</v>
      </c>
      <c r="I101" s="359">
        <f t="shared" si="106"/>
        <v>101647</v>
      </c>
      <c r="J101" s="359">
        <f t="shared" si="106"/>
        <v>17000</v>
      </c>
      <c r="K101" s="408">
        <f t="shared" si="106"/>
        <v>331729</v>
      </c>
      <c r="L101" s="359">
        <f t="shared" si="106"/>
        <v>308929</v>
      </c>
      <c r="M101" s="360">
        <f t="shared" si="106"/>
        <v>22800</v>
      </c>
      <c r="N101" s="350"/>
      <c r="O101" s="350"/>
    </row>
    <row r="102" spans="1:15" x14ac:dyDescent="0.2">
      <c r="A102" s="378"/>
      <c r="B102" s="377"/>
      <c r="C102" s="378"/>
      <c r="D102" s="398"/>
      <c r="E102" s="372"/>
      <c r="F102" s="372"/>
      <c r="G102" s="372"/>
      <c r="H102" s="372"/>
      <c r="I102" s="372"/>
      <c r="J102" s="372"/>
      <c r="K102" s="419"/>
      <c r="L102" s="372"/>
      <c r="M102" s="393"/>
      <c r="N102" s="350"/>
      <c r="O102" s="350"/>
    </row>
    <row r="103" spans="1:15" x14ac:dyDescent="0.2">
      <c r="A103" s="354" t="str">
        <f t="shared" ref="A103:A113" si="107">MID(C103,1,1)</f>
        <v>3</v>
      </c>
      <c r="B103" s="354" t="str">
        <f t="shared" ref="B103:B113" si="108">MID(C103,1,2)</f>
        <v>36</v>
      </c>
      <c r="C103" s="354">
        <v>3612</v>
      </c>
      <c r="D103" s="268" t="s">
        <v>324</v>
      </c>
      <c r="E103" s="353">
        <f t="shared" ref="E103:E113" si="109">+F103+G103</f>
        <v>304324</v>
      </c>
      <c r="F103" s="355">
        <v>257448</v>
      </c>
      <c r="G103" s="356">
        <v>46876</v>
      </c>
      <c r="H103" s="355">
        <f t="shared" ref="H103:H113" si="110">+I103+J103</f>
        <v>1378350</v>
      </c>
      <c r="I103" s="355">
        <v>619988</v>
      </c>
      <c r="J103" s="356">
        <v>758362</v>
      </c>
      <c r="K103" s="409">
        <f t="shared" ref="K103" si="111">+L103+M103</f>
        <v>1682674</v>
      </c>
      <c r="L103" s="353">
        <f t="shared" ref="L103" si="112">+F103+I103</f>
        <v>877436</v>
      </c>
      <c r="M103" s="392">
        <f t="shared" ref="M103" si="113">+G103+J103</f>
        <v>805238</v>
      </c>
      <c r="N103" s="350"/>
      <c r="O103" s="350"/>
    </row>
    <row r="104" spans="1:15" x14ac:dyDescent="0.2">
      <c r="A104" s="354" t="str">
        <f>MID(C104,1,1)</f>
        <v>3</v>
      </c>
      <c r="B104" s="354" t="str">
        <f>MID(C104,1,2)</f>
        <v>36</v>
      </c>
      <c r="C104" s="354">
        <v>3613</v>
      </c>
      <c r="D104" s="268" t="s">
        <v>228</v>
      </c>
      <c r="E104" s="353">
        <f t="shared" si="109"/>
        <v>77808</v>
      </c>
      <c r="F104" s="355">
        <v>60875</v>
      </c>
      <c r="G104" s="356">
        <v>16933</v>
      </c>
      <c r="H104" s="355">
        <f t="shared" si="110"/>
        <v>117581</v>
      </c>
      <c r="I104" s="355">
        <v>24000</v>
      </c>
      <c r="J104" s="356">
        <v>93581</v>
      </c>
      <c r="K104" s="409">
        <f t="shared" ref="K104:K113" si="114">+L104+M104</f>
        <v>195389</v>
      </c>
      <c r="L104" s="353">
        <f t="shared" ref="L104:L113" si="115">+F104+I104</f>
        <v>84875</v>
      </c>
      <c r="M104" s="392">
        <f t="shared" ref="M104:M113" si="116">+G104+J104</f>
        <v>110514</v>
      </c>
      <c r="N104" s="350"/>
      <c r="O104" s="350"/>
    </row>
    <row r="105" spans="1:15" x14ac:dyDescent="0.2">
      <c r="A105" s="354" t="str">
        <f t="shared" si="107"/>
        <v>3</v>
      </c>
      <c r="B105" s="354" t="str">
        <f t="shared" si="108"/>
        <v>36</v>
      </c>
      <c r="C105" s="354">
        <v>3619</v>
      </c>
      <c r="D105" s="268" t="s">
        <v>229</v>
      </c>
      <c r="E105" s="353">
        <f t="shared" si="109"/>
        <v>40837</v>
      </c>
      <c r="F105" s="355">
        <v>40837</v>
      </c>
      <c r="G105" s="356"/>
      <c r="H105" s="355">
        <f t="shared" si="110"/>
        <v>0</v>
      </c>
      <c r="I105" s="355"/>
      <c r="J105" s="356"/>
      <c r="K105" s="409">
        <f t="shared" si="114"/>
        <v>40837</v>
      </c>
      <c r="L105" s="353">
        <f t="shared" si="115"/>
        <v>40837</v>
      </c>
      <c r="M105" s="392">
        <f t="shared" si="116"/>
        <v>0</v>
      </c>
      <c r="N105" s="350"/>
      <c r="O105" s="350"/>
    </row>
    <row r="106" spans="1:15" x14ac:dyDescent="0.2">
      <c r="A106" s="354" t="str">
        <f t="shared" si="107"/>
        <v>3</v>
      </c>
      <c r="B106" s="354" t="str">
        <f t="shared" si="108"/>
        <v>36</v>
      </c>
      <c r="C106" s="354">
        <v>3631</v>
      </c>
      <c r="D106" s="268" t="s">
        <v>325</v>
      </c>
      <c r="E106" s="353">
        <f t="shared" si="109"/>
        <v>196298</v>
      </c>
      <c r="F106" s="355">
        <v>195109</v>
      </c>
      <c r="G106" s="356">
        <v>1189</v>
      </c>
      <c r="H106" s="355">
        <f t="shared" si="110"/>
        <v>11960</v>
      </c>
      <c r="I106" s="355">
        <v>11660</v>
      </c>
      <c r="J106" s="356">
        <v>300</v>
      </c>
      <c r="K106" s="409">
        <f t="shared" si="114"/>
        <v>208258</v>
      </c>
      <c r="L106" s="353">
        <f t="shared" si="115"/>
        <v>206769</v>
      </c>
      <c r="M106" s="392">
        <f t="shared" si="116"/>
        <v>1489</v>
      </c>
      <c r="N106" s="350"/>
      <c r="O106" s="350"/>
    </row>
    <row r="107" spans="1:15" x14ac:dyDescent="0.2">
      <c r="A107" s="354" t="str">
        <f t="shared" si="107"/>
        <v>3</v>
      </c>
      <c r="B107" s="354" t="str">
        <f t="shared" si="108"/>
        <v>36</v>
      </c>
      <c r="C107" s="354">
        <v>3632</v>
      </c>
      <c r="D107" s="268" t="s">
        <v>326</v>
      </c>
      <c r="E107" s="353">
        <f t="shared" si="109"/>
        <v>46924</v>
      </c>
      <c r="F107" s="355">
        <v>44102</v>
      </c>
      <c r="G107" s="356">
        <v>2822</v>
      </c>
      <c r="H107" s="355">
        <f t="shared" si="110"/>
        <v>30198</v>
      </c>
      <c r="I107" s="355">
        <v>29898</v>
      </c>
      <c r="J107" s="356">
        <v>300</v>
      </c>
      <c r="K107" s="409">
        <f t="shared" si="114"/>
        <v>77122</v>
      </c>
      <c r="L107" s="353">
        <f t="shared" si="115"/>
        <v>74000</v>
      </c>
      <c r="M107" s="392">
        <f t="shared" si="116"/>
        <v>3122</v>
      </c>
      <c r="N107" s="350"/>
      <c r="O107" s="350"/>
    </row>
    <row r="108" spans="1:15" x14ac:dyDescent="0.2">
      <c r="A108" s="354" t="str">
        <f t="shared" si="107"/>
        <v>3</v>
      </c>
      <c r="B108" s="354" t="str">
        <f t="shared" si="108"/>
        <v>36</v>
      </c>
      <c r="C108" s="354">
        <v>3633</v>
      </c>
      <c r="D108" s="268" t="s">
        <v>231</v>
      </c>
      <c r="E108" s="353">
        <f t="shared" si="109"/>
        <v>18523</v>
      </c>
      <c r="F108" s="355">
        <v>18484</v>
      </c>
      <c r="G108" s="356">
        <v>39</v>
      </c>
      <c r="H108" s="355">
        <f t="shared" si="110"/>
        <v>10400</v>
      </c>
      <c r="I108" s="355">
        <v>10400</v>
      </c>
      <c r="J108" s="356"/>
      <c r="K108" s="409">
        <f t="shared" si="114"/>
        <v>28923</v>
      </c>
      <c r="L108" s="353">
        <f t="shared" si="115"/>
        <v>28884</v>
      </c>
      <c r="M108" s="392">
        <f t="shared" si="116"/>
        <v>39</v>
      </c>
      <c r="N108" s="350"/>
      <c r="O108" s="350"/>
    </row>
    <row r="109" spans="1:15" x14ac:dyDescent="0.2">
      <c r="A109" s="354" t="str">
        <f t="shared" ref="A109" si="117">MID(C109,1,1)</f>
        <v>3</v>
      </c>
      <c r="B109" s="354" t="str">
        <f t="shared" ref="B109" si="118">MID(C109,1,2)</f>
        <v>36</v>
      </c>
      <c r="C109" s="354">
        <v>3634</v>
      </c>
      <c r="D109" s="268" t="s">
        <v>463</v>
      </c>
      <c r="E109" s="353">
        <f t="shared" ref="E109" si="119">+F109+G109</f>
        <v>0</v>
      </c>
      <c r="F109" s="355"/>
      <c r="G109" s="356"/>
      <c r="H109" s="355">
        <f t="shared" ref="H109" si="120">+I109+J109</f>
        <v>3000</v>
      </c>
      <c r="I109" s="355"/>
      <c r="J109" s="356">
        <v>3000</v>
      </c>
      <c r="K109" s="409">
        <f t="shared" ref="K109" si="121">+L109+M109</f>
        <v>3000</v>
      </c>
      <c r="L109" s="353">
        <f t="shared" si="115"/>
        <v>0</v>
      </c>
      <c r="M109" s="392">
        <f t="shared" ref="M109" si="122">+G109+J109</f>
        <v>3000</v>
      </c>
      <c r="N109" s="350"/>
      <c r="O109" s="350"/>
    </row>
    <row r="110" spans="1:15" x14ac:dyDescent="0.2">
      <c r="A110" s="354" t="str">
        <f t="shared" si="107"/>
        <v>3</v>
      </c>
      <c r="B110" s="354" t="str">
        <f t="shared" si="108"/>
        <v>36</v>
      </c>
      <c r="C110" s="354">
        <v>3635</v>
      </c>
      <c r="D110" s="268" t="s">
        <v>327</v>
      </c>
      <c r="E110" s="353">
        <f t="shared" si="109"/>
        <v>69630</v>
      </c>
      <c r="F110" s="355">
        <v>69350</v>
      </c>
      <c r="G110" s="356">
        <v>280</v>
      </c>
      <c r="H110" s="355">
        <f t="shared" si="110"/>
        <v>27610</v>
      </c>
      <c r="I110" s="355">
        <v>27610</v>
      </c>
      <c r="J110" s="356"/>
      <c r="K110" s="409">
        <f t="shared" si="114"/>
        <v>97240</v>
      </c>
      <c r="L110" s="353">
        <f t="shared" si="115"/>
        <v>96960</v>
      </c>
      <c r="M110" s="392">
        <f t="shared" si="116"/>
        <v>280</v>
      </c>
      <c r="N110" s="350"/>
      <c r="O110" s="350"/>
    </row>
    <row r="111" spans="1:15" x14ac:dyDescent="0.2">
      <c r="A111" s="354" t="str">
        <f t="shared" si="107"/>
        <v>3</v>
      </c>
      <c r="B111" s="354" t="str">
        <f t="shared" si="108"/>
        <v>36</v>
      </c>
      <c r="C111" s="354">
        <v>3636</v>
      </c>
      <c r="D111" s="268" t="s">
        <v>328</v>
      </c>
      <c r="E111" s="353">
        <f t="shared" si="109"/>
        <v>48782</v>
      </c>
      <c r="F111" s="355">
        <v>46357</v>
      </c>
      <c r="G111" s="356">
        <v>2425</v>
      </c>
      <c r="H111" s="355">
        <f t="shared" si="110"/>
        <v>33917</v>
      </c>
      <c r="I111" s="355">
        <v>27161</v>
      </c>
      <c r="J111" s="356">
        <v>6756</v>
      </c>
      <c r="K111" s="409">
        <f t="shared" si="114"/>
        <v>82699</v>
      </c>
      <c r="L111" s="353">
        <f t="shared" si="115"/>
        <v>73518</v>
      </c>
      <c r="M111" s="392">
        <f t="shared" si="116"/>
        <v>9181</v>
      </c>
      <c r="N111" s="350"/>
      <c r="O111" s="350"/>
    </row>
    <row r="112" spans="1:15" x14ac:dyDescent="0.2">
      <c r="A112" s="354" t="str">
        <f t="shared" si="107"/>
        <v>3</v>
      </c>
      <c r="B112" s="354" t="str">
        <f t="shared" si="108"/>
        <v>36</v>
      </c>
      <c r="C112" s="354">
        <v>3639</v>
      </c>
      <c r="D112" s="268" t="s">
        <v>329</v>
      </c>
      <c r="E112" s="353">
        <f t="shared" si="109"/>
        <v>114072</v>
      </c>
      <c r="F112" s="355">
        <v>75307</v>
      </c>
      <c r="G112" s="356">
        <v>38765</v>
      </c>
      <c r="H112" s="355">
        <f t="shared" si="110"/>
        <v>444681</v>
      </c>
      <c r="I112" s="355">
        <v>363976</v>
      </c>
      <c r="J112" s="356">
        <v>80705</v>
      </c>
      <c r="K112" s="409">
        <f t="shared" si="114"/>
        <v>558753</v>
      </c>
      <c r="L112" s="353">
        <f t="shared" si="115"/>
        <v>439283</v>
      </c>
      <c r="M112" s="392">
        <f t="shared" si="116"/>
        <v>119470</v>
      </c>
      <c r="N112" s="350"/>
      <c r="O112" s="350"/>
    </row>
    <row r="113" spans="1:15" x14ac:dyDescent="0.2">
      <c r="A113" s="354" t="str">
        <f t="shared" si="107"/>
        <v>3</v>
      </c>
      <c r="B113" s="354" t="str">
        <f t="shared" si="108"/>
        <v>36</v>
      </c>
      <c r="C113" s="354">
        <v>3699</v>
      </c>
      <c r="D113" s="268" t="s">
        <v>233</v>
      </c>
      <c r="E113" s="353">
        <f t="shared" si="109"/>
        <v>2771</v>
      </c>
      <c r="F113" s="355">
        <v>2500</v>
      </c>
      <c r="G113" s="356">
        <v>271</v>
      </c>
      <c r="H113" s="355">
        <f t="shared" si="110"/>
        <v>1350</v>
      </c>
      <c r="I113" s="355"/>
      <c r="J113" s="356">
        <v>1350</v>
      </c>
      <c r="K113" s="409">
        <f t="shared" si="114"/>
        <v>4121</v>
      </c>
      <c r="L113" s="353">
        <f t="shared" si="115"/>
        <v>2500</v>
      </c>
      <c r="M113" s="392">
        <f t="shared" si="116"/>
        <v>1621</v>
      </c>
      <c r="N113" s="350"/>
      <c r="O113" s="350"/>
    </row>
    <row r="114" spans="1:15" x14ac:dyDescent="0.2">
      <c r="A114" s="357" t="s">
        <v>234</v>
      </c>
      <c r="B114" s="357"/>
      <c r="C114" s="358"/>
      <c r="D114" s="399"/>
      <c r="E114" s="359">
        <f t="shared" ref="E114:M114" si="123">SUM(E103:E113)</f>
        <v>919969</v>
      </c>
      <c r="F114" s="359">
        <f t="shared" si="123"/>
        <v>810369</v>
      </c>
      <c r="G114" s="359">
        <f t="shared" si="123"/>
        <v>109600</v>
      </c>
      <c r="H114" s="359">
        <f t="shared" si="123"/>
        <v>2059047</v>
      </c>
      <c r="I114" s="359">
        <f t="shared" si="123"/>
        <v>1114693</v>
      </c>
      <c r="J114" s="359">
        <f t="shared" si="123"/>
        <v>944354</v>
      </c>
      <c r="K114" s="408">
        <f t="shared" si="123"/>
        <v>2979016</v>
      </c>
      <c r="L114" s="359">
        <f t="shared" si="123"/>
        <v>1925062</v>
      </c>
      <c r="M114" s="360">
        <f t="shared" si="123"/>
        <v>1053954</v>
      </c>
      <c r="N114" s="350"/>
      <c r="O114" s="350"/>
    </row>
    <row r="115" spans="1:15" x14ac:dyDescent="0.2">
      <c r="A115" s="354"/>
      <c r="B115" s="370"/>
      <c r="C115" s="354"/>
      <c r="D115" s="268"/>
      <c r="E115" s="371"/>
      <c r="F115" s="371"/>
      <c r="G115" s="372"/>
      <c r="H115" s="371"/>
      <c r="I115" s="371"/>
      <c r="J115" s="372"/>
      <c r="K115" s="416"/>
      <c r="L115" s="371"/>
      <c r="M115" s="393"/>
      <c r="N115" s="350"/>
      <c r="O115" s="350"/>
    </row>
    <row r="116" spans="1:15" x14ac:dyDescent="0.2">
      <c r="A116" s="354" t="str">
        <f t="shared" ref="A116:A130" si="124">MID(C116,1,1)</f>
        <v>3</v>
      </c>
      <c r="B116" s="354" t="str">
        <f t="shared" ref="B116:B130" si="125">MID(C116,1,2)</f>
        <v>37</v>
      </c>
      <c r="C116" s="354">
        <v>3716</v>
      </c>
      <c r="D116" s="268" t="s">
        <v>330</v>
      </c>
      <c r="E116" s="353">
        <f t="shared" ref="E116:E130" si="126">+F116+G116</f>
        <v>3291</v>
      </c>
      <c r="F116" s="355">
        <v>3291</v>
      </c>
      <c r="G116" s="356"/>
      <c r="H116" s="355">
        <f t="shared" ref="H116:H130" si="127">+I116+J116</f>
        <v>0</v>
      </c>
      <c r="I116" s="355"/>
      <c r="J116" s="356"/>
      <c r="K116" s="409">
        <f t="shared" ref="K116" si="128">+L116+M116</f>
        <v>3291</v>
      </c>
      <c r="L116" s="353">
        <f t="shared" ref="L116" si="129">+F116+I116</f>
        <v>3291</v>
      </c>
      <c r="M116" s="392">
        <f t="shared" ref="M116" si="130">+G116+J116</f>
        <v>0</v>
      </c>
      <c r="N116" s="350"/>
      <c r="O116" s="350"/>
    </row>
    <row r="117" spans="1:15" x14ac:dyDescent="0.2">
      <c r="A117" s="354" t="str">
        <f t="shared" ref="A117" si="131">MID(C117,1,1)</f>
        <v>3</v>
      </c>
      <c r="B117" s="354" t="str">
        <f t="shared" ref="B117" si="132">MID(C117,1,2)</f>
        <v>37</v>
      </c>
      <c r="C117" s="354">
        <v>3719</v>
      </c>
      <c r="D117" s="268" t="s">
        <v>404</v>
      </c>
      <c r="E117" s="353">
        <f t="shared" ref="E117" si="133">+F117+G117</f>
        <v>500</v>
      </c>
      <c r="F117" s="355">
        <v>500</v>
      </c>
      <c r="G117" s="356"/>
      <c r="H117" s="355">
        <f t="shared" ref="H117" si="134">+I117+J117</f>
        <v>0</v>
      </c>
      <c r="I117" s="355"/>
      <c r="J117" s="356"/>
      <c r="K117" s="409">
        <f t="shared" ref="K117:K128" si="135">+L117+M117</f>
        <v>500</v>
      </c>
      <c r="L117" s="353">
        <f t="shared" ref="L117:L128" si="136">+F117+I117</f>
        <v>500</v>
      </c>
      <c r="M117" s="392">
        <f t="shared" ref="M117:M128" si="137">+G117+J117</f>
        <v>0</v>
      </c>
      <c r="N117" s="350"/>
      <c r="O117" s="350"/>
    </row>
    <row r="118" spans="1:15" x14ac:dyDescent="0.2">
      <c r="A118" s="354" t="str">
        <f>MID(C118,1,1)</f>
        <v>3</v>
      </c>
      <c r="B118" s="354" t="str">
        <f>MID(C118,1,2)</f>
        <v>37</v>
      </c>
      <c r="C118" s="354">
        <v>3722</v>
      </c>
      <c r="D118" s="268" t="s">
        <v>331</v>
      </c>
      <c r="E118" s="353">
        <f t="shared" si="126"/>
        <v>194526</v>
      </c>
      <c r="F118" s="355">
        <v>165760</v>
      </c>
      <c r="G118" s="356">
        <v>28766</v>
      </c>
      <c r="H118" s="355">
        <f t="shared" si="127"/>
        <v>7863</v>
      </c>
      <c r="I118" s="355"/>
      <c r="J118" s="356">
        <v>7863</v>
      </c>
      <c r="K118" s="409">
        <f t="shared" si="135"/>
        <v>202389</v>
      </c>
      <c r="L118" s="353">
        <f t="shared" si="136"/>
        <v>165760</v>
      </c>
      <c r="M118" s="392">
        <f t="shared" si="137"/>
        <v>36629</v>
      </c>
      <c r="N118" s="350"/>
      <c r="O118" s="350"/>
    </row>
    <row r="119" spans="1:15" x14ac:dyDescent="0.2">
      <c r="A119" s="354" t="str">
        <f>MID(C119,1,1)</f>
        <v>3</v>
      </c>
      <c r="B119" s="354" t="str">
        <f>MID(C119,1,2)</f>
        <v>37</v>
      </c>
      <c r="C119" s="354">
        <v>3723</v>
      </c>
      <c r="D119" s="398" t="s">
        <v>408</v>
      </c>
      <c r="E119" s="353">
        <f>+F119+G119</f>
        <v>50</v>
      </c>
      <c r="F119" s="355"/>
      <c r="G119" s="356">
        <v>50</v>
      </c>
      <c r="H119" s="355">
        <f t="shared" si="127"/>
        <v>0</v>
      </c>
      <c r="I119" s="355"/>
      <c r="J119" s="356"/>
      <c r="K119" s="409">
        <f t="shared" si="135"/>
        <v>50</v>
      </c>
      <c r="L119" s="353">
        <f t="shared" si="136"/>
        <v>0</v>
      </c>
      <c r="M119" s="392">
        <f t="shared" si="137"/>
        <v>50</v>
      </c>
      <c r="N119" s="350"/>
      <c r="O119" s="350"/>
    </row>
    <row r="120" spans="1:15" x14ac:dyDescent="0.2">
      <c r="A120" s="354" t="str">
        <f>MID(C120,1,1)</f>
        <v>3</v>
      </c>
      <c r="B120" s="354" t="str">
        <f>MID(C120,1,2)</f>
        <v>37</v>
      </c>
      <c r="C120" s="354">
        <v>3725</v>
      </c>
      <c r="D120" s="268" t="s">
        <v>332</v>
      </c>
      <c r="E120" s="353">
        <f t="shared" si="126"/>
        <v>141776</v>
      </c>
      <c r="F120" s="355">
        <v>139371</v>
      </c>
      <c r="G120" s="356">
        <v>2405</v>
      </c>
      <c r="H120" s="355">
        <f t="shared" si="127"/>
        <v>8000</v>
      </c>
      <c r="I120" s="355">
        <v>7000</v>
      </c>
      <c r="J120" s="356">
        <v>1000</v>
      </c>
      <c r="K120" s="409">
        <f t="shared" si="135"/>
        <v>149776</v>
      </c>
      <c r="L120" s="353">
        <f t="shared" si="136"/>
        <v>146371</v>
      </c>
      <c r="M120" s="392">
        <f t="shared" si="137"/>
        <v>3405</v>
      </c>
      <c r="N120" s="350"/>
      <c r="O120" s="350"/>
    </row>
    <row r="121" spans="1:15" x14ac:dyDescent="0.2">
      <c r="A121" s="354" t="str">
        <f t="shared" si="124"/>
        <v>3</v>
      </c>
      <c r="B121" s="354" t="str">
        <f t="shared" si="125"/>
        <v>37</v>
      </c>
      <c r="C121" s="354">
        <v>3729</v>
      </c>
      <c r="D121" s="268" t="s">
        <v>333</v>
      </c>
      <c r="E121" s="353">
        <f t="shared" si="126"/>
        <v>4115</v>
      </c>
      <c r="F121" s="355">
        <v>1600</v>
      </c>
      <c r="G121" s="356">
        <v>2515</v>
      </c>
      <c r="H121" s="353">
        <f>+I121+J121</f>
        <v>0</v>
      </c>
      <c r="I121" s="355"/>
      <c r="J121" s="356"/>
      <c r="K121" s="409">
        <f t="shared" si="135"/>
        <v>4115</v>
      </c>
      <c r="L121" s="353">
        <f t="shared" si="136"/>
        <v>1600</v>
      </c>
      <c r="M121" s="392">
        <f t="shared" si="137"/>
        <v>2515</v>
      </c>
      <c r="N121" s="350"/>
      <c r="O121" s="350"/>
    </row>
    <row r="122" spans="1:15" x14ac:dyDescent="0.2">
      <c r="A122" s="354" t="str">
        <f t="shared" si="124"/>
        <v>3</v>
      </c>
      <c r="B122" s="354" t="str">
        <f t="shared" si="125"/>
        <v>37</v>
      </c>
      <c r="C122" s="354">
        <v>3733</v>
      </c>
      <c r="D122" s="268" t="s">
        <v>334</v>
      </c>
      <c r="E122" s="353">
        <f t="shared" si="126"/>
        <v>642</v>
      </c>
      <c r="F122" s="355">
        <v>642</v>
      </c>
      <c r="G122" s="356"/>
      <c r="H122" s="353">
        <f>+I122+J122</f>
        <v>0</v>
      </c>
      <c r="I122" s="355"/>
      <c r="J122" s="356"/>
      <c r="K122" s="409">
        <f t="shared" si="135"/>
        <v>642</v>
      </c>
      <c r="L122" s="353">
        <f t="shared" si="136"/>
        <v>642</v>
      </c>
      <c r="M122" s="392">
        <f t="shared" si="137"/>
        <v>0</v>
      </c>
      <c r="N122" s="350"/>
      <c r="O122" s="350"/>
    </row>
    <row r="123" spans="1:15" x14ac:dyDescent="0.2">
      <c r="A123" s="354" t="str">
        <f t="shared" si="124"/>
        <v>3</v>
      </c>
      <c r="B123" s="354" t="str">
        <f t="shared" si="125"/>
        <v>37</v>
      </c>
      <c r="C123" s="354">
        <v>3739</v>
      </c>
      <c r="D123" s="268" t="s">
        <v>335</v>
      </c>
      <c r="E123" s="353">
        <f t="shared" si="126"/>
        <v>1160</v>
      </c>
      <c r="F123" s="355">
        <v>1160</v>
      </c>
      <c r="G123" s="356"/>
      <c r="H123" s="355">
        <f t="shared" si="127"/>
        <v>9000</v>
      </c>
      <c r="I123" s="355">
        <v>9000</v>
      </c>
      <c r="J123" s="356"/>
      <c r="K123" s="409">
        <f t="shared" si="135"/>
        <v>10160</v>
      </c>
      <c r="L123" s="353">
        <f t="shared" si="136"/>
        <v>10160</v>
      </c>
      <c r="M123" s="392">
        <f t="shared" si="137"/>
        <v>0</v>
      </c>
      <c r="N123" s="350"/>
      <c r="O123" s="350"/>
    </row>
    <row r="124" spans="1:15" x14ac:dyDescent="0.2">
      <c r="A124" s="354" t="str">
        <f t="shared" si="124"/>
        <v>3</v>
      </c>
      <c r="B124" s="354" t="str">
        <f t="shared" si="125"/>
        <v>37</v>
      </c>
      <c r="C124" s="354">
        <v>3741</v>
      </c>
      <c r="D124" s="268" t="s">
        <v>336</v>
      </c>
      <c r="E124" s="353">
        <f t="shared" si="126"/>
        <v>71926</v>
      </c>
      <c r="F124" s="355">
        <v>71926</v>
      </c>
      <c r="G124" s="356"/>
      <c r="H124" s="355">
        <f t="shared" si="127"/>
        <v>45963</v>
      </c>
      <c r="I124" s="355">
        <v>45963</v>
      </c>
      <c r="J124" s="356"/>
      <c r="K124" s="409">
        <f t="shared" si="135"/>
        <v>117889</v>
      </c>
      <c r="L124" s="353">
        <f t="shared" si="136"/>
        <v>117889</v>
      </c>
      <c r="M124" s="392">
        <f t="shared" si="137"/>
        <v>0</v>
      </c>
      <c r="N124" s="350"/>
      <c r="O124" s="350"/>
    </row>
    <row r="125" spans="1:15" x14ac:dyDescent="0.2">
      <c r="A125" s="354" t="str">
        <f t="shared" si="124"/>
        <v>3</v>
      </c>
      <c r="B125" s="354" t="str">
        <f t="shared" si="125"/>
        <v>37</v>
      </c>
      <c r="C125" s="354">
        <v>3742</v>
      </c>
      <c r="D125" s="268" t="s">
        <v>337</v>
      </c>
      <c r="E125" s="353">
        <f t="shared" si="126"/>
        <v>1040</v>
      </c>
      <c r="F125" s="355">
        <v>1040</v>
      </c>
      <c r="G125" s="356"/>
      <c r="H125" s="355">
        <f t="shared" si="127"/>
        <v>150</v>
      </c>
      <c r="I125" s="355"/>
      <c r="J125" s="356">
        <v>150</v>
      </c>
      <c r="K125" s="409">
        <f t="shared" si="135"/>
        <v>1190</v>
      </c>
      <c r="L125" s="353">
        <f t="shared" si="136"/>
        <v>1040</v>
      </c>
      <c r="M125" s="392">
        <f t="shared" si="137"/>
        <v>150</v>
      </c>
      <c r="N125" s="350"/>
      <c r="O125" s="350"/>
    </row>
    <row r="126" spans="1:15" x14ac:dyDescent="0.2">
      <c r="A126" s="354" t="str">
        <f t="shared" si="124"/>
        <v>3</v>
      </c>
      <c r="B126" s="354" t="str">
        <f t="shared" si="125"/>
        <v>37</v>
      </c>
      <c r="C126" s="354">
        <v>3744</v>
      </c>
      <c r="D126" s="268" t="s">
        <v>338</v>
      </c>
      <c r="E126" s="353">
        <f t="shared" si="126"/>
        <v>1290</v>
      </c>
      <c r="F126" s="355">
        <v>1290</v>
      </c>
      <c r="G126" s="356"/>
      <c r="H126" s="355">
        <f t="shared" si="127"/>
        <v>76870</v>
      </c>
      <c r="I126" s="355">
        <v>76870</v>
      </c>
      <c r="J126" s="356"/>
      <c r="K126" s="409">
        <f t="shared" si="135"/>
        <v>78160</v>
      </c>
      <c r="L126" s="353">
        <f t="shared" si="136"/>
        <v>78160</v>
      </c>
      <c r="M126" s="392">
        <f t="shared" si="137"/>
        <v>0</v>
      </c>
      <c r="N126" s="350"/>
      <c r="O126" s="350"/>
    </row>
    <row r="127" spans="1:15" x14ac:dyDescent="0.2">
      <c r="A127" s="354" t="str">
        <f t="shared" si="124"/>
        <v>3</v>
      </c>
      <c r="B127" s="354" t="str">
        <f t="shared" si="125"/>
        <v>37</v>
      </c>
      <c r="C127" s="354">
        <v>3745</v>
      </c>
      <c r="D127" s="268" t="s">
        <v>339</v>
      </c>
      <c r="E127" s="353">
        <f t="shared" si="126"/>
        <v>273073</v>
      </c>
      <c r="F127" s="355">
        <v>78538</v>
      </c>
      <c r="G127" s="356">
        <v>194535</v>
      </c>
      <c r="H127" s="355">
        <f t="shared" si="127"/>
        <v>57525</v>
      </c>
      <c r="I127" s="355">
        <v>5159</v>
      </c>
      <c r="J127" s="356">
        <v>52366</v>
      </c>
      <c r="K127" s="409">
        <f t="shared" si="135"/>
        <v>330598</v>
      </c>
      <c r="L127" s="353">
        <f t="shared" si="136"/>
        <v>83697</v>
      </c>
      <c r="M127" s="392">
        <f t="shared" si="137"/>
        <v>246901</v>
      </c>
      <c r="N127" s="350"/>
      <c r="O127" s="350"/>
    </row>
    <row r="128" spans="1:15" x14ac:dyDescent="0.2">
      <c r="A128" s="354" t="str">
        <f t="shared" si="124"/>
        <v>3</v>
      </c>
      <c r="B128" s="354" t="str">
        <f t="shared" si="125"/>
        <v>37</v>
      </c>
      <c r="C128" s="354">
        <v>3749</v>
      </c>
      <c r="D128" s="268" t="s">
        <v>340</v>
      </c>
      <c r="E128" s="353">
        <f t="shared" si="126"/>
        <v>700</v>
      </c>
      <c r="F128" s="355">
        <v>250</v>
      </c>
      <c r="G128" s="356">
        <v>450</v>
      </c>
      <c r="H128" s="355">
        <f t="shared" si="127"/>
        <v>0</v>
      </c>
      <c r="I128" s="355"/>
      <c r="J128" s="356"/>
      <c r="K128" s="409">
        <f t="shared" si="135"/>
        <v>700</v>
      </c>
      <c r="L128" s="353">
        <f t="shared" si="136"/>
        <v>250</v>
      </c>
      <c r="M128" s="392">
        <f t="shared" si="137"/>
        <v>450</v>
      </c>
      <c r="N128" s="350"/>
      <c r="O128" s="350"/>
    </row>
    <row r="129" spans="1:15" x14ac:dyDescent="0.2">
      <c r="A129" s="354" t="str">
        <f t="shared" ref="A129" si="138">MID(C129,1,1)</f>
        <v>3</v>
      </c>
      <c r="B129" s="354" t="str">
        <f t="shared" ref="B129" si="139">MID(C129,1,2)</f>
        <v>37</v>
      </c>
      <c r="C129" s="354">
        <v>3753</v>
      </c>
      <c r="D129" s="268" t="s">
        <v>464</v>
      </c>
      <c r="E129" s="353">
        <f t="shared" ref="E129" si="140">+F129+G129</f>
        <v>100</v>
      </c>
      <c r="F129" s="355"/>
      <c r="G129" s="356">
        <v>100</v>
      </c>
      <c r="H129" s="355">
        <f t="shared" ref="H129" si="141">+I129+J129</f>
        <v>0</v>
      </c>
      <c r="I129" s="355"/>
      <c r="J129" s="356"/>
      <c r="K129" s="409">
        <f t="shared" ref="K129" si="142">+L129+M129</f>
        <v>100</v>
      </c>
      <c r="L129" s="353">
        <f t="shared" ref="L129" si="143">+F129+I129</f>
        <v>0</v>
      </c>
      <c r="M129" s="392">
        <f t="shared" ref="M129" si="144">+G129+J129</f>
        <v>100</v>
      </c>
      <c r="N129" s="350"/>
      <c r="O129" s="350"/>
    </row>
    <row r="130" spans="1:15" x14ac:dyDescent="0.2">
      <c r="A130" s="354" t="str">
        <f t="shared" si="124"/>
        <v>3</v>
      </c>
      <c r="B130" s="354" t="str">
        <f t="shared" si="125"/>
        <v>37</v>
      </c>
      <c r="C130" s="354">
        <v>3792</v>
      </c>
      <c r="D130" s="268" t="s">
        <v>341</v>
      </c>
      <c r="E130" s="353">
        <f t="shared" si="126"/>
        <v>6760</v>
      </c>
      <c r="F130" s="355">
        <v>6740</v>
      </c>
      <c r="G130" s="356">
        <v>20</v>
      </c>
      <c r="H130" s="355">
        <f t="shared" si="127"/>
        <v>0</v>
      </c>
      <c r="I130" s="355"/>
      <c r="J130" s="356"/>
      <c r="K130" s="409">
        <f t="shared" ref="K130" si="145">+L130+M130</f>
        <v>6760</v>
      </c>
      <c r="L130" s="353">
        <f t="shared" ref="L130" si="146">+F130+I130</f>
        <v>6740</v>
      </c>
      <c r="M130" s="392">
        <f t="shared" ref="M130" si="147">+G130+J130</f>
        <v>20</v>
      </c>
      <c r="N130" s="350"/>
      <c r="O130" s="350"/>
    </row>
    <row r="131" spans="1:15" x14ac:dyDescent="0.2">
      <c r="A131" s="357" t="s">
        <v>239</v>
      </c>
      <c r="B131" s="357"/>
      <c r="C131" s="358"/>
      <c r="D131" s="399"/>
      <c r="E131" s="359">
        <f>SUM(E116:E130)</f>
        <v>700949</v>
      </c>
      <c r="F131" s="359">
        <f>SUM(F116:F130)</f>
        <v>472108</v>
      </c>
      <c r="G131" s="359">
        <f>SUM(G116:G130)</f>
        <v>228841</v>
      </c>
      <c r="H131" s="359">
        <f>SUM(H116:H130)</f>
        <v>205371</v>
      </c>
      <c r="I131" s="359">
        <f>SUM(I116:I130)</f>
        <v>143992</v>
      </c>
      <c r="J131" s="359">
        <f>SUM(J118:J130)</f>
        <v>61379</v>
      </c>
      <c r="K131" s="408">
        <f>SUM(K116:K130)</f>
        <v>906320</v>
      </c>
      <c r="L131" s="359">
        <f>SUM(L116:L130)</f>
        <v>616100</v>
      </c>
      <c r="M131" s="360">
        <f>SUM(M116:M130)</f>
        <v>290220</v>
      </c>
      <c r="N131" s="350"/>
      <c r="O131" s="350"/>
    </row>
    <row r="132" spans="1:15" x14ac:dyDescent="0.2">
      <c r="A132" s="380"/>
      <c r="B132" s="379"/>
      <c r="C132" s="380"/>
      <c r="D132" s="406"/>
      <c r="E132" s="381"/>
      <c r="F132" s="381"/>
      <c r="G132" s="382"/>
      <c r="H132" s="381"/>
      <c r="I132" s="381"/>
      <c r="J132" s="382"/>
      <c r="K132" s="422"/>
      <c r="L132" s="381"/>
      <c r="M132" s="423"/>
      <c r="N132" s="350"/>
      <c r="O132" s="350"/>
    </row>
    <row r="133" spans="1:15" x14ac:dyDescent="0.2">
      <c r="A133" s="354" t="str">
        <f>MID(C133,1,1)</f>
        <v>3</v>
      </c>
      <c r="B133" s="354" t="str">
        <f>MID(C133,1,2)</f>
        <v>38</v>
      </c>
      <c r="C133" s="354">
        <v>3809</v>
      </c>
      <c r="D133" s="268" t="s">
        <v>342</v>
      </c>
      <c r="E133" s="355">
        <f>+F133+G133</f>
        <v>71350</v>
      </c>
      <c r="F133" s="355">
        <v>71350</v>
      </c>
      <c r="G133" s="356"/>
      <c r="H133" s="355">
        <f>+I133+J133</f>
        <v>1000</v>
      </c>
      <c r="I133" s="355">
        <v>1000</v>
      </c>
      <c r="J133" s="356"/>
      <c r="K133" s="420">
        <f t="shared" ref="K133" si="148">+L133+M133</f>
        <v>72350</v>
      </c>
      <c r="L133" s="355">
        <f t="shared" ref="L133" si="149">+F133+I133</f>
        <v>72350</v>
      </c>
      <c r="M133" s="394">
        <f t="shared" ref="M133" si="150">+G133+J133</f>
        <v>0</v>
      </c>
      <c r="N133" s="350"/>
      <c r="O133" s="350"/>
    </row>
    <row r="134" spans="1:15" x14ac:dyDescent="0.2">
      <c r="A134" s="357" t="s">
        <v>343</v>
      </c>
      <c r="B134" s="357"/>
      <c r="C134" s="358"/>
      <c r="D134" s="399"/>
      <c r="E134" s="359">
        <f t="shared" ref="E134:M134" si="151">SUM(E133:E133)</f>
        <v>71350</v>
      </c>
      <c r="F134" s="359">
        <f t="shared" si="151"/>
        <v>71350</v>
      </c>
      <c r="G134" s="359">
        <f t="shared" si="151"/>
        <v>0</v>
      </c>
      <c r="H134" s="359">
        <f t="shared" si="151"/>
        <v>1000</v>
      </c>
      <c r="I134" s="359">
        <f t="shared" si="151"/>
        <v>1000</v>
      </c>
      <c r="J134" s="359">
        <f t="shared" si="151"/>
        <v>0</v>
      </c>
      <c r="K134" s="408">
        <f t="shared" si="151"/>
        <v>72350</v>
      </c>
      <c r="L134" s="359">
        <f t="shared" si="151"/>
        <v>72350</v>
      </c>
      <c r="M134" s="360">
        <f t="shared" si="151"/>
        <v>0</v>
      </c>
      <c r="N134" s="350"/>
      <c r="O134" s="350"/>
    </row>
    <row r="135" spans="1:15" x14ac:dyDescent="0.2">
      <c r="A135" s="384"/>
      <c r="B135" s="383"/>
      <c r="C135" s="384"/>
      <c r="D135" s="407"/>
      <c r="E135" s="385"/>
      <c r="F135" s="385"/>
      <c r="G135" s="386"/>
      <c r="H135" s="371"/>
      <c r="I135" s="371"/>
      <c r="J135" s="372"/>
      <c r="K135" s="416"/>
      <c r="L135" s="371"/>
      <c r="M135" s="393"/>
      <c r="N135" s="350"/>
      <c r="O135" s="350"/>
    </row>
    <row r="136" spans="1:15" x14ac:dyDescent="0.2">
      <c r="A136" s="354" t="str">
        <f>MID(C136,1,1)</f>
        <v>3</v>
      </c>
      <c r="B136" s="354" t="str">
        <f>MID(C136,1,2)</f>
        <v>39</v>
      </c>
      <c r="C136" s="354">
        <v>3900</v>
      </c>
      <c r="D136" s="268" t="s">
        <v>344</v>
      </c>
      <c r="E136" s="355">
        <f>+F136+G136</f>
        <v>52154</v>
      </c>
      <c r="F136" s="355">
        <v>51461</v>
      </c>
      <c r="G136" s="356">
        <v>693</v>
      </c>
      <c r="H136" s="355">
        <f>+I136+J136</f>
        <v>0</v>
      </c>
      <c r="I136" s="355"/>
      <c r="J136" s="356"/>
      <c r="K136" s="409">
        <f t="shared" ref="K136" si="152">+L136+M136</f>
        <v>52154</v>
      </c>
      <c r="L136" s="353">
        <f t="shared" ref="L136" si="153">+F136+I136</f>
        <v>51461</v>
      </c>
      <c r="M136" s="392">
        <f t="shared" ref="M136" si="154">+G136+J136</f>
        <v>693</v>
      </c>
      <c r="N136" s="350"/>
      <c r="O136" s="350"/>
    </row>
    <row r="137" spans="1:15" x14ac:dyDescent="0.2">
      <c r="A137" s="357" t="s">
        <v>345</v>
      </c>
      <c r="B137" s="357"/>
      <c r="C137" s="358"/>
      <c r="D137" s="399"/>
      <c r="E137" s="359">
        <f t="shared" ref="E137:M137" si="155">SUM(E136:E136)</f>
        <v>52154</v>
      </c>
      <c r="F137" s="359">
        <f t="shared" si="155"/>
        <v>51461</v>
      </c>
      <c r="G137" s="359">
        <f t="shared" si="155"/>
        <v>693</v>
      </c>
      <c r="H137" s="359">
        <f t="shared" si="155"/>
        <v>0</v>
      </c>
      <c r="I137" s="359">
        <f t="shared" si="155"/>
        <v>0</v>
      </c>
      <c r="J137" s="359">
        <f t="shared" si="155"/>
        <v>0</v>
      </c>
      <c r="K137" s="408">
        <f t="shared" si="155"/>
        <v>52154</v>
      </c>
      <c r="L137" s="359">
        <f t="shared" si="155"/>
        <v>51461</v>
      </c>
      <c r="M137" s="360">
        <f t="shared" si="155"/>
        <v>693</v>
      </c>
      <c r="N137" s="350"/>
      <c r="O137" s="350"/>
    </row>
    <row r="138" spans="1:15" ht="11.25" customHeight="1" thickBot="1" x14ac:dyDescent="0.25">
      <c r="A138" s="365"/>
      <c r="B138" s="387"/>
      <c r="C138" s="365"/>
      <c r="D138" s="401"/>
      <c r="E138" s="366"/>
      <c r="F138" s="366"/>
      <c r="G138" s="367"/>
      <c r="H138" s="366"/>
      <c r="I138" s="366"/>
      <c r="J138" s="367"/>
      <c r="K138" s="412"/>
      <c r="L138" s="366"/>
      <c r="M138" s="413"/>
      <c r="N138" s="350"/>
      <c r="O138" s="350"/>
    </row>
    <row r="139" spans="1:15" ht="14.25" thickTop="1" thickBot="1" x14ac:dyDescent="0.25">
      <c r="A139" s="387" t="s">
        <v>240</v>
      </c>
      <c r="B139" s="365"/>
      <c r="C139" s="365"/>
      <c r="D139" s="401"/>
      <c r="E139" s="366">
        <f>+E131+E114+E101+E91+E85+E60+E65+E134+E137</f>
        <v>4370331</v>
      </c>
      <c r="F139" s="366">
        <f>+F131+F114+F101+F91+F85+F60+F65+F134+F137</f>
        <v>3419975</v>
      </c>
      <c r="G139" s="367">
        <f>+G131+G114+G101+G91+G85+G60+G65+G134+G137</f>
        <v>950356</v>
      </c>
      <c r="H139" s="366">
        <f>+H131+H114+H101+H91+H85+H60+H134+H137+H65</f>
        <v>3503748</v>
      </c>
      <c r="I139" s="366">
        <f>+I131+I114+I101+I91+I85+I60+I134+I137+I65</f>
        <v>2115758</v>
      </c>
      <c r="J139" s="367">
        <f>+J131+J114+J101+J91+J85+J60+J134+J137+J65</f>
        <v>1387990</v>
      </c>
      <c r="K139" s="412">
        <f>+K131+K114+K101+K91+K85+K60+K65+K134+K137</f>
        <v>7874079</v>
      </c>
      <c r="L139" s="366">
        <f>+L131+L114+L101+L91+L85+L60+L65+L134+L137</f>
        <v>5535733</v>
      </c>
      <c r="M139" s="413">
        <f>+M131+M114+M101+M91+M85+M60+M65+M134+M137</f>
        <v>2338346</v>
      </c>
      <c r="N139" s="350"/>
      <c r="O139" s="350"/>
    </row>
    <row r="140" spans="1:15" ht="13.5" thickTop="1" x14ac:dyDescent="0.2">
      <c r="A140" s="402"/>
      <c r="B140" s="352"/>
      <c r="C140" s="352"/>
      <c r="D140" s="397"/>
      <c r="E140" s="368"/>
      <c r="F140" s="368"/>
      <c r="G140" s="369"/>
      <c r="H140" s="368"/>
      <c r="I140" s="368"/>
      <c r="J140" s="369"/>
      <c r="K140" s="414"/>
      <c r="L140" s="368"/>
      <c r="M140" s="415"/>
      <c r="N140" s="350"/>
      <c r="O140" s="350"/>
    </row>
    <row r="141" spans="1:15" x14ac:dyDescent="0.2">
      <c r="A141" s="354" t="str">
        <f>MID(C141,1,1)</f>
        <v>4</v>
      </c>
      <c r="B141" s="354" t="str">
        <f>MID(C141,1,2)</f>
        <v>43</v>
      </c>
      <c r="C141" s="354">
        <v>4311</v>
      </c>
      <c r="D141" s="268" t="s">
        <v>346</v>
      </c>
      <c r="E141" s="353">
        <f t="shared" ref="E141:E159" si="156">+F141+G141</f>
        <v>3</v>
      </c>
      <c r="F141" s="355"/>
      <c r="G141" s="356">
        <v>3</v>
      </c>
      <c r="H141" s="355"/>
      <c r="I141" s="355"/>
      <c r="J141" s="356"/>
      <c r="K141" s="409">
        <f t="shared" ref="K141" si="157">+L141+M141</f>
        <v>3</v>
      </c>
      <c r="L141" s="353">
        <f t="shared" ref="L141:L144" si="158">+F141+I141</f>
        <v>0</v>
      </c>
      <c r="M141" s="392">
        <f t="shared" ref="M141" si="159">+G141+J141</f>
        <v>3</v>
      </c>
      <c r="N141" s="350"/>
      <c r="O141" s="350"/>
    </row>
    <row r="142" spans="1:15" x14ac:dyDescent="0.2">
      <c r="A142" s="354" t="str">
        <f>MID(C142,1,1)</f>
        <v>4</v>
      </c>
      <c r="B142" s="354" t="str">
        <f>MID(C142,1,2)</f>
        <v>43</v>
      </c>
      <c r="C142" s="354">
        <v>4319</v>
      </c>
      <c r="D142" s="268" t="s">
        <v>419</v>
      </c>
      <c r="E142" s="353">
        <f t="shared" si="156"/>
        <v>25</v>
      </c>
      <c r="F142" s="355"/>
      <c r="G142" s="356">
        <v>25</v>
      </c>
      <c r="H142" s="355"/>
      <c r="I142" s="355"/>
      <c r="J142" s="356"/>
      <c r="K142" s="409">
        <f t="shared" ref="K142:K159" si="160">+L142+M142</f>
        <v>25</v>
      </c>
      <c r="L142" s="353">
        <f t="shared" si="158"/>
        <v>0</v>
      </c>
      <c r="M142" s="392">
        <f t="shared" ref="M142:M159" si="161">+G142+J142</f>
        <v>25</v>
      </c>
      <c r="N142" s="350"/>
      <c r="O142" s="350"/>
    </row>
    <row r="143" spans="1:15" x14ac:dyDescent="0.2">
      <c r="A143" s="354" t="str">
        <f>MID(C143,1,1)</f>
        <v>4</v>
      </c>
      <c r="B143" s="354" t="str">
        <f>MID(C143,1,2)</f>
        <v>43</v>
      </c>
      <c r="C143" s="354">
        <v>4324</v>
      </c>
      <c r="D143" s="268" t="s">
        <v>347</v>
      </c>
      <c r="E143" s="353">
        <f t="shared" si="156"/>
        <v>11726</v>
      </c>
      <c r="F143" s="355"/>
      <c r="G143" s="356">
        <v>11726</v>
      </c>
      <c r="H143" s="355"/>
      <c r="I143" s="355"/>
      <c r="J143" s="356"/>
      <c r="K143" s="409">
        <f t="shared" si="160"/>
        <v>11726</v>
      </c>
      <c r="L143" s="353">
        <f t="shared" si="158"/>
        <v>0</v>
      </c>
      <c r="M143" s="392">
        <f t="shared" si="161"/>
        <v>11726</v>
      </c>
      <c r="N143" s="350"/>
      <c r="O143" s="350"/>
    </row>
    <row r="144" spans="1:15" x14ac:dyDescent="0.2">
      <c r="A144" s="354" t="str">
        <f t="shared" ref="A144:A159" si="162">MID(C144,1,1)</f>
        <v>4</v>
      </c>
      <c r="B144" s="354" t="str">
        <f t="shared" ref="B144:B159" si="163">MID(C144,1,2)</f>
        <v>43</v>
      </c>
      <c r="C144" s="354">
        <v>4329</v>
      </c>
      <c r="D144" s="268" t="s">
        <v>348</v>
      </c>
      <c r="E144" s="353">
        <f t="shared" si="156"/>
        <v>165</v>
      </c>
      <c r="F144" s="355"/>
      <c r="G144" s="356">
        <v>165</v>
      </c>
      <c r="H144" s="355">
        <f t="shared" ref="H144:H159" si="164">+I144+J144</f>
        <v>0</v>
      </c>
      <c r="I144" s="355"/>
      <c r="J144" s="356"/>
      <c r="K144" s="409">
        <f t="shared" si="160"/>
        <v>165</v>
      </c>
      <c r="L144" s="353">
        <f t="shared" si="158"/>
        <v>0</v>
      </c>
      <c r="M144" s="392">
        <f t="shared" si="161"/>
        <v>165</v>
      </c>
      <c r="N144" s="350"/>
      <c r="O144" s="350"/>
    </row>
    <row r="145" spans="1:15" x14ac:dyDescent="0.2">
      <c r="A145" s="354" t="str">
        <f t="shared" si="162"/>
        <v>4</v>
      </c>
      <c r="B145" s="354" t="str">
        <f t="shared" si="163"/>
        <v>43</v>
      </c>
      <c r="C145" s="354">
        <v>4339</v>
      </c>
      <c r="D145" s="268" t="s">
        <v>349</v>
      </c>
      <c r="E145" s="353">
        <f t="shared" si="156"/>
        <v>5569</v>
      </c>
      <c r="F145" s="355">
        <v>5519</v>
      </c>
      <c r="G145" s="356">
        <v>50</v>
      </c>
      <c r="H145" s="355"/>
      <c r="I145" s="355"/>
      <c r="J145" s="356"/>
      <c r="K145" s="409">
        <f t="shared" si="160"/>
        <v>5569</v>
      </c>
      <c r="L145" s="353">
        <f t="shared" ref="L145:L153" si="165">+F145+I145</f>
        <v>5519</v>
      </c>
      <c r="M145" s="392">
        <f t="shared" si="161"/>
        <v>50</v>
      </c>
      <c r="N145" s="350"/>
      <c r="O145" s="350"/>
    </row>
    <row r="146" spans="1:15" x14ac:dyDescent="0.2">
      <c r="A146" s="354" t="str">
        <f t="shared" si="162"/>
        <v>4</v>
      </c>
      <c r="B146" s="354" t="str">
        <f t="shared" si="163"/>
        <v>43</v>
      </c>
      <c r="C146" s="354">
        <v>4341</v>
      </c>
      <c r="D146" s="268" t="s">
        <v>430</v>
      </c>
      <c r="E146" s="353">
        <f t="shared" si="156"/>
        <v>12735</v>
      </c>
      <c r="F146" s="355">
        <v>12361</v>
      </c>
      <c r="G146" s="356">
        <v>374</v>
      </c>
      <c r="H146" s="355">
        <f t="shared" si="164"/>
        <v>3500</v>
      </c>
      <c r="I146" s="355">
        <v>3500</v>
      </c>
      <c r="J146" s="356"/>
      <c r="K146" s="409">
        <f t="shared" si="160"/>
        <v>16235</v>
      </c>
      <c r="L146" s="353">
        <f t="shared" si="165"/>
        <v>15861</v>
      </c>
      <c r="M146" s="392">
        <f t="shared" si="161"/>
        <v>374</v>
      </c>
      <c r="N146" s="350"/>
      <c r="O146" s="350"/>
    </row>
    <row r="147" spans="1:15" x14ac:dyDescent="0.2">
      <c r="A147" s="354" t="str">
        <f t="shared" si="162"/>
        <v>4</v>
      </c>
      <c r="B147" s="354" t="str">
        <f t="shared" si="163"/>
        <v>43</v>
      </c>
      <c r="C147" s="354">
        <v>4342</v>
      </c>
      <c r="D147" s="268" t="s">
        <v>350</v>
      </c>
      <c r="E147" s="353">
        <f t="shared" si="156"/>
        <v>10330</v>
      </c>
      <c r="F147" s="355">
        <v>10330</v>
      </c>
      <c r="G147" s="356"/>
      <c r="H147" s="355">
        <f t="shared" si="164"/>
        <v>0</v>
      </c>
      <c r="I147" s="355"/>
      <c r="J147" s="356"/>
      <c r="K147" s="409">
        <f t="shared" si="160"/>
        <v>10330</v>
      </c>
      <c r="L147" s="353">
        <f t="shared" si="165"/>
        <v>10330</v>
      </c>
      <c r="M147" s="392">
        <f t="shared" si="161"/>
        <v>0</v>
      </c>
      <c r="N147" s="350"/>
      <c r="O147" s="350"/>
    </row>
    <row r="148" spans="1:15" x14ac:dyDescent="0.2">
      <c r="A148" s="354" t="str">
        <f t="shared" si="162"/>
        <v>4</v>
      </c>
      <c r="B148" s="354" t="str">
        <f t="shared" si="163"/>
        <v>43</v>
      </c>
      <c r="C148" s="354">
        <v>4349</v>
      </c>
      <c r="D148" s="268" t="s">
        <v>429</v>
      </c>
      <c r="E148" s="353">
        <f t="shared" si="156"/>
        <v>18180</v>
      </c>
      <c r="F148" s="355">
        <v>17832</v>
      </c>
      <c r="G148" s="356">
        <v>348</v>
      </c>
      <c r="H148" s="355">
        <f t="shared" si="164"/>
        <v>4120</v>
      </c>
      <c r="I148" s="355">
        <v>4120</v>
      </c>
      <c r="J148" s="356"/>
      <c r="K148" s="409">
        <f t="shared" si="160"/>
        <v>22300</v>
      </c>
      <c r="L148" s="353">
        <f t="shared" si="165"/>
        <v>21952</v>
      </c>
      <c r="M148" s="392">
        <f t="shared" si="161"/>
        <v>348</v>
      </c>
      <c r="N148" s="350"/>
      <c r="O148" s="350"/>
    </row>
    <row r="149" spans="1:15" x14ac:dyDescent="0.2">
      <c r="A149" s="354" t="str">
        <f t="shared" si="162"/>
        <v>4</v>
      </c>
      <c r="B149" s="354" t="str">
        <f t="shared" si="163"/>
        <v>43</v>
      </c>
      <c r="C149" s="354">
        <v>4350</v>
      </c>
      <c r="D149" s="268" t="s">
        <v>242</v>
      </c>
      <c r="E149" s="353">
        <f t="shared" si="156"/>
        <v>267020</v>
      </c>
      <c r="F149" s="355">
        <v>267020</v>
      </c>
      <c r="G149" s="356"/>
      <c r="H149" s="355">
        <f t="shared" si="164"/>
        <v>50584</v>
      </c>
      <c r="I149" s="355">
        <v>50584</v>
      </c>
      <c r="J149" s="356"/>
      <c r="K149" s="409">
        <f t="shared" si="160"/>
        <v>317604</v>
      </c>
      <c r="L149" s="353">
        <f t="shared" si="165"/>
        <v>317604</v>
      </c>
      <c r="M149" s="392">
        <f t="shared" si="161"/>
        <v>0</v>
      </c>
      <c r="N149" s="350"/>
      <c r="O149" s="350"/>
    </row>
    <row r="150" spans="1:15" x14ac:dyDescent="0.2">
      <c r="A150" s="354" t="str">
        <f t="shared" si="162"/>
        <v>4</v>
      </c>
      <c r="B150" s="354" t="str">
        <f t="shared" si="163"/>
        <v>43</v>
      </c>
      <c r="C150" s="354">
        <v>4351</v>
      </c>
      <c r="D150" s="268" t="s">
        <v>243</v>
      </c>
      <c r="E150" s="353">
        <f t="shared" si="156"/>
        <v>98418</v>
      </c>
      <c r="F150" s="355"/>
      <c r="G150" s="356">
        <v>98418</v>
      </c>
      <c r="H150" s="355">
        <f t="shared" si="164"/>
        <v>140276</v>
      </c>
      <c r="I150" s="355">
        <v>139456</v>
      </c>
      <c r="J150" s="356">
        <v>820</v>
      </c>
      <c r="K150" s="409">
        <f t="shared" si="160"/>
        <v>238694</v>
      </c>
      <c r="L150" s="353">
        <f t="shared" si="165"/>
        <v>139456</v>
      </c>
      <c r="M150" s="392">
        <f t="shared" si="161"/>
        <v>99238</v>
      </c>
      <c r="N150" s="350"/>
      <c r="O150" s="350"/>
    </row>
    <row r="151" spans="1:15" x14ac:dyDescent="0.2">
      <c r="A151" s="354" t="str">
        <f t="shared" si="162"/>
        <v>4</v>
      </c>
      <c r="B151" s="354" t="str">
        <f t="shared" si="163"/>
        <v>43</v>
      </c>
      <c r="C151" s="354">
        <v>4354</v>
      </c>
      <c r="D151" s="268" t="s">
        <v>351</v>
      </c>
      <c r="E151" s="353">
        <f>+F151+G151</f>
        <v>1130</v>
      </c>
      <c r="F151" s="355">
        <v>1130</v>
      </c>
      <c r="G151" s="356"/>
      <c r="H151" s="355">
        <f t="shared" si="164"/>
        <v>5371</v>
      </c>
      <c r="I151" s="355">
        <v>5371</v>
      </c>
      <c r="J151" s="356"/>
      <c r="K151" s="409">
        <f t="shared" si="160"/>
        <v>6501</v>
      </c>
      <c r="L151" s="353">
        <f t="shared" si="165"/>
        <v>6501</v>
      </c>
      <c r="M151" s="392">
        <f t="shared" si="161"/>
        <v>0</v>
      </c>
      <c r="N151" s="350"/>
      <c r="O151" s="350"/>
    </row>
    <row r="152" spans="1:15" x14ac:dyDescent="0.2">
      <c r="A152" s="354" t="str">
        <f t="shared" si="162"/>
        <v>4</v>
      </c>
      <c r="B152" s="354" t="str">
        <f t="shared" si="163"/>
        <v>43</v>
      </c>
      <c r="C152" s="354">
        <v>4356</v>
      </c>
      <c r="D152" s="268" t="s">
        <v>352</v>
      </c>
      <c r="E152" s="353">
        <f t="shared" si="156"/>
        <v>7418</v>
      </c>
      <c r="F152" s="355"/>
      <c r="G152" s="356">
        <v>7418</v>
      </c>
      <c r="H152" s="355">
        <f t="shared" si="164"/>
        <v>0</v>
      </c>
      <c r="I152" s="355"/>
      <c r="J152" s="356"/>
      <c r="K152" s="409">
        <f t="shared" si="160"/>
        <v>7418</v>
      </c>
      <c r="L152" s="353">
        <f t="shared" si="165"/>
        <v>0</v>
      </c>
      <c r="M152" s="392">
        <f t="shared" si="161"/>
        <v>7418</v>
      </c>
      <c r="N152" s="350"/>
      <c r="O152" s="350"/>
    </row>
    <row r="153" spans="1:15" x14ac:dyDescent="0.2">
      <c r="A153" s="354" t="str">
        <f t="shared" si="162"/>
        <v>4</v>
      </c>
      <c r="B153" s="354" t="str">
        <f t="shared" si="163"/>
        <v>43</v>
      </c>
      <c r="C153" s="354">
        <v>4357</v>
      </c>
      <c r="D153" s="403" t="s">
        <v>245</v>
      </c>
      <c r="E153" s="353">
        <f t="shared" si="156"/>
        <v>60232</v>
      </c>
      <c r="F153" s="355">
        <v>60167</v>
      </c>
      <c r="G153" s="356">
        <v>65</v>
      </c>
      <c r="H153" s="355">
        <f t="shared" si="164"/>
        <v>20100</v>
      </c>
      <c r="I153" s="355">
        <v>20100</v>
      </c>
      <c r="J153" s="356"/>
      <c r="K153" s="409">
        <f t="shared" si="160"/>
        <v>80332</v>
      </c>
      <c r="L153" s="353">
        <f t="shared" si="165"/>
        <v>80267</v>
      </c>
      <c r="M153" s="392">
        <f t="shared" si="161"/>
        <v>65</v>
      </c>
      <c r="N153" s="350"/>
      <c r="O153" s="350"/>
    </row>
    <row r="154" spans="1:15" x14ac:dyDescent="0.2">
      <c r="A154" s="354" t="str">
        <f t="shared" si="162"/>
        <v>4</v>
      </c>
      <c r="B154" s="354" t="str">
        <f t="shared" si="163"/>
        <v>43</v>
      </c>
      <c r="C154" s="354">
        <v>4359</v>
      </c>
      <c r="D154" s="268" t="s">
        <v>353</v>
      </c>
      <c r="E154" s="353">
        <f t="shared" si="156"/>
        <v>106063</v>
      </c>
      <c r="F154" s="355">
        <v>85501</v>
      </c>
      <c r="G154" s="356">
        <v>20562</v>
      </c>
      <c r="H154" s="355">
        <f t="shared" si="164"/>
        <v>100</v>
      </c>
      <c r="I154" s="355"/>
      <c r="J154" s="356">
        <v>100</v>
      </c>
      <c r="K154" s="409">
        <f t="shared" si="160"/>
        <v>106163</v>
      </c>
      <c r="L154" s="353">
        <f t="shared" ref="L154:L159" si="166">+F154+I154</f>
        <v>85501</v>
      </c>
      <c r="M154" s="392">
        <f t="shared" si="161"/>
        <v>20662</v>
      </c>
      <c r="N154" s="350"/>
      <c r="O154" s="350"/>
    </row>
    <row r="155" spans="1:15" x14ac:dyDescent="0.2">
      <c r="A155" s="354" t="str">
        <f t="shared" si="162"/>
        <v>4</v>
      </c>
      <c r="B155" s="354" t="str">
        <f t="shared" si="163"/>
        <v>43</v>
      </c>
      <c r="C155" s="354">
        <v>4372</v>
      </c>
      <c r="D155" s="268" t="s">
        <v>418</v>
      </c>
      <c r="E155" s="353">
        <f t="shared" si="156"/>
        <v>8</v>
      </c>
      <c r="F155" s="355"/>
      <c r="G155" s="356">
        <v>8</v>
      </c>
      <c r="H155" s="355">
        <f t="shared" si="164"/>
        <v>0</v>
      </c>
      <c r="I155" s="355"/>
      <c r="J155" s="356"/>
      <c r="K155" s="409">
        <f t="shared" si="160"/>
        <v>8</v>
      </c>
      <c r="L155" s="353">
        <f t="shared" si="166"/>
        <v>0</v>
      </c>
      <c r="M155" s="392">
        <f t="shared" si="161"/>
        <v>8</v>
      </c>
      <c r="N155" s="350"/>
      <c r="O155" s="350"/>
    </row>
    <row r="156" spans="1:15" x14ac:dyDescent="0.2">
      <c r="A156" s="354" t="str">
        <f t="shared" si="162"/>
        <v>4</v>
      </c>
      <c r="B156" s="354" t="str">
        <f t="shared" si="163"/>
        <v>43</v>
      </c>
      <c r="C156" s="354">
        <v>4374</v>
      </c>
      <c r="D156" s="268" t="s">
        <v>354</v>
      </c>
      <c r="E156" s="353">
        <f t="shared" si="156"/>
        <v>108421</v>
      </c>
      <c r="F156" s="355">
        <v>108421</v>
      </c>
      <c r="G156" s="356"/>
      <c r="H156" s="355">
        <f t="shared" si="164"/>
        <v>0</v>
      </c>
      <c r="I156" s="355"/>
      <c r="J156" s="356"/>
      <c r="K156" s="409">
        <f t="shared" si="160"/>
        <v>108421</v>
      </c>
      <c r="L156" s="353">
        <f t="shared" si="166"/>
        <v>108421</v>
      </c>
      <c r="M156" s="392">
        <f t="shared" si="161"/>
        <v>0</v>
      </c>
      <c r="N156" s="350"/>
      <c r="O156" s="350"/>
    </row>
    <row r="157" spans="1:15" x14ac:dyDescent="0.2">
      <c r="A157" s="354" t="str">
        <f t="shared" si="162"/>
        <v>4</v>
      </c>
      <c r="B157" s="354" t="str">
        <f t="shared" si="163"/>
        <v>43</v>
      </c>
      <c r="C157" s="354">
        <v>4375</v>
      </c>
      <c r="D157" s="268" t="s">
        <v>355</v>
      </c>
      <c r="E157" s="353">
        <f t="shared" si="156"/>
        <v>30</v>
      </c>
      <c r="F157" s="355"/>
      <c r="G157" s="356">
        <v>30</v>
      </c>
      <c r="H157" s="355">
        <f t="shared" si="164"/>
        <v>100</v>
      </c>
      <c r="I157" s="355">
        <v>100</v>
      </c>
      <c r="J157" s="356"/>
      <c r="K157" s="409">
        <f t="shared" si="160"/>
        <v>130</v>
      </c>
      <c r="L157" s="353">
        <f t="shared" si="166"/>
        <v>100</v>
      </c>
      <c r="M157" s="392">
        <f t="shared" si="161"/>
        <v>30</v>
      </c>
      <c r="N157" s="350"/>
      <c r="O157" s="350"/>
    </row>
    <row r="158" spans="1:15" x14ac:dyDescent="0.2">
      <c r="A158" s="354" t="str">
        <f t="shared" si="162"/>
        <v>4</v>
      </c>
      <c r="B158" s="354" t="str">
        <f t="shared" si="163"/>
        <v>43</v>
      </c>
      <c r="C158" s="354">
        <v>4379</v>
      </c>
      <c r="D158" s="268" t="s">
        <v>247</v>
      </c>
      <c r="E158" s="353">
        <f t="shared" si="156"/>
        <v>3153</v>
      </c>
      <c r="F158" s="355">
        <v>2235</v>
      </c>
      <c r="G158" s="356">
        <v>918</v>
      </c>
      <c r="H158" s="355">
        <f t="shared" si="164"/>
        <v>0</v>
      </c>
      <c r="I158" s="355"/>
      <c r="J158" s="356"/>
      <c r="K158" s="409">
        <f t="shared" si="160"/>
        <v>3153</v>
      </c>
      <c r="L158" s="353">
        <f t="shared" si="166"/>
        <v>2235</v>
      </c>
      <c r="M158" s="392">
        <f t="shared" si="161"/>
        <v>918</v>
      </c>
      <c r="N158" s="350"/>
      <c r="O158" s="350"/>
    </row>
    <row r="159" spans="1:15" x14ac:dyDescent="0.2">
      <c r="A159" s="354" t="str">
        <f t="shared" si="162"/>
        <v>4</v>
      </c>
      <c r="B159" s="354" t="str">
        <f t="shared" si="163"/>
        <v>43</v>
      </c>
      <c r="C159" s="354">
        <v>4399</v>
      </c>
      <c r="D159" s="268" t="s">
        <v>356</v>
      </c>
      <c r="E159" s="353">
        <f t="shared" si="156"/>
        <v>10</v>
      </c>
      <c r="F159" s="355"/>
      <c r="G159" s="356">
        <v>10</v>
      </c>
      <c r="H159" s="355">
        <f t="shared" si="164"/>
        <v>0</v>
      </c>
      <c r="I159" s="355"/>
      <c r="J159" s="356"/>
      <c r="K159" s="409">
        <f t="shared" si="160"/>
        <v>10</v>
      </c>
      <c r="L159" s="353">
        <f t="shared" si="166"/>
        <v>0</v>
      </c>
      <c r="M159" s="392">
        <f t="shared" si="161"/>
        <v>10</v>
      </c>
      <c r="N159" s="350"/>
      <c r="O159" s="350"/>
    </row>
    <row r="160" spans="1:15" x14ac:dyDescent="0.2">
      <c r="A160" s="357" t="s">
        <v>421</v>
      </c>
      <c r="B160" s="357"/>
      <c r="C160" s="358"/>
      <c r="D160" s="399"/>
      <c r="E160" s="359">
        <f t="shared" ref="E160:M160" si="167">SUM(E141:E159)</f>
        <v>710636</v>
      </c>
      <c r="F160" s="359">
        <f t="shared" si="167"/>
        <v>570516</v>
      </c>
      <c r="G160" s="359">
        <f t="shared" si="167"/>
        <v>140120</v>
      </c>
      <c r="H160" s="359">
        <f t="shared" si="167"/>
        <v>224151</v>
      </c>
      <c r="I160" s="359">
        <f t="shared" si="167"/>
        <v>223231</v>
      </c>
      <c r="J160" s="359">
        <f t="shared" si="167"/>
        <v>920</v>
      </c>
      <c r="K160" s="408">
        <f t="shared" si="167"/>
        <v>934787</v>
      </c>
      <c r="L160" s="359">
        <f t="shared" si="167"/>
        <v>793747</v>
      </c>
      <c r="M160" s="360">
        <f t="shared" si="167"/>
        <v>141040</v>
      </c>
      <c r="N160" s="350"/>
      <c r="O160" s="350"/>
    </row>
    <row r="161" spans="1:15" ht="13.5" thickBot="1" x14ac:dyDescent="0.25">
      <c r="A161" s="362"/>
      <c r="B161" s="361"/>
      <c r="C161" s="362"/>
      <c r="D161" s="400"/>
      <c r="E161" s="363"/>
      <c r="F161" s="363"/>
      <c r="G161" s="364"/>
      <c r="H161" s="363"/>
      <c r="I161" s="363"/>
      <c r="J161" s="364"/>
      <c r="K161" s="410"/>
      <c r="L161" s="363"/>
      <c r="M161" s="411"/>
      <c r="N161" s="350"/>
      <c r="O161" s="350"/>
    </row>
    <row r="162" spans="1:15" ht="14.25" thickTop="1" thickBot="1" x14ac:dyDescent="0.25">
      <c r="A162" s="387" t="s">
        <v>250</v>
      </c>
      <c r="B162" s="365"/>
      <c r="C162" s="365"/>
      <c r="D162" s="401"/>
      <c r="E162" s="366">
        <f>+E160</f>
        <v>710636</v>
      </c>
      <c r="F162" s="367">
        <f t="shared" ref="F162:M162" si="168">+F160</f>
        <v>570516</v>
      </c>
      <c r="G162" s="367">
        <f t="shared" si="168"/>
        <v>140120</v>
      </c>
      <c r="H162" s="366">
        <f t="shared" si="168"/>
        <v>224151</v>
      </c>
      <c r="I162" s="367">
        <f t="shared" si="168"/>
        <v>223231</v>
      </c>
      <c r="J162" s="367">
        <f t="shared" si="168"/>
        <v>920</v>
      </c>
      <c r="K162" s="412">
        <f t="shared" si="168"/>
        <v>934787</v>
      </c>
      <c r="L162" s="367">
        <f t="shared" si="168"/>
        <v>793747</v>
      </c>
      <c r="M162" s="413">
        <f t="shared" si="168"/>
        <v>141040</v>
      </c>
      <c r="N162" s="350"/>
      <c r="O162" s="350"/>
    </row>
    <row r="163" spans="1:15" ht="13.5" thickTop="1" x14ac:dyDescent="0.2">
      <c r="A163" s="383"/>
      <c r="B163" s="384"/>
      <c r="C163" s="384"/>
      <c r="D163" s="407"/>
      <c r="E163" s="385"/>
      <c r="F163" s="386"/>
      <c r="G163" s="386"/>
      <c r="H163" s="385"/>
      <c r="I163" s="386"/>
      <c r="J163" s="386"/>
      <c r="K163" s="424"/>
      <c r="L163" s="386"/>
      <c r="M163" s="425"/>
      <c r="N163" s="350"/>
      <c r="O163" s="350"/>
    </row>
    <row r="164" spans="1:15" x14ac:dyDescent="0.2">
      <c r="A164" s="354" t="str">
        <f t="shared" ref="A164:A168" si="169">MID(C164,1,1)</f>
        <v>5</v>
      </c>
      <c r="B164" s="354" t="str">
        <f t="shared" ref="B164:B168" si="170">MID(C164,1,2)</f>
        <v>52</v>
      </c>
      <c r="C164" s="354">
        <v>5212</v>
      </c>
      <c r="D164" s="268" t="s">
        <v>357</v>
      </c>
      <c r="E164" s="355">
        <f t="shared" ref="E164:E168" si="171">+F164+G164</f>
        <v>2228</v>
      </c>
      <c r="F164" s="355">
        <v>1140</v>
      </c>
      <c r="G164" s="356">
        <v>1088</v>
      </c>
      <c r="H164" s="355">
        <f t="shared" ref="H164:H168" si="172">+I164+J164</f>
        <v>0</v>
      </c>
      <c r="I164" s="355"/>
      <c r="J164" s="356"/>
      <c r="K164" s="420">
        <f t="shared" ref="K164" si="173">+L164+M164</f>
        <v>2228</v>
      </c>
      <c r="L164" s="355">
        <f t="shared" ref="L164" si="174">+F164+I164</f>
        <v>1140</v>
      </c>
      <c r="M164" s="394">
        <f t="shared" ref="M164:M166" si="175">+G164+J164</f>
        <v>1088</v>
      </c>
      <c r="N164" s="350"/>
      <c r="O164" s="350"/>
    </row>
    <row r="165" spans="1:15" x14ac:dyDescent="0.2">
      <c r="A165" s="354" t="str">
        <f t="shared" si="169"/>
        <v>5</v>
      </c>
      <c r="B165" s="354" t="str">
        <f t="shared" si="170"/>
        <v>52</v>
      </c>
      <c r="C165" s="354">
        <v>5213</v>
      </c>
      <c r="D165" s="268" t="s">
        <v>426</v>
      </c>
      <c r="E165" s="353">
        <f t="shared" si="171"/>
        <v>2530</v>
      </c>
      <c r="F165" s="355">
        <v>2110</v>
      </c>
      <c r="G165" s="356">
        <v>420</v>
      </c>
      <c r="H165" s="355"/>
      <c r="I165" s="355"/>
      <c r="J165" s="356"/>
      <c r="K165" s="409">
        <f t="shared" ref="K165:K166" si="176">+L165+M165</f>
        <v>2530</v>
      </c>
      <c r="L165" s="353">
        <f t="shared" ref="L165:L168" si="177">+F165+I165</f>
        <v>2110</v>
      </c>
      <c r="M165" s="394">
        <f t="shared" si="175"/>
        <v>420</v>
      </c>
      <c r="N165" s="350"/>
      <c r="O165" s="350"/>
    </row>
    <row r="166" spans="1:15" x14ac:dyDescent="0.2">
      <c r="A166" s="354" t="str">
        <f t="shared" si="169"/>
        <v>5</v>
      </c>
      <c r="B166" s="354" t="str">
        <f t="shared" si="170"/>
        <v>52</v>
      </c>
      <c r="C166" s="354">
        <v>5269</v>
      </c>
      <c r="D166" s="268" t="s">
        <v>358</v>
      </c>
      <c r="E166" s="353">
        <f t="shared" si="171"/>
        <v>10</v>
      </c>
      <c r="F166" s="355"/>
      <c r="G166" s="356">
        <v>10</v>
      </c>
      <c r="H166" s="355">
        <f t="shared" si="172"/>
        <v>0</v>
      </c>
      <c r="I166" s="355"/>
      <c r="J166" s="356"/>
      <c r="K166" s="409">
        <f t="shared" si="176"/>
        <v>10</v>
      </c>
      <c r="L166" s="353">
        <f t="shared" si="177"/>
        <v>0</v>
      </c>
      <c r="M166" s="394">
        <f t="shared" si="175"/>
        <v>10</v>
      </c>
      <c r="N166" s="350"/>
      <c r="O166" s="350"/>
    </row>
    <row r="167" spans="1:15" x14ac:dyDescent="0.2">
      <c r="A167" s="354" t="str">
        <f t="shared" si="169"/>
        <v>5</v>
      </c>
      <c r="B167" s="354" t="str">
        <f t="shared" si="170"/>
        <v>52</v>
      </c>
      <c r="C167" s="354">
        <v>5273</v>
      </c>
      <c r="D167" s="268" t="s">
        <v>359</v>
      </c>
      <c r="E167" s="355">
        <f t="shared" si="171"/>
        <v>150</v>
      </c>
      <c r="F167" s="355">
        <v>50</v>
      </c>
      <c r="G167" s="356">
        <v>100</v>
      </c>
      <c r="H167" s="355">
        <f t="shared" si="172"/>
        <v>0</v>
      </c>
      <c r="I167" s="355"/>
      <c r="J167" s="356"/>
      <c r="K167" s="409">
        <f t="shared" ref="K167:K168" si="178">+L167+M167</f>
        <v>150</v>
      </c>
      <c r="L167" s="353">
        <f t="shared" si="177"/>
        <v>50</v>
      </c>
      <c r="M167" s="392">
        <f t="shared" ref="M167:M168" si="179">+G167+J167</f>
        <v>100</v>
      </c>
      <c r="N167" s="350"/>
      <c r="O167" s="350"/>
    </row>
    <row r="168" spans="1:15" x14ac:dyDescent="0.2">
      <c r="A168" s="354" t="str">
        <f t="shared" si="169"/>
        <v>5</v>
      </c>
      <c r="B168" s="354" t="str">
        <f t="shared" si="170"/>
        <v>52</v>
      </c>
      <c r="C168" s="354">
        <v>5279</v>
      </c>
      <c r="D168" s="268" t="s">
        <v>360</v>
      </c>
      <c r="E168" s="355">
        <f t="shared" si="171"/>
        <v>15</v>
      </c>
      <c r="F168" s="355"/>
      <c r="G168" s="356">
        <v>15</v>
      </c>
      <c r="H168" s="355">
        <f t="shared" si="172"/>
        <v>0</v>
      </c>
      <c r="I168" s="355"/>
      <c r="J168" s="356"/>
      <c r="K168" s="409">
        <f t="shared" si="178"/>
        <v>15</v>
      </c>
      <c r="L168" s="353">
        <f t="shared" si="177"/>
        <v>0</v>
      </c>
      <c r="M168" s="392">
        <f t="shared" si="179"/>
        <v>15</v>
      </c>
      <c r="N168" s="350"/>
      <c r="O168" s="350"/>
    </row>
    <row r="169" spans="1:15" x14ac:dyDescent="0.2">
      <c r="A169" s="357" t="s">
        <v>361</v>
      </c>
      <c r="B169" s="357"/>
      <c r="C169" s="358"/>
      <c r="D169" s="399"/>
      <c r="E169" s="359">
        <f t="shared" ref="E169:M169" si="180">SUM(E164:E168)</f>
        <v>4933</v>
      </c>
      <c r="F169" s="359">
        <f t="shared" si="180"/>
        <v>3300</v>
      </c>
      <c r="G169" s="359">
        <f t="shared" si="180"/>
        <v>1633</v>
      </c>
      <c r="H169" s="359">
        <f t="shared" si="180"/>
        <v>0</v>
      </c>
      <c r="I169" s="359">
        <f t="shared" si="180"/>
        <v>0</v>
      </c>
      <c r="J169" s="359">
        <f t="shared" si="180"/>
        <v>0</v>
      </c>
      <c r="K169" s="408">
        <f t="shared" si="180"/>
        <v>4933</v>
      </c>
      <c r="L169" s="359">
        <f t="shared" si="180"/>
        <v>3300</v>
      </c>
      <c r="M169" s="360">
        <f t="shared" si="180"/>
        <v>1633</v>
      </c>
      <c r="N169" s="350"/>
      <c r="O169" s="350"/>
    </row>
    <row r="170" spans="1:15" x14ac:dyDescent="0.2">
      <c r="A170" s="354"/>
      <c r="B170" s="370"/>
      <c r="C170" s="354"/>
      <c r="D170" s="268"/>
      <c r="E170" s="371"/>
      <c r="F170" s="371"/>
      <c r="G170" s="372"/>
      <c r="H170" s="371"/>
      <c r="I170" s="371"/>
      <c r="J170" s="372"/>
      <c r="K170" s="416"/>
      <c r="L170" s="371"/>
      <c r="M170" s="393"/>
      <c r="N170" s="350"/>
      <c r="O170" s="350"/>
    </row>
    <row r="171" spans="1:15" x14ac:dyDescent="0.2">
      <c r="A171" s="354" t="str">
        <f>MID(C171,1,1)</f>
        <v>5</v>
      </c>
      <c r="B171" s="354" t="str">
        <f>MID(C171,1,2)</f>
        <v>53</v>
      </c>
      <c r="C171" s="354">
        <v>5311</v>
      </c>
      <c r="D171" s="268" t="s">
        <v>362</v>
      </c>
      <c r="E171" s="353">
        <f>+F171+G171</f>
        <v>518493</v>
      </c>
      <c r="F171" s="355">
        <v>518308</v>
      </c>
      <c r="G171" s="356">
        <v>185</v>
      </c>
      <c r="H171" s="355">
        <f t="shared" ref="H171:H173" si="181">+I171+J171</f>
        <v>14990</v>
      </c>
      <c r="I171" s="355">
        <v>13440</v>
      </c>
      <c r="J171" s="356">
        <v>1550</v>
      </c>
      <c r="K171" s="409">
        <f t="shared" ref="K171:K172" si="182">+L171+M171</f>
        <v>533483</v>
      </c>
      <c r="L171" s="353">
        <f t="shared" ref="L171:M173" si="183">+F171+I171</f>
        <v>531748</v>
      </c>
      <c r="M171" s="392">
        <f t="shared" si="183"/>
        <v>1735</v>
      </c>
      <c r="N171" s="350"/>
      <c r="O171" s="350"/>
    </row>
    <row r="172" spans="1:15" x14ac:dyDescent="0.2">
      <c r="A172" s="354" t="str">
        <f>MID(C172,1,1)</f>
        <v>5</v>
      </c>
      <c r="B172" s="354" t="str">
        <f>MID(C172,1,2)</f>
        <v>53</v>
      </c>
      <c r="C172" s="354">
        <v>5319</v>
      </c>
      <c r="D172" s="268" t="s">
        <v>363</v>
      </c>
      <c r="E172" s="353">
        <f>+F172+G172</f>
        <v>9361</v>
      </c>
      <c r="F172" s="355">
        <v>9331</v>
      </c>
      <c r="G172" s="356">
        <v>30</v>
      </c>
      <c r="H172" s="355">
        <f t="shared" ref="H172" si="184">+I172+J172</f>
        <v>0</v>
      </c>
      <c r="I172" s="355"/>
      <c r="J172" s="356"/>
      <c r="K172" s="409">
        <f t="shared" si="182"/>
        <v>9361</v>
      </c>
      <c r="L172" s="353">
        <f t="shared" si="183"/>
        <v>9331</v>
      </c>
      <c r="M172" s="392">
        <f t="shared" si="183"/>
        <v>30</v>
      </c>
      <c r="N172" s="350"/>
      <c r="O172" s="350"/>
    </row>
    <row r="173" spans="1:15" x14ac:dyDescent="0.2">
      <c r="A173" s="354" t="str">
        <f>MID(C173,1,1)</f>
        <v>5</v>
      </c>
      <c r="B173" s="354" t="str">
        <f>MID(C173,1,2)</f>
        <v>53</v>
      </c>
      <c r="C173" s="354">
        <v>5399</v>
      </c>
      <c r="D173" s="268" t="s">
        <v>465</v>
      </c>
      <c r="E173" s="353">
        <f>+F173+G173</f>
        <v>15</v>
      </c>
      <c r="F173" s="355"/>
      <c r="G173" s="356">
        <v>15</v>
      </c>
      <c r="H173" s="355">
        <f t="shared" si="181"/>
        <v>0</v>
      </c>
      <c r="I173" s="355"/>
      <c r="J173" s="356"/>
      <c r="K173" s="409">
        <f t="shared" ref="K173" si="185">+L173+M173</f>
        <v>15</v>
      </c>
      <c r="L173" s="353">
        <f t="shared" si="183"/>
        <v>0</v>
      </c>
      <c r="M173" s="392">
        <f t="shared" ref="M173" si="186">+G173+J173</f>
        <v>15</v>
      </c>
      <c r="N173" s="350"/>
      <c r="O173" s="350"/>
    </row>
    <row r="174" spans="1:15" x14ac:dyDescent="0.2">
      <c r="A174" s="357" t="s">
        <v>252</v>
      </c>
      <c r="B174" s="357"/>
      <c r="C174" s="358"/>
      <c r="D174" s="399"/>
      <c r="E174" s="359">
        <f t="shared" ref="E174:M174" si="187">SUM(E171:E173)</f>
        <v>527869</v>
      </c>
      <c r="F174" s="359">
        <f t="shared" si="187"/>
        <v>527639</v>
      </c>
      <c r="G174" s="359">
        <f t="shared" si="187"/>
        <v>230</v>
      </c>
      <c r="H174" s="359">
        <f t="shared" si="187"/>
        <v>14990</v>
      </c>
      <c r="I174" s="359">
        <f t="shared" si="187"/>
        <v>13440</v>
      </c>
      <c r="J174" s="359">
        <f t="shared" si="187"/>
        <v>1550</v>
      </c>
      <c r="K174" s="408">
        <f t="shared" si="187"/>
        <v>542859</v>
      </c>
      <c r="L174" s="359">
        <f t="shared" si="187"/>
        <v>541079</v>
      </c>
      <c r="M174" s="360">
        <f t="shared" si="187"/>
        <v>1780</v>
      </c>
    </row>
    <row r="175" spans="1:15" x14ac:dyDescent="0.2">
      <c r="A175" s="354"/>
      <c r="B175" s="370"/>
      <c r="C175" s="354"/>
      <c r="D175" s="268"/>
      <c r="E175" s="371"/>
      <c r="F175" s="371"/>
      <c r="G175" s="372"/>
      <c r="H175" s="371"/>
      <c r="I175" s="371"/>
      <c r="J175" s="372"/>
      <c r="K175" s="416"/>
      <c r="L175" s="371"/>
      <c r="M175" s="393"/>
    </row>
    <row r="176" spans="1:15" x14ac:dyDescent="0.2">
      <c r="A176" s="354" t="str">
        <f>MID(C176,1,1)</f>
        <v>5</v>
      </c>
      <c r="B176" s="354" t="str">
        <f>MID(C176,1,2)</f>
        <v>55</v>
      </c>
      <c r="C176" s="354">
        <v>5511</v>
      </c>
      <c r="D176" s="268" t="s">
        <v>364</v>
      </c>
      <c r="E176" s="353">
        <f>+F176+G176</f>
        <v>5250</v>
      </c>
      <c r="F176" s="355">
        <v>5000</v>
      </c>
      <c r="G176" s="356">
        <v>250</v>
      </c>
      <c r="H176" s="355">
        <f t="shared" ref="H176:H177" si="188">+I176+J176</f>
        <v>35119</v>
      </c>
      <c r="I176" s="355">
        <v>35119</v>
      </c>
      <c r="J176" s="356"/>
      <c r="K176" s="409">
        <f t="shared" ref="K176:K178" si="189">+L176+M176</f>
        <v>40369</v>
      </c>
      <c r="L176" s="353">
        <f t="shared" ref="L176:M178" si="190">+F176+I176</f>
        <v>40119</v>
      </c>
      <c r="M176" s="392">
        <f t="shared" si="190"/>
        <v>250</v>
      </c>
    </row>
    <row r="177" spans="1:13" x14ac:dyDescent="0.2">
      <c r="A177" s="354" t="str">
        <f>MID(C177,1,1)</f>
        <v>5</v>
      </c>
      <c r="B177" s="354" t="str">
        <f>MID(C177,1,2)</f>
        <v>55</v>
      </c>
      <c r="C177" s="354">
        <v>5512</v>
      </c>
      <c r="D177" s="268" t="s">
        <v>365</v>
      </c>
      <c r="E177" s="353">
        <f>+F177+G177</f>
        <v>9759</v>
      </c>
      <c r="F177" s="355"/>
      <c r="G177" s="356">
        <v>9759</v>
      </c>
      <c r="H177" s="355">
        <f t="shared" si="188"/>
        <v>7095</v>
      </c>
      <c r="I177" s="355">
        <v>100</v>
      </c>
      <c r="J177" s="356">
        <v>6995</v>
      </c>
      <c r="K177" s="409">
        <f t="shared" si="189"/>
        <v>16854</v>
      </c>
      <c r="L177" s="353">
        <f t="shared" si="190"/>
        <v>100</v>
      </c>
      <c r="M177" s="392">
        <f t="shared" si="190"/>
        <v>16754</v>
      </c>
    </row>
    <row r="178" spans="1:13" x14ac:dyDescent="0.2">
      <c r="A178" s="354" t="str">
        <f>MID(C178,1,1)</f>
        <v>5</v>
      </c>
      <c r="B178" s="354" t="str">
        <f>MID(C178,1,2)</f>
        <v>55</v>
      </c>
      <c r="C178" s="354">
        <v>5519</v>
      </c>
      <c r="D178" s="268" t="s">
        <v>366</v>
      </c>
      <c r="E178" s="353">
        <f>+F178+G178</f>
        <v>470</v>
      </c>
      <c r="F178" s="355"/>
      <c r="G178" s="356">
        <v>470</v>
      </c>
      <c r="H178" s="355">
        <f>+I178+J178</f>
        <v>0</v>
      </c>
      <c r="I178" s="355"/>
      <c r="J178" s="356"/>
      <c r="K178" s="409">
        <f t="shared" si="189"/>
        <v>470</v>
      </c>
      <c r="L178" s="353">
        <f t="shared" si="190"/>
        <v>0</v>
      </c>
      <c r="M178" s="392">
        <f t="shared" si="190"/>
        <v>470</v>
      </c>
    </row>
    <row r="179" spans="1:13" x14ac:dyDescent="0.2">
      <c r="A179" s="357" t="s">
        <v>367</v>
      </c>
      <c r="B179" s="357"/>
      <c r="C179" s="358"/>
      <c r="D179" s="399"/>
      <c r="E179" s="359">
        <f t="shared" ref="E179:M179" si="191">SUM(E176:E178)</f>
        <v>15479</v>
      </c>
      <c r="F179" s="359">
        <f t="shared" si="191"/>
        <v>5000</v>
      </c>
      <c r="G179" s="359">
        <f t="shared" si="191"/>
        <v>10479</v>
      </c>
      <c r="H179" s="359">
        <f t="shared" si="191"/>
        <v>42214</v>
      </c>
      <c r="I179" s="359">
        <f t="shared" si="191"/>
        <v>35219</v>
      </c>
      <c r="J179" s="359">
        <f t="shared" si="191"/>
        <v>6995</v>
      </c>
      <c r="K179" s="408">
        <f t="shared" si="191"/>
        <v>57693</v>
      </c>
      <c r="L179" s="359">
        <f t="shared" si="191"/>
        <v>40219</v>
      </c>
      <c r="M179" s="360">
        <f t="shared" si="191"/>
        <v>17474</v>
      </c>
    </row>
    <row r="180" spans="1:13" ht="13.5" thickBot="1" x14ac:dyDescent="0.25">
      <c r="A180" s="362"/>
      <c r="B180" s="361"/>
      <c r="C180" s="362"/>
      <c r="D180" s="400"/>
      <c r="E180" s="363"/>
      <c r="F180" s="363"/>
      <c r="G180" s="364"/>
      <c r="H180" s="363"/>
      <c r="I180" s="363"/>
      <c r="J180" s="364"/>
      <c r="K180" s="410"/>
      <c r="L180" s="363"/>
      <c r="M180" s="411"/>
    </row>
    <row r="181" spans="1:13" ht="14.25" thickTop="1" thickBot="1" x14ac:dyDescent="0.25">
      <c r="A181" s="404" t="s">
        <v>255</v>
      </c>
      <c r="B181" s="373"/>
      <c r="C181" s="373"/>
      <c r="D181" s="405"/>
      <c r="E181" s="374">
        <f>+E169+E174+E179</f>
        <v>548281</v>
      </c>
      <c r="F181" s="375">
        <f>+F169+F174+F179</f>
        <v>535939</v>
      </c>
      <c r="G181" s="375">
        <f>+G179+G174+G169</f>
        <v>12342</v>
      </c>
      <c r="H181" s="374">
        <f>+H174+H179+H169</f>
        <v>57204</v>
      </c>
      <c r="I181" s="375">
        <f>+I174+I179+I169</f>
        <v>48659</v>
      </c>
      <c r="J181" s="375">
        <f>+J174+J179+J169</f>
        <v>8545</v>
      </c>
      <c r="K181" s="417">
        <f>+K169+K174+K179</f>
        <v>605485</v>
      </c>
      <c r="L181" s="375">
        <f>+L169+L174+L179</f>
        <v>584598</v>
      </c>
      <c r="M181" s="418">
        <f>+M169+M174+M179</f>
        <v>20887</v>
      </c>
    </row>
    <row r="182" spans="1:13" ht="13.5" thickTop="1" x14ac:dyDescent="0.2">
      <c r="A182" s="383"/>
      <c r="B182" s="384"/>
      <c r="C182" s="384"/>
      <c r="D182" s="407"/>
      <c r="E182" s="385"/>
      <c r="F182" s="386"/>
      <c r="G182" s="386"/>
      <c r="H182" s="385"/>
      <c r="I182" s="386"/>
      <c r="J182" s="386"/>
      <c r="K182" s="424"/>
      <c r="L182" s="386"/>
      <c r="M182" s="425"/>
    </row>
    <row r="183" spans="1:13" x14ac:dyDescent="0.2">
      <c r="A183" s="354" t="str">
        <f>MID(C183,1,1)</f>
        <v>6</v>
      </c>
      <c r="B183" s="354" t="str">
        <f>MID(C183,1,2)</f>
        <v>61</v>
      </c>
      <c r="C183" s="354">
        <v>6112</v>
      </c>
      <c r="D183" s="268" t="s">
        <v>368</v>
      </c>
      <c r="E183" s="355">
        <f>+F183+G183</f>
        <v>174645</v>
      </c>
      <c r="F183" s="355">
        <v>40542</v>
      </c>
      <c r="G183" s="356">
        <v>134103</v>
      </c>
      <c r="H183" s="355"/>
      <c r="I183" s="355"/>
      <c r="J183" s="356"/>
      <c r="K183" s="420">
        <f t="shared" ref="K183" si="192">+L183+M183</f>
        <v>174645</v>
      </c>
      <c r="L183" s="355">
        <f t="shared" ref="L183:M185" si="193">+F183+I183</f>
        <v>40542</v>
      </c>
      <c r="M183" s="394">
        <f t="shared" si="193"/>
        <v>134103</v>
      </c>
    </row>
    <row r="184" spans="1:13" x14ac:dyDescent="0.2">
      <c r="A184" s="354" t="str">
        <f>MID(C184,1,1)</f>
        <v>6</v>
      </c>
      <c r="B184" s="354" t="str">
        <f>MID(C184,1,2)</f>
        <v>61</v>
      </c>
      <c r="C184" s="354">
        <v>6117</v>
      </c>
      <c r="D184" s="268" t="s">
        <v>466</v>
      </c>
      <c r="E184" s="355">
        <f>+F184+G184</f>
        <v>60</v>
      </c>
      <c r="F184" s="355"/>
      <c r="G184" s="356">
        <v>60</v>
      </c>
      <c r="H184" s="355"/>
      <c r="I184" s="355"/>
      <c r="J184" s="356"/>
      <c r="K184" s="420">
        <f t="shared" ref="K184" si="194">+L184+M184</f>
        <v>60</v>
      </c>
      <c r="L184" s="353">
        <f t="shared" si="193"/>
        <v>0</v>
      </c>
      <c r="M184" s="394">
        <f t="shared" ref="M184" si="195">+G184+J184</f>
        <v>60</v>
      </c>
    </row>
    <row r="185" spans="1:13" x14ac:dyDescent="0.2">
      <c r="A185" s="354" t="str">
        <f>MID(C185,1,1)</f>
        <v>6</v>
      </c>
      <c r="B185" s="354" t="str">
        <f>MID(C185,1,2)</f>
        <v>61</v>
      </c>
      <c r="C185" s="354">
        <v>6171</v>
      </c>
      <c r="D185" s="268" t="s">
        <v>256</v>
      </c>
      <c r="E185" s="376">
        <f>+F185+G185</f>
        <v>2026522</v>
      </c>
      <c r="F185" s="355">
        <v>1268015</v>
      </c>
      <c r="G185" s="356">
        <v>758507</v>
      </c>
      <c r="H185" s="355">
        <f>+I185+J185</f>
        <v>214804</v>
      </c>
      <c r="I185" s="355">
        <v>152090</v>
      </c>
      <c r="J185" s="356">
        <v>62714</v>
      </c>
      <c r="K185" s="409">
        <f>+L185+M185</f>
        <v>2241326</v>
      </c>
      <c r="L185" s="353">
        <f t="shared" si="193"/>
        <v>1420105</v>
      </c>
      <c r="M185" s="392">
        <f t="shared" si="193"/>
        <v>821221</v>
      </c>
    </row>
    <row r="186" spans="1:13" x14ac:dyDescent="0.2">
      <c r="A186" s="357" t="s">
        <v>257</v>
      </c>
      <c r="B186" s="357"/>
      <c r="C186" s="358"/>
      <c r="D186" s="399"/>
      <c r="E186" s="359">
        <f>SUM(E183:E185)</f>
        <v>2201227</v>
      </c>
      <c r="F186" s="359">
        <f>SUM(F183:F185)</f>
        <v>1308557</v>
      </c>
      <c r="G186" s="359">
        <f>SUM(G183:G185)</f>
        <v>892670</v>
      </c>
      <c r="H186" s="359">
        <f>SUM(H183:H185)</f>
        <v>214804</v>
      </c>
      <c r="I186" s="359">
        <f>SUM(I183:I185)</f>
        <v>152090</v>
      </c>
      <c r="J186" s="359">
        <f>SUM(J185:J185)</f>
        <v>62714</v>
      </c>
      <c r="K186" s="408">
        <f>SUM(K183:K185)</f>
        <v>2416031</v>
      </c>
      <c r="L186" s="359">
        <f>SUM(L183:L185)</f>
        <v>1460647</v>
      </c>
      <c r="M186" s="360">
        <f>SUM(M183:M185)</f>
        <v>955384</v>
      </c>
    </row>
    <row r="187" spans="1:13" x14ac:dyDescent="0.2">
      <c r="A187" s="354"/>
      <c r="B187" s="370"/>
      <c r="C187" s="354"/>
      <c r="D187" s="268"/>
      <c r="E187" s="371"/>
      <c r="F187" s="371"/>
      <c r="G187" s="372"/>
      <c r="H187" s="371"/>
      <c r="I187" s="371"/>
      <c r="J187" s="372"/>
      <c r="K187" s="416"/>
      <c r="L187" s="371"/>
      <c r="M187" s="393"/>
    </row>
    <row r="188" spans="1:13" x14ac:dyDescent="0.2">
      <c r="A188" s="354" t="str">
        <f>MID(C188,1,1)</f>
        <v>6</v>
      </c>
      <c r="B188" s="354" t="str">
        <f>MID(C188,1,2)</f>
        <v>62</v>
      </c>
      <c r="C188" s="354">
        <v>6211</v>
      </c>
      <c r="D188" s="268" t="s">
        <v>369</v>
      </c>
      <c r="E188" s="353">
        <f>+F188+G188</f>
        <v>6082</v>
      </c>
      <c r="F188" s="355">
        <v>6082</v>
      </c>
      <c r="G188" s="356"/>
      <c r="H188" s="355">
        <f>+I188+J188</f>
        <v>2000</v>
      </c>
      <c r="I188" s="355">
        <v>2000</v>
      </c>
      <c r="J188" s="356"/>
      <c r="K188" s="409">
        <f t="shared" ref="K188:K189" si="196">+L188+M188</f>
        <v>8082</v>
      </c>
      <c r="L188" s="353">
        <f t="shared" ref="L188:M189" si="197">+F188+I188</f>
        <v>8082</v>
      </c>
      <c r="M188" s="392">
        <f t="shared" si="197"/>
        <v>0</v>
      </c>
    </row>
    <row r="189" spans="1:13" x14ac:dyDescent="0.2">
      <c r="A189" s="354" t="str">
        <f>MID(C189,1,1)</f>
        <v>6</v>
      </c>
      <c r="B189" s="354" t="str">
        <f>MID(C189,1,2)</f>
        <v>62</v>
      </c>
      <c r="C189" s="354">
        <v>6223</v>
      </c>
      <c r="D189" s="268" t="s">
        <v>370</v>
      </c>
      <c r="E189" s="353">
        <f>+F189+G189</f>
        <v>11133</v>
      </c>
      <c r="F189" s="355">
        <v>11021</v>
      </c>
      <c r="G189" s="356">
        <v>112</v>
      </c>
      <c r="H189" s="355">
        <f>+I189+J189</f>
        <v>0</v>
      </c>
      <c r="I189" s="355"/>
      <c r="J189" s="356"/>
      <c r="K189" s="409">
        <f t="shared" si="196"/>
        <v>11133</v>
      </c>
      <c r="L189" s="353">
        <f t="shared" si="197"/>
        <v>11021</v>
      </c>
      <c r="M189" s="392">
        <f t="shared" si="197"/>
        <v>112</v>
      </c>
    </row>
    <row r="190" spans="1:13" x14ac:dyDescent="0.2">
      <c r="A190" s="357" t="s">
        <v>259</v>
      </c>
      <c r="B190" s="357"/>
      <c r="C190" s="358"/>
      <c r="D190" s="399"/>
      <c r="E190" s="359">
        <f t="shared" ref="E190:M190" si="198">SUM(E188:E189)</f>
        <v>17215</v>
      </c>
      <c r="F190" s="359">
        <f t="shared" si="198"/>
        <v>17103</v>
      </c>
      <c r="G190" s="359">
        <f t="shared" si="198"/>
        <v>112</v>
      </c>
      <c r="H190" s="359">
        <f t="shared" si="198"/>
        <v>2000</v>
      </c>
      <c r="I190" s="359">
        <f t="shared" si="198"/>
        <v>2000</v>
      </c>
      <c r="J190" s="359">
        <f t="shared" si="198"/>
        <v>0</v>
      </c>
      <c r="K190" s="408">
        <f t="shared" si="198"/>
        <v>19215</v>
      </c>
      <c r="L190" s="359">
        <f t="shared" si="198"/>
        <v>19103</v>
      </c>
      <c r="M190" s="360">
        <f t="shared" si="198"/>
        <v>112</v>
      </c>
    </row>
    <row r="191" spans="1:13" x14ac:dyDescent="0.2">
      <c r="A191" s="354"/>
      <c r="B191" s="370"/>
      <c r="C191" s="354"/>
      <c r="D191" s="268"/>
      <c r="E191" s="371"/>
      <c r="F191" s="371"/>
      <c r="G191" s="372"/>
      <c r="H191" s="371"/>
      <c r="I191" s="371"/>
      <c r="J191" s="372"/>
      <c r="K191" s="416"/>
      <c r="L191" s="371"/>
      <c r="M191" s="393"/>
    </row>
    <row r="192" spans="1:13" x14ac:dyDescent="0.2">
      <c r="A192" s="354" t="str">
        <f>MID(C192,1,1)</f>
        <v>6</v>
      </c>
      <c r="B192" s="354" t="str">
        <f>MID(C192,1,2)</f>
        <v>63</v>
      </c>
      <c r="C192" s="354">
        <v>6310</v>
      </c>
      <c r="D192" s="268" t="s">
        <v>260</v>
      </c>
      <c r="E192" s="353">
        <f>+F192+G192</f>
        <v>74379</v>
      </c>
      <c r="F192" s="355">
        <v>72300</v>
      </c>
      <c r="G192" s="356">
        <v>2079</v>
      </c>
      <c r="H192" s="355">
        <f>+I192+J192</f>
        <v>0</v>
      </c>
      <c r="I192" s="355"/>
      <c r="J192" s="356"/>
      <c r="K192" s="409">
        <f t="shared" ref="K192:K195" si="199">+L192+M192</f>
        <v>74379</v>
      </c>
      <c r="L192" s="353">
        <f t="shared" ref="L192:M195" si="200">+F192+I192</f>
        <v>72300</v>
      </c>
      <c r="M192" s="392">
        <f t="shared" si="200"/>
        <v>2079</v>
      </c>
    </row>
    <row r="193" spans="1:13" x14ac:dyDescent="0.2">
      <c r="A193" s="354" t="str">
        <f>MID(C193,1,1)</f>
        <v>6</v>
      </c>
      <c r="B193" s="354" t="str">
        <f>MID(C193,1,2)</f>
        <v>63</v>
      </c>
      <c r="C193" s="354">
        <v>6320</v>
      </c>
      <c r="D193" s="268" t="s">
        <v>371</v>
      </c>
      <c r="E193" s="353">
        <f>+F193+G193</f>
        <v>1209</v>
      </c>
      <c r="F193" s="355"/>
      <c r="G193" s="356">
        <v>1209</v>
      </c>
      <c r="H193" s="355"/>
      <c r="I193" s="355"/>
      <c r="J193" s="356"/>
      <c r="K193" s="409">
        <f t="shared" si="199"/>
        <v>1209</v>
      </c>
      <c r="L193" s="353">
        <f t="shared" si="200"/>
        <v>0</v>
      </c>
      <c r="M193" s="392">
        <f t="shared" si="200"/>
        <v>1209</v>
      </c>
    </row>
    <row r="194" spans="1:13" ht="15" x14ac:dyDescent="0.2">
      <c r="A194" s="354" t="str">
        <f>MID(C194,1,1)</f>
        <v>6</v>
      </c>
      <c r="B194" s="354" t="str">
        <f>MID(C194,1,2)</f>
        <v>63</v>
      </c>
      <c r="C194" s="354">
        <v>6330</v>
      </c>
      <c r="D194" s="268" t="s">
        <v>384</v>
      </c>
      <c r="E194" s="376">
        <f>+F194+G194-2025752-454-47468</f>
        <v>17578</v>
      </c>
      <c r="F194" s="355">
        <v>2035802</v>
      </c>
      <c r="G194" s="356">
        <v>55450</v>
      </c>
      <c r="H194" s="355"/>
      <c r="I194" s="355"/>
      <c r="J194" s="356"/>
      <c r="K194" s="426">
        <f>+L194+M194-2025752-47468-454</f>
        <v>17578</v>
      </c>
      <c r="L194" s="353">
        <f t="shared" si="200"/>
        <v>2035802</v>
      </c>
      <c r="M194" s="392">
        <f t="shared" si="200"/>
        <v>55450</v>
      </c>
    </row>
    <row r="195" spans="1:13" x14ac:dyDescent="0.2">
      <c r="A195" s="354" t="str">
        <f>MID(C195,1,1)</f>
        <v>6</v>
      </c>
      <c r="B195" s="354" t="str">
        <f>MID(C195,1,2)</f>
        <v>63</v>
      </c>
      <c r="C195" s="354">
        <v>6399</v>
      </c>
      <c r="D195" s="268" t="s">
        <v>372</v>
      </c>
      <c r="E195" s="353">
        <f>+F195+G195</f>
        <v>268186</v>
      </c>
      <c r="F195" s="355">
        <v>250000</v>
      </c>
      <c r="G195" s="356">
        <v>18186</v>
      </c>
      <c r="H195" s="355"/>
      <c r="I195" s="355"/>
      <c r="J195" s="356"/>
      <c r="K195" s="409">
        <f t="shared" si="199"/>
        <v>268186</v>
      </c>
      <c r="L195" s="353">
        <f t="shared" si="200"/>
        <v>250000</v>
      </c>
      <c r="M195" s="392">
        <f t="shared" si="200"/>
        <v>18186</v>
      </c>
    </row>
    <row r="196" spans="1:13" x14ac:dyDescent="0.2">
      <c r="A196" s="357" t="s">
        <v>261</v>
      </c>
      <c r="B196" s="357"/>
      <c r="C196" s="358"/>
      <c r="D196" s="399"/>
      <c r="E196" s="359">
        <f>SUM(E192:E195)</f>
        <v>361352</v>
      </c>
      <c r="F196" s="359">
        <f>SUM(F192:F195)</f>
        <v>2358102</v>
      </c>
      <c r="G196" s="359">
        <f>SUM(G192:G195)</f>
        <v>76924</v>
      </c>
      <c r="H196" s="359">
        <f>SUM(H192:H195)</f>
        <v>0</v>
      </c>
      <c r="I196" s="359">
        <f t="shared" ref="I196:J196" si="201">SUM(I192:I195)</f>
        <v>0</v>
      </c>
      <c r="J196" s="359">
        <f t="shared" si="201"/>
        <v>0</v>
      </c>
      <c r="K196" s="408">
        <f>SUM(K192:K195)</f>
        <v>361352</v>
      </c>
      <c r="L196" s="359">
        <f>SUM(L192:L195)</f>
        <v>2358102</v>
      </c>
      <c r="M196" s="360">
        <f>SUM(M192:M195)</f>
        <v>76924</v>
      </c>
    </row>
    <row r="197" spans="1:13" x14ac:dyDescent="0.2">
      <c r="A197" s="354"/>
      <c r="B197" s="370"/>
      <c r="C197" s="354"/>
      <c r="D197" s="268"/>
      <c r="E197" s="371"/>
      <c r="F197" s="371"/>
      <c r="G197" s="372"/>
      <c r="H197" s="371"/>
      <c r="I197" s="371"/>
      <c r="J197" s="372"/>
      <c r="K197" s="416"/>
      <c r="L197" s="371"/>
      <c r="M197" s="393"/>
    </row>
    <row r="198" spans="1:13" x14ac:dyDescent="0.2">
      <c r="A198" s="354" t="str">
        <f>MID(C198,1,1)</f>
        <v>6</v>
      </c>
      <c r="B198" s="354" t="str">
        <f>MID(C198,1,2)</f>
        <v>64</v>
      </c>
      <c r="C198" s="354">
        <v>6409</v>
      </c>
      <c r="D198" s="268" t="s">
        <v>373</v>
      </c>
      <c r="E198" s="376">
        <f>+F198+G198</f>
        <v>222037</v>
      </c>
      <c r="F198" s="355">
        <v>116688</v>
      </c>
      <c r="G198" s="356">
        <v>105349</v>
      </c>
      <c r="H198" s="353">
        <f>+I198+J198</f>
        <v>2046</v>
      </c>
      <c r="I198" s="355"/>
      <c r="J198" s="356">
        <v>2046</v>
      </c>
      <c r="K198" s="420">
        <f>+L198+M198</f>
        <v>224083</v>
      </c>
      <c r="L198" s="355">
        <f>+F198+I198</f>
        <v>116688</v>
      </c>
      <c r="M198" s="394">
        <f>+G198+J198</f>
        <v>107395</v>
      </c>
    </row>
    <row r="199" spans="1:13" x14ac:dyDescent="0.2">
      <c r="A199" s="357" t="s">
        <v>374</v>
      </c>
      <c r="B199" s="357"/>
      <c r="C199" s="358"/>
      <c r="D199" s="399"/>
      <c r="E199" s="359">
        <f t="shared" ref="E199:M199" si="202">SUM(E198:E198)</f>
        <v>222037</v>
      </c>
      <c r="F199" s="359">
        <f t="shared" si="202"/>
        <v>116688</v>
      </c>
      <c r="G199" s="359">
        <f t="shared" si="202"/>
        <v>105349</v>
      </c>
      <c r="H199" s="359">
        <f t="shared" si="202"/>
        <v>2046</v>
      </c>
      <c r="I199" s="359">
        <f t="shared" si="202"/>
        <v>0</v>
      </c>
      <c r="J199" s="359">
        <f t="shared" si="202"/>
        <v>2046</v>
      </c>
      <c r="K199" s="408">
        <f t="shared" si="202"/>
        <v>224083</v>
      </c>
      <c r="L199" s="359">
        <f t="shared" si="202"/>
        <v>116688</v>
      </c>
      <c r="M199" s="360">
        <f t="shared" si="202"/>
        <v>107395</v>
      </c>
    </row>
    <row r="200" spans="1:13" ht="13.5" thickBot="1" x14ac:dyDescent="0.25">
      <c r="A200" s="362"/>
      <c r="B200" s="361"/>
      <c r="C200" s="362"/>
      <c r="D200" s="400"/>
      <c r="E200" s="363"/>
      <c r="F200" s="363"/>
      <c r="G200" s="364"/>
      <c r="H200" s="363"/>
      <c r="I200" s="363"/>
      <c r="J200" s="364"/>
      <c r="K200" s="363"/>
      <c r="L200" s="363"/>
      <c r="M200" s="364"/>
    </row>
    <row r="201" spans="1:13" ht="14.25" thickTop="1" thickBot="1" x14ac:dyDescent="0.25">
      <c r="A201" s="387" t="s">
        <v>262</v>
      </c>
      <c r="B201" s="365"/>
      <c r="C201" s="365"/>
      <c r="D201" s="401"/>
      <c r="E201" s="366">
        <f>+E186+E190+E196+E199</f>
        <v>2801831</v>
      </c>
      <c r="F201" s="367">
        <f>+F186+F190+F196+F199</f>
        <v>3800450</v>
      </c>
      <c r="G201" s="367">
        <f>+G199+G196+G190+G186</f>
        <v>1075055</v>
      </c>
      <c r="H201" s="366">
        <f t="shared" ref="H201:M201" si="203">+H186+H190+H196+H199</f>
        <v>218850</v>
      </c>
      <c r="I201" s="367">
        <f t="shared" si="203"/>
        <v>154090</v>
      </c>
      <c r="J201" s="367">
        <f t="shared" si="203"/>
        <v>64760</v>
      </c>
      <c r="K201" s="366">
        <f t="shared" si="203"/>
        <v>3020681</v>
      </c>
      <c r="L201" s="367">
        <f t="shared" si="203"/>
        <v>3954540</v>
      </c>
      <c r="M201" s="367">
        <f t="shared" si="203"/>
        <v>1139815</v>
      </c>
    </row>
    <row r="202" spans="1:13" ht="14.25" thickTop="1" thickBot="1" x14ac:dyDescent="0.25">
      <c r="A202" s="383"/>
      <c r="B202" s="384"/>
      <c r="C202" s="384"/>
      <c r="D202" s="407"/>
      <c r="E202" s="385"/>
      <c r="F202" s="385"/>
      <c r="G202" s="386"/>
      <c r="H202" s="385"/>
      <c r="I202" s="385"/>
      <c r="J202" s="386"/>
      <c r="K202" s="385"/>
      <c r="L202" s="385"/>
      <c r="M202" s="386"/>
    </row>
    <row r="203" spans="1:13" ht="17.25" customHeight="1" thickTop="1" thickBot="1" x14ac:dyDescent="0.3">
      <c r="A203" s="427" t="s">
        <v>385</v>
      </c>
      <c r="B203" s="388"/>
      <c r="C203" s="388"/>
      <c r="D203" s="428"/>
      <c r="E203" s="389">
        <f>+E201+E181+E162+E139+E48+E14</f>
        <v>11684245</v>
      </c>
      <c r="F203" s="389">
        <f>+F201+F181+F162+F139+F48+F14</f>
        <v>11303549</v>
      </c>
      <c r="G203" s="389">
        <f>+G201+G181+G162+G139+G48+G14</f>
        <v>2454370</v>
      </c>
      <c r="H203" s="389">
        <f>+H201+H181+H162+H139+H48+H14</f>
        <v>6220868</v>
      </c>
      <c r="I203" s="389">
        <f>I14+I48+I139+I162+I181+I201</f>
        <v>4706943</v>
      </c>
      <c r="J203" s="389">
        <f>+J201+J181+J162+J139+J48+J14</f>
        <v>1513925</v>
      </c>
      <c r="K203" s="389">
        <f>+K201+K181+K162+K139+K48+K14</f>
        <v>17905113</v>
      </c>
      <c r="L203" s="389">
        <f>+L201+L181+L162+L139+L48+L14</f>
        <v>16010492</v>
      </c>
      <c r="M203" s="389">
        <f>+M201+M181+M162+M139+M48+M14</f>
        <v>3968295</v>
      </c>
    </row>
    <row r="204" spans="1:13" ht="11.25" customHeight="1" thickTop="1" x14ac:dyDescent="0.2">
      <c r="G204" s="350"/>
      <c r="H204" s="350"/>
      <c r="I204" s="350"/>
      <c r="J204" s="350"/>
      <c r="L204" s="350"/>
    </row>
    <row r="205" spans="1:13" x14ac:dyDescent="0.2">
      <c r="A205" s="347" t="s">
        <v>151</v>
      </c>
      <c r="F205" s="350"/>
      <c r="G205" s="350"/>
      <c r="H205" s="350"/>
      <c r="I205" s="350"/>
      <c r="J205" s="350"/>
      <c r="K205" s="350"/>
      <c r="M205" s="350"/>
    </row>
    <row r="206" spans="1:13" x14ac:dyDescent="0.2">
      <c r="F206" s="350"/>
      <c r="G206" s="350"/>
      <c r="H206" s="350"/>
      <c r="I206" s="350"/>
      <c r="K206" s="350"/>
      <c r="L206" s="350"/>
    </row>
    <row r="207" spans="1:13" x14ac:dyDescent="0.2">
      <c r="G207" s="350"/>
      <c r="I207" s="350"/>
    </row>
    <row r="208" spans="1:13" x14ac:dyDescent="0.2">
      <c r="G208" s="350"/>
    </row>
    <row r="209" spans="7:8" x14ac:dyDescent="0.2">
      <c r="G209" s="350"/>
      <c r="H209" s="350"/>
    </row>
    <row r="210" spans="7:8" x14ac:dyDescent="0.2">
      <c r="G210" s="350"/>
    </row>
    <row r="211" spans="7:8" x14ac:dyDescent="0.2">
      <c r="G211" s="350"/>
    </row>
    <row r="212" spans="7:8" x14ac:dyDescent="0.2">
      <c r="G212" s="350"/>
    </row>
    <row r="213" spans="7:8" x14ac:dyDescent="0.2">
      <c r="G213" s="350"/>
    </row>
    <row r="214" spans="7:8" x14ac:dyDescent="0.2">
      <c r="G214" s="350"/>
    </row>
    <row r="215" spans="7:8" x14ac:dyDescent="0.2">
      <c r="G215" s="350"/>
    </row>
    <row r="216" spans="7:8" x14ac:dyDescent="0.2">
      <c r="G216" s="350"/>
    </row>
    <row r="217" spans="7:8" x14ac:dyDescent="0.2">
      <c r="G217" s="350"/>
    </row>
    <row r="218" spans="7:8" x14ac:dyDescent="0.2">
      <c r="G218" s="350"/>
    </row>
    <row r="219" spans="7:8" x14ac:dyDescent="0.2">
      <c r="G219" s="350"/>
    </row>
    <row r="220" spans="7:8" x14ac:dyDescent="0.2">
      <c r="G220" s="350"/>
    </row>
    <row r="221" spans="7:8" x14ac:dyDescent="0.2">
      <c r="G221" s="350"/>
    </row>
    <row r="222" spans="7:8" x14ac:dyDescent="0.2">
      <c r="G222" s="350"/>
    </row>
    <row r="223" spans="7:8" x14ac:dyDescent="0.2">
      <c r="G223" s="350"/>
    </row>
    <row r="224" spans="7:8" x14ac:dyDescent="0.2">
      <c r="G224" s="350"/>
    </row>
    <row r="225" spans="7:7" x14ac:dyDescent="0.2">
      <c r="G225" s="350"/>
    </row>
    <row r="226" spans="7:7" x14ac:dyDescent="0.2">
      <c r="G226" s="350"/>
    </row>
    <row r="227" spans="7:7" x14ac:dyDescent="0.2">
      <c r="G227" s="350"/>
    </row>
    <row r="228" spans="7:7" x14ac:dyDescent="0.2">
      <c r="G228" s="350"/>
    </row>
    <row r="229" spans="7:7" x14ac:dyDescent="0.2">
      <c r="G229" s="350"/>
    </row>
    <row r="230" spans="7:7" x14ac:dyDescent="0.2">
      <c r="G230" s="350"/>
    </row>
    <row r="231" spans="7:7" x14ac:dyDescent="0.2">
      <c r="G231" s="350"/>
    </row>
    <row r="232" spans="7:7" x14ac:dyDescent="0.2">
      <c r="G232" s="350"/>
    </row>
    <row r="233" spans="7:7" x14ac:dyDescent="0.2">
      <c r="G233" s="350"/>
    </row>
    <row r="234" spans="7:7" x14ac:dyDescent="0.2">
      <c r="G234" s="350"/>
    </row>
    <row r="235" spans="7:7" x14ac:dyDescent="0.2">
      <c r="G235" s="350"/>
    </row>
    <row r="236" spans="7:7" x14ac:dyDescent="0.2">
      <c r="G236" s="350"/>
    </row>
    <row r="237" spans="7:7" x14ac:dyDescent="0.2">
      <c r="G237" s="350"/>
    </row>
    <row r="238" spans="7:7" x14ac:dyDescent="0.2">
      <c r="G238" s="350"/>
    </row>
    <row r="239" spans="7:7" x14ac:dyDescent="0.2">
      <c r="G239" s="350"/>
    </row>
    <row r="240" spans="7:7" x14ac:dyDescent="0.2">
      <c r="G240" s="350"/>
    </row>
    <row r="241" spans="7:7" x14ac:dyDescent="0.2">
      <c r="G241" s="350"/>
    </row>
    <row r="242" spans="7:7" x14ac:dyDescent="0.2">
      <c r="G242" s="350"/>
    </row>
    <row r="243" spans="7:7" x14ac:dyDescent="0.2">
      <c r="G243" s="350"/>
    </row>
    <row r="244" spans="7:7" x14ac:dyDescent="0.2">
      <c r="G244" s="350"/>
    </row>
    <row r="245" spans="7:7" x14ac:dyDescent="0.2">
      <c r="G245" s="350"/>
    </row>
    <row r="246" spans="7:7" x14ac:dyDescent="0.2">
      <c r="G246" s="350"/>
    </row>
    <row r="247" spans="7:7" x14ac:dyDescent="0.2">
      <c r="G247" s="350"/>
    </row>
    <row r="248" spans="7:7" x14ac:dyDescent="0.2">
      <c r="G248" s="350"/>
    </row>
    <row r="249" spans="7:7" x14ac:dyDescent="0.2">
      <c r="G249" s="350"/>
    </row>
    <row r="250" spans="7:7" x14ac:dyDescent="0.2">
      <c r="G250" s="350"/>
    </row>
    <row r="251" spans="7:7" x14ac:dyDescent="0.2">
      <c r="G251" s="350"/>
    </row>
    <row r="252" spans="7:7" x14ac:dyDescent="0.2">
      <c r="G252" s="350"/>
    </row>
    <row r="253" spans="7:7" x14ac:dyDescent="0.2">
      <c r="G253" s="350"/>
    </row>
    <row r="254" spans="7:7" x14ac:dyDescent="0.2">
      <c r="G254" s="350"/>
    </row>
    <row r="255" spans="7:7" x14ac:dyDescent="0.2">
      <c r="G255" s="350"/>
    </row>
    <row r="256" spans="7:7" x14ac:dyDescent="0.2">
      <c r="G256" s="350"/>
    </row>
    <row r="257" spans="7:7" x14ac:dyDescent="0.2">
      <c r="G257" s="350"/>
    </row>
    <row r="258" spans="7:7" x14ac:dyDescent="0.2">
      <c r="G258" s="350"/>
    </row>
    <row r="259" spans="7:7" x14ac:dyDescent="0.2">
      <c r="G259" s="350"/>
    </row>
    <row r="260" spans="7:7" x14ac:dyDescent="0.2">
      <c r="G260" s="350"/>
    </row>
    <row r="261" spans="7:7" x14ac:dyDescent="0.2">
      <c r="G261" s="350"/>
    </row>
    <row r="262" spans="7:7" x14ac:dyDescent="0.2">
      <c r="G262" s="350"/>
    </row>
    <row r="263" spans="7:7" x14ac:dyDescent="0.2">
      <c r="G263" s="350"/>
    </row>
    <row r="264" spans="7:7" x14ac:dyDescent="0.2">
      <c r="G264" s="350"/>
    </row>
    <row r="265" spans="7:7" x14ac:dyDescent="0.2">
      <c r="G265" s="350"/>
    </row>
    <row r="266" spans="7:7" x14ac:dyDescent="0.2">
      <c r="G266" s="350"/>
    </row>
    <row r="267" spans="7:7" x14ac:dyDescent="0.2">
      <c r="G267" s="350"/>
    </row>
    <row r="268" spans="7:7" x14ac:dyDescent="0.2">
      <c r="G268" s="350"/>
    </row>
    <row r="269" spans="7:7" x14ac:dyDescent="0.2">
      <c r="G269" s="350"/>
    </row>
    <row r="270" spans="7:7" x14ac:dyDescent="0.2">
      <c r="G270" s="350"/>
    </row>
    <row r="271" spans="7:7" x14ac:dyDescent="0.2">
      <c r="G271" s="350"/>
    </row>
    <row r="272" spans="7:7" x14ac:dyDescent="0.2">
      <c r="G272" s="350"/>
    </row>
    <row r="273" spans="7:7" x14ac:dyDescent="0.2">
      <c r="G273" s="350"/>
    </row>
    <row r="274" spans="7:7" x14ac:dyDescent="0.2">
      <c r="G274" s="350"/>
    </row>
    <row r="275" spans="7:7" x14ac:dyDescent="0.2">
      <c r="G275" s="350"/>
    </row>
    <row r="276" spans="7:7" x14ac:dyDescent="0.2">
      <c r="G276" s="350"/>
    </row>
    <row r="277" spans="7:7" x14ac:dyDescent="0.2">
      <c r="G277" s="350"/>
    </row>
    <row r="278" spans="7:7" x14ac:dyDescent="0.2">
      <c r="G278" s="350"/>
    </row>
    <row r="279" spans="7:7" x14ac:dyDescent="0.2">
      <c r="G279" s="350"/>
    </row>
    <row r="280" spans="7:7" x14ac:dyDescent="0.2">
      <c r="G280" s="350"/>
    </row>
    <row r="281" spans="7:7" x14ac:dyDescent="0.2">
      <c r="G281" s="350"/>
    </row>
    <row r="282" spans="7:7" x14ac:dyDescent="0.2">
      <c r="G282" s="350"/>
    </row>
    <row r="283" spans="7:7" x14ac:dyDescent="0.2">
      <c r="G283" s="350"/>
    </row>
    <row r="284" spans="7:7" x14ac:dyDescent="0.2">
      <c r="G284" s="350"/>
    </row>
    <row r="285" spans="7:7" x14ac:dyDescent="0.2">
      <c r="G285" s="350"/>
    </row>
    <row r="286" spans="7:7" x14ac:dyDescent="0.2">
      <c r="G286" s="350"/>
    </row>
    <row r="287" spans="7:7" x14ac:dyDescent="0.2">
      <c r="G287" s="350"/>
    </row>
    <row r="288" spans="7:7" x14ac:dyDescent="0.2">
      <c r="G288" s="350"/>
    </row>
    <row r="289" spans="7:7" x14ac:dyDescent="0.2">
      <c r="G289" s="350"/>
    </row>
    <row r="290" spans="7:7" x14ac:dyDescent="0.2">
      <c r="G290" s="350"/>
    </row>
    <row r="291" spans="7:7" x14ac:dyDescent="0.2">
      <c r="G291" s="350"/>
    </row>
    <row r="292" spans="7:7" x14ac:dyDescent="0.2">
      <c r="G292" s="350"/>
    </row>
    <row r="293" spans="7:7" x14ac:dyDescent="0.2">
      <c r="G293" s="350"/>
    </row>
    <row r="294" spans="7:7" x14ac:dyDescent="0.2">
      <c r="G294" s="350"/>
    </row>
    <row r="295" spans="7:7" x14ac:dyDescent="0.2">
      <c r="G295" s="350"/>
    </row>
    <row r="296" spans="7:7" x14ac:dyDescent="0.2">
      <c r="G296" s="350"/>
    </row>
    <row r="297" spans="7:7" x14ac:dyDescent="0.2">
      <c r="G297" s="350"/>
    </row>
    <row r="298" spans="7:7" x14ac:dyDescent="0.2">
      <c r="G298" s="350"/>
    </row>
    <row r="299" spans="7:7" x14ac:dyDescent="0.2">
      <c r="G299" s="350"/>
    </row>
    <row r="300" spans="7:7" x14ac:dyDescent="0.2">
      <c r="G300" s="350"/>
    </row>
    <row r="301" spans="7:7" x14ac:dyDescent="0.2">
      <c r="G301" s="350"/>
    </row>
    <row r="302" spans="7:7" x14ac:dyDescent="0.2">
      <c r="G302" s="350"/>
    </row>
    <row r="303" spans="7:7" x14ac:dyDescent="0.2">
      <c r="G303" s="350"/>
    </row>
    <row r="304" spans="7:7" x14ac:dyDescent="0.2">
      <c r="G304" s="350"/>
    </row>
    <row r="305" spans="7:7" x14ac:dyDescent="0.2">
      <c r="G305" s="350"/>
    </row>
    <row r="306" spans="7:7" x14ac:dyDescent="0.2">
      <c r="G306" s="350"/>
    </row>
    <row r="307" spans="7:7" x14ac:dyDescent="0.2">
      <c r="G307" s="350"/>
    </row>
    <row r="308" spans="7:7" x14ac:dyDescent="0.2">
      <c r="G308" s="350"/>
    </row>
    <row r="309" spans="7:7" x14ac:dyDescent="0.2">
      <c r="G309" s="350"/>
    </row>
    <row r="310" spans="7:7" x14ac:dyDescent="0.2">
      <c r="G310" s="350"/>
    </row>
    <row r="311" spans="7:7" x14ac:dyDescent="0.2">
      <c r="G311" s="350"/>
    </row>
    <row r="312" spans="7:7" x14ac:dyDescent="0.2">
      <c r="G312" s="350"/>
    </row>
    <row r="313" spans="7:7" x14ac:dyDescent="0.2">
      <c r="G313" s="350"/>
    </row>
    <row r="314" spans="7:7" x14ac:dyDescent="0.2">
      <c r="G314" s="350"/>
    </row>
    <row r="315" spans="7:7" x14ac:dyDescent="0.2">
      <c r="G315" s="350"/>
    </row>
    <row r="316" spans="7:7" x14ac:dyDescent="0.2">
      <c r="G316" s="350"/>
    </row>
    <row r="317" spans="7:7" x14ac:dyDescent="0.2">
      <c r="G317" s="350"/>
    </row>
    <row r="318" spans="7:7" x14ac:dyDescent="0.2">
      <c r="G318" s="350"/>
    </row>
    <row r="319" spans="7:7" x14ac:dyDescent="0.2">
      <c r="G319" s="350"/>
    </row>
    <row r="320" spans="7:7" x14ac:dyDescent="0.2">
      <c r="G320" s="350"/>
    </row>
    <row r="321" spans="7:7" x14ac:dyDescent="0.2">
      <c r="G321" s="350"/>
    </row>
    <row r="322" spans="7:7" x14ac:dyDescent="0.2">
      <c r="G322" s="350"/>
    </row>
    <row r="323" spans="7:7" x14ac:dyDescent="0.2">
      <c r="G323" s="350"/>
    </row>
    <row r="324" spans="7:7" x14ac:dyDescent="0.2">
      <c r="G324" s="350"/>
    </row>
    <row r="325" spans="7:7" x14ac:dyDescent="0.2">
      <c r="G325" s="350"/>
    </row>
    <row r="326" spans="7:7" x14ac:dyDescent="0.2">
      <c r="G326" s="350"/>
    </row>
    <row r="327" spans="7:7" x14ac:dyDescent="0.2">
      <c r="G327" s="350"/>
    </row>
    <row r="328" spans="7:7" x14ac:dyDescent="0.2">
      <c r="G328" s="350"/>
    </row>
    <row r="329" spans="7:7" x14ac:dyDescent="0.2">
      <c r="G329" s="350"/>
    </row>
    <row r="330" spans="7:7" x14ac:dyDescent="0.2">
      <c r="G330" s="350"/>
    </row>
    <row r="331" spans="7:7" x14ac:dyDescent="0.2">
      <c r="G331" s="350"/>
    </row>
    <row r="332" spans="7:7" x14ac:dyDescent="0.2">
      <c r="G332" s="350"/>
    </row>
    <row r="333" spans="7:7" x14ac:dyDescent="0.2">
      <c r="G333" s="350"/>
    </row>
    <row r="334" spans="7:7" x14ac:dyDescent="0.2">
      <c r="G334" s="350"/>
    </row>
    <row r="335" spans="7:7" x14ac:dyDescent="0.2">
      <c r="G335" s="350"/>
    </row>
    <row r="336" spans="7:7" x14ac:dyDescent="0.2">
      <c r="G336" s="350"/>
    </row>
    <row r="337" spans="7:7" x14ac:dyDescent="0.2">
      <c r="G337" s="350"/>
    </row>
    <row r="338" spans="7:7" x14ac:dyDescent="0.2">
      <c r="G338" s="350"/>
    </row>
    <row r="339" spans="7:7" x14ac:dyDescent="0.2">
      <c r="G339" s="350"/>
    </row>
    <row r="340" spans="7:7" x14ac:dyDescent="0.2">
      <c r="G340" s="350"/>
    </row>
    <row r="341" spans="7:7" x14ac:dyDescent="0.2">
      <c r="G341" s="350"/>
    </row>
    <row r="342" spans="7:7" x14ac:dyDescent="0.2">
      <c r="G342" s="350"/>
    </row>
    <row r="343" spans="7:7" x14ac:dyDescent="0.2">
      <c r="G343" s="350"/>
    </row>
    <row r="344" spans="7:7" x14ac:dyDescent="0.2">
      <c r="G344" s="350"/>
    </row>
    <row r="345" spans="7:7" x14ac:dyDescent="0.2">
      <c r="G345" s="350"/>
    </row>
    <row r="346" spans="7:7" x14ac:dyDescent="0.2">
      <c r="G346" s="350"/>
    </row>
    <row r="347" spans="7:7" x14ac:dyDescent="0.2">
      <c r="G347" s="350"/>
    </row>
    <row r="348" spans="7:7" x14ac:dyDescent="0.2">
      <c r="G348" s="350"/>
    </row>
    <row r="349" spans="7:7" x14ac:dyDescent="0.2">
      <c r="G349" s="350"/>
    </row>
    <row r="350" spans="7:7" x14ac:dyDescent="0.2">
      <c r="G350" s="350"/>
    </row>
    <row r="351" spans="7:7" x14ac:dyDescent="0.2">
      <c r="G351" s="350"/>
    </row>
    <row r="352" spans="7:7" x14ac:dyDescent="0.2">
      <c r="G352" s="350"/>
    </row>
  </sheetData>
  <mergeCells count="9">
    <mergeCell ref="K4:M4"/>
    <mergeCell ref="A2:M2"/>
    <mergeCell ref="A1:M1"/>
    <mergeCell ref="A4:A5"/>
    <mergeCell ref="B4:B5"/>
    <mergeCell ref="C4:C5"/>
    <mergeCell ref="D4:D5"/>
    <mergeCell ref="E4:G4"/>
    <mergeCell ref="H4:J4"/>
  </mergeCells>
  <printOptions horizontalCentered="1"/>
  <pageMargins left="0.51181102362204722" right="0.55118110236220474" top="0.51" bottom="0.41" header="0.23622047244094491" footer="0.15748031496062992"/>
  <pageSetup paperSize="9" scale="80" fitToHeight="4" orientation="landscape" r:id="rId1"/>
  <headerFooter alignWithMargins="0"/>
  <rowBreaks count="2" manualBreakCount="2">
    <brk id="134" max="12" man="1"/>
    <brk id="174" max="12" man="1"/>
  </row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1:AS64"/>
  <sheetViews>
    <sheetView zoomScaleNormal="100" zoomScaleSheetLayoutView="100" workbookViewId="0">
      <selection activeCell="N41" sqref="N41"/>
    </sheetView>
  </sheetViews>
  <sheetFormatPr defaultRowHeight="12.75" x14ac:dyDescent="0.2"/>
  <cols>
    <col min="11" max="28" width="14.85546875" customWidth="1"/>
    <col min="30" max="30" width="47.28515625" bestFit="1" customWidth="1"/>
    <col min="31" max="32" width="13.42578125" bestFit="1" customWidth="1"/>
    <col min="33" max="33" width="12.28515625" bestFit="1" customWidth="1"/>
    <col min="34" max="34" width="17.28515625" bestFit="1" customWidth="1"/>
    <col min="39" max="39" width="47.28515625" bestFit="1" customWidth="1"/>
    <col min="40" max="41" width="13.42578125" bestFit="1" customWidth="1"/>
    <col min="42" max="42" width="12.28515625" bestFit="1" customWidth="1"/>
  </cols>
  <sheetData>
    <row r="1" spans="30:31" x14ac:dyDescent="0.2">
      <c r="AD1" s="437" t="s">
        <v>116</v>
      </c>
      <c r="AE1" s="437" t="s">
        <v>388</v>
      </c>
    </row>
    <row r="2" spans="30:31" x14ac:dyDescent="0.2">
      <c r="AD2" t="s">
        <v>135</v>
      </c>
      <c r="AE2" s="438">
        <f t="shared" ref="AE2:AE14" si="0">INDEX($AE$20:$AE$43,MATCH(AD2,$AD$20:$AD$43,0),1)</f>
        <v>331.72899999999998</v>
      </c>
    </row>
    <row r="3" spans="30:31" x14ac:dyDescent="0.2">
      <c r="AD3" t="s">
        <v>275</v>
      </c>
      <c r="AE3" s="438">
        <f t="shared" si="0"/>
        <v>361.35199999999998</v>
      </c>
    </row>
    <row r="4" spans="30:31" x14ac:dyDescent="0.2">
      <c r="AD4" t="s">
        <v>468</v>
      </c>
      <c r="AE4" s="438">
        <f t="shared" si="0"/>
        <v>519.74400000000003</v>
      </c>
    </row>
    <row r="5" spans="30:31" x14ac:dyDescent="0.2">
      <c r="AD5" t="s">
        <v>143</v>
      </c>
      <c r="AE5" s="438">
        <f t="shared" si="0"/>
        <v>542.85900000000004</v>
      </c>
    </row>
    <row r="6" spans="30:31" x14ac:dyDescent="0.2">
      <c r="AD6" t="s">
        <v>133</v>
      </c>
      <c r="AE6" s="438">
        <f t="shared" si="0"/>
        <v>844.59699999999998</v>
      </c>
    </row>
    <row r="7" spans="30:31" x14ac:dyDescent="0.2">
      <c r="AD7" t="s">
        <v>139</v>
      </c>
      <c r="AE7" s="438">
        <f t="shared" si="0"/>
        <v>906.32</v>
      </c>
    </row>
    <row r="8" spans="30:31" x14ac:dyDescent="0.2">
      <c r="AD8" t="s">
        <v>389</v>
      </c>
      <c r="AE8" s="438">
        <f t="shared" si="0"/>
        <v>934.78700000000003</v>
      </c>
    </row>
    <row r="9" spans="30:31" x14ac:dyDescent="0.2">
      <c r="AD9" t="s">
        <v>127</v>
      </c>
      <c r="AE9" s="438">
        <f t="shared" si="0"/>
        <v>1086.7090000000001</v>
      </c>
    </row>
    <row r="10" spans="30:31" x14ac:dyDescent="0.2">
      <c r="AD10" t="s">
        <v>129</v>
      </c>
      <c r="AE10" s="438">
        <f t="shared" si="0"/>
        <v>1147.2349999999999</v>
      </c>
    </row>
    <row r="11" spans="30:31" x14ac:dyDescent="0.2">
      <c r="AD11" t="s">
        <v>131</v>
      </c>
      <c r="AE11" s="438">
        <f t="shared" si="0"/>
        <v>1540.6780000000001</v>
      </c>
    </row>
    <row r="12" spans="30:31" x14ac:dyDescent="0.2">
      <c r="AD12" s="445" t="s">
        <v>146</v>
      </c>
      <c r="AE12" s="446">
        <f t="shared" si="0"/>
        <v>2416.0309999999999</v>
      </c>
    </row>
    <row r="13" spans="30:31" x14ac:dyDescent="0.2">
      <c r="AD13" t="s">
        <v>432</v>
      </c>
      <c r="AE13" s="438">
        <f t="shared" si="0"/>
        <v>2979.0160000000001</v>
      </c>
    </row>
    <row r="14" spans="30:31" x14ac:dyDescent="0.2">
      <c r="AD14" s="459" t="s">
        <v>125</v>
      </c>
      <c r="AE14" s="438">
        <f t="shared" si="0"/>
        <v>4294.0559999999996</v>
      </c>
    </row>
    <row r="15" spans="30:31" x14ac:dyDescent="0.2">
      <c r="AD15" s="436" t="s">
        <v>114</v>
      </c>
      <c r="AE15" s="439">
        <f>SUM(AE2:AE14)</f>
        <v>17905.113000000001</v>
      </c>
    </row>
    <row r="16" spans="30:31" x14ac:dyDescent="0.2">
      <c r="AD16" s="436"/>
      <c r="AE16" s="439"/>
    </row>
    <row r="17" spans="29:45" x14ac:dyDescent="0.2">
      <c r="AE17" s="438"/>
      <c r="AF17" s="445"/>
      <c r="AG17" s="445"/>
      <c r="AH17" s="440" t="s">
        <v>393</v>
      </c>
      <c r="AI17" s="440"/>
      <c r="AJ17" s="440"/>
      <c r="AN17" t="s">
        <v>390</v>
      </c>
      <c r="AO17" t="s">
        <v>391</v>
      </c>
      <c r="AP17" t="s">
        <v>392</v>
      </c>
    </row>
    <row r="18" spans="29:45" x14ac:dyDescent="0.2">
      <c r="AD18" s="445"/>
      <c r="AE18" s="446"/>
      <c r="AF18" s="445"/>
      <c r="AG18" s="445"/>
      <c r="AH18" s="451">
        <v>380681</v>
      </c>
      <c r="AI18" s="440"/>
      <c r="AJ18" s="440"/>
      <c r="AL18" t="s">
        <v>124</v>
      </c>
      <c r="AM18" t="s">
        <v>125</v>
      </c>
      <c r="AN18" s="458">
        <f>AO18+AP18</f>
        <v>4294056</v>
      </c>
      <c r="AO18" s="458">
        <v>3975839</v>
      </c>
      <c r="AP18" s="458">
        <v>318217</v>
      </c>
      <c r="AQ18" s="438">
        <f>AN18/1000</f>
        <v>4294.0559999999996</v>
      </c>
      <c r="AR18" s="438">
        <f t="shared" ref="AR18:AS33" si="1">AO18/1000</f>
        <v>3975.8389999999999</v>
      </c>
      <c r="AS18" s="438">
        <f t="shared" si="1"/>
        <v>318.21699999999998</v>
      </c>
    </row>
    <row r="19" spans="29:45" x14ac:dyDescent="0.2">
      <c r="AD19" s="437" t="s">
        <v>116</v>
      </c>
      <c r="AE19" s="437" t="s">
        <v>390</v>
      </c>
      <c r="AF19" s="437" t="s">
        <v>391</v>
      </c>
      <c r="AG19" s="437" t="s">
        <v>392</v>
      </c>
      <c r="AH19" s="447" t="s">
        <v>394</v>
      </c>
      <c r="AI19" s="447" t="s">
        <v>395</v>
      </c>
      <c r="AJ19" s="447" t="s">
        <v>396</v>
      </c>
      <c r="AL19" t="s">
        <v>136</v>
      </c>
      <c r="AM19" t="s">
        <v>268</v>
      </c>
      <c r="AN19" s="458">
        <f t="shared" ref="AN19:AN38" si="2">AO19+AP19</f>
        <v>2979016</v>
      </c>
      <c r="AO19" s="458">
        <v>1925062</v>
      </c>
      <c r="AP19" s="458">
        <v>1053954</v>
      </c>
      <c r="AQ19" s="438">
        <f t="shared" ref="AQ19:AQ38" si="3">AN19/1000</f>
        <v>2979.0160000000001</v>
      </c>
      <c r="AR19" s="438">
        <f t="shared" si="1"/>
        <v>1925.0619999999999</v>
      </c>
      <c r="AS19" s="438">
        <f t="shared" si="1"/>
        <v>1053.954</v>
      </c>
    </row>
    <row r="20" spans="29:45" x14ac:dyDescent="0.2">
      <c r="AC20" s="468">
        <v>22</v>
      </c>
      <c r="AD20" t="s">
        <v>125</v>
      </c>
      <c r="AE20" s="438">
        <v>4294.0559999999996</v>
      </c>
      <c r="AF20" s="438">
        <v>3975.8389999999999</v>
      </c>
      <c r="AG20" s="438">
        <v>318.21699999999998</v>
      </c>
      <c r="AH20" s="441">
        <f t="shared" ref="AH20:AH33" si="4">AE20*1000000/$AH$18</f>
        <v>11279.932541944567</v>
      </c>
      <c r="AI20" s="441">
        <f>2100000000/AH18</f>
        <v>5516.429766655021</v>
      </c>
      <c r="AJ20" s="441">
        <f>AH20-AI20</f>
        <v>5763.5027752895458</v>
      </c>
      <c r="AL20" t="s">
        <v>145</v>
      </c>
      <c r="AM20" t="s">
        <v>146</v>
      </c>
      <c r="AN20" s="458">
        <f t="shared" si="2"/>
        <v>2416031</v>
      </c>
      <c r="AO20" s="458">
        <v>1460647</v>
      </c>
      <c r="AP20" s="458">
        <v>955384</v>
      </c>
      <c r="AQ20" s="438">
        <f t="shared" si="3"/>
        <v>2416.0309999999999</v>
      </c>
      <c r="AR20" s="438">
        <f t="shared" si="1"/>
        <v>1460.6469999999999</v>
      </c>
      <c r="AS20" s="438">
        <f t="shared" si="1"/>
        <v>955.38400000000001</v>
      </c>
    </row>
    <row r="21" spans="29:45" x14ac:dyDescent="0.2">
      <c r="AC21" s="468">
        <v>36</v>
      </c>
      <c r="AD21" t="s">
        <v>432</v>
      </c>
      <c r="AE21" s="438">
        <v>2979.0160000000001</v>
      </c>
      <c r="AF21" s="438">
        <v>1925.0619999999999</v>
      </c>
      <c r="AG21" s="438">
        <v>1053.954</v>
      </c>
      <c r="AH21" s="441">
        <f t="shared" si="4"/>
        <v>7825.4916846388442</v>
      </c>
      <c r="AI21" s="440"/>
      <c r="AJ21" s="440"/>
      <c r="AL21" t="s">
        <v>130</v>
      </c>
      <c r="AM21" t="s">
        <v>131</v>
      </c>
      <c r="AN21" s="458">
        <f t="shared" si="2"/>
        <v>1540678</v>
      </c>
      <c r="AO21" s="458">
        <v>1439802</v>
      </c>
      <c r="AP21" s="458">
        <v>100876</v>
      </c>
      <c r="AQ21" s="438">
        <f t="shared" si="3"/>
        <v>1540.6780000000001</v>
      </c>
      <c r="AR21" s="438">
        <f t="shared" si="1"/>
        <v>1439.8019999999999</v>
      </c>
      <c r="AS21" s="438">
        <f t="shared" si="1"/>
        <v>100.876</v>
      </c>
    </row>
    <row r="22" spans="29:45" x14ac:dyDescent="0.2">
      <c r="AC22" s="468">
        <v>61</v>
      </c>
      <c r="AD22" t="s">
        <v>146</v>
      </c>
      <c r="AE22" s="438">
        <v>2416.0309999999999</v>
      </c>
      <c r="AF22" s="438">
        <v>1460.6469999999999</v>
      </c>
      <c r="AG22" s="438">
        <v>955.38400000000001</v>
      </c>
      <c r="AH22" s="441">
        <f t="shared" si="4"/>
        <v>6346.6025359815694</v>
      </c>
      <c r="AI22" s="440"/>
      <c r="AJ22" s="440"/>
      <c r="AL22" t="s">
        <v>128</v>
      </c>
      <c r="AM22" t="s">
        <v>129</v>
      </c>
      <c r="AN22" s="458">
        <f t="shared" si="2"/>
        <v>1147235</v>
      </c>
      <c r="AO22" s="458">
        <v>373720</v>
      </c>
      <c r="AP22" s="458">
        <v>773515</v>
      </c>
      <c r="AQ22" s="438">
        <f t="shared" si="3"/>
        <v>1147.2349999999999</v>
      </c>
      <c r="AR22" s="438">
        <f t="shared" si="1"/>
        <v>373.72</v>
      </c>
      <c r="AS22" s="438">
        <f t="shared" si="1"/>
        <v>773.51499999999999</v>
      </c>
    </row>
    <row r="23" spans="29:45" x14ac:dyDescent="0.2">
      <c r="AC23" s="468">
        <v>33</v>
      </c>
      <c r="AD23" t="s">
        <v>131</v>
      </c>
      <c r="AE23" s="438">
        <v>1540.6780000000001</v>
      </c>
      <c r="AF23" s="438">
        <v>1439.8019999999999</v>
      </c>
      <c r="AG23" s="438">
        <v>100.876</v>
      </c>
      <c r="AH23" s="441">
        <f t="shared" si="4"/>
        <v>4047.1628476335832</v>
      </c>
      <c r="AI23" s="440"/>
      <c r="AJ23" s="440"/>
      <c r="AL23" t="s">
        <v>126</v>
      </c>
      <c r="AM23" t="s">
        <v>127</v>
      </c>
      <c r="AN23" s="458">
        <f>AO23+AP23</f>
        <v>1086709</v>
      </c>
      <c r="AO23" s="458">
        <v>1081243</v>
      </c>
      <c r="AP23" s="458">
        <v>5466</v>
      </c>
      <c r="AQ23" s="438">
        <f>AN23/1000</f>
        <v>1086.7090000000001</v>
      </c>
      <c r="AR23" s="438">
        <f>AO23/1000</f>
        <v>1081.2429999999999</v>
      </c>
      <c r="AS23" s="438">
        <f>AP23/1000</f>
        <v>5.4660000000000002</v>
      </c>
    </row>
    <row r="24" spans="29:45" x14ac:dyDescent="0.2">
      <c r="AC24" s="467" t="s">
        <v>128</v>
      </c>
      <c r="AD24" t="s">
        <v>129</v>
      </c>
      <c r="AE24" s="438">
        <v>1147.2349999999999</v>
      </c>
      <c r="AF24" s="438">
        <v>373.72</v>
      </c>
      <c r="AG24" s="438">
        <v>773.51499999999999</v>
      </c>
      <c r="AH24" s="441">
        <f t="shared" si="4"/>
        <v>3013.6387158802254</v>
      </c>
      <c r="AI24" s="440"/>
      <c r="AJ24" s="440"/>
      <c r="AL24" t="s">
        <v>140</v>
      </c>
      <c r="AM24" t="s">
        <v>389</v>
      </c>
      <c r="AN24" s="458">
        <f t="shared" si="2"/>
        <v>934787</v>
      </c>
      <c r="AO24" s="458">
        <v>793747</v>
      </c>
      <c r="AP24" s="458">
        <v>141040</v>
      </c>
      <c r="AQ24" s="438">
        <f t="shared" si="3"/>
        <v>934.78700000000003</v>
      </c>
      <c r="AR24" s="438">
        <f t="shared" si="1"/>
        <v>793.74699999999996</v>
      </c>
      <c r="AS24" s="438">
        <f t="shared" si="1"/>
        <v>141.04</v>
      </c>
    </row>
    <row r="25" spans="29:45" x14ac:dyDescent="0.2">
      <c r="AC25" s="468">
        <v>23</v>
      </c>
      <c r="AD25" t="s">
        <v>127</v>
      </c>
      <c r="AE25" s="438">
        <v>1086.7090000000001</v>
      </c>
      <c r="AF25" s="438">
        <v>1081.2429999999999</v>
      </c>
      <c r="AG25" s="438">
        <v>5.4660000000000002</v>
      </c>
      <c r="AH25" s="441">
        <f>AE25*1000000/$AH$18</f>
        <v>2854.6447025199577</v>
      </c>
      <c r="AI25" s="440"/>
      <c r="AJ25" s="440"/>
      <c r="AL25" t="s">
        <v>138</v>
      </c>
      <c r="AM25" t="s">
        <v>139</v>
      </c>
      <c r="AN25" s="458">
        <f t="shared" si="2"/>
        <v>906320</v>
      </c>
      <c r="AO25" s="458">
        <v>616100</v>
      </c>
      <c r="AP25" s="458">
        <v>290220</v>
      </c>
      <c r="AQ25" s="438">
        <f t="shared" si="3"/>
        <v>906.32</v>
      </c>
      <c r="AR25" s="438">
        <f t="shared" si="1"/>
        <v>616.1</v>
      </c>
      <c r="AS25" s="438">
        <f t="shared" si="1"/>
        <v>290.22000000000003</v>
      </c>
    </row>
    <row r="26" spans="29:45" x14ac:dyDescent="0.2">
      <c r="AC26" s="468">
        <v>43</v>
      </c>
      <c r="AD26" t="s">
        <v>389</v>
      </c>
      <c r="AE26" s="438">
        <v>934.78700000000003</v>
      </c>
      <c r="AF26" s="438">
        <v>793.74699999999996</v>
      </c>
      <c r="AG26" s="438">
        <v>141.04</v>
      </c>
      <c r="AH26" s="441">
        <f t="shared" si="4"/>
        <v>2455.5651582295936</v>
      </c>
      <c r="AI26" s="440"/>
      <c r="AJ26" s="440"/>
      <c r="AL26" t="s">
        <v>132</v>
      </c>
      <c r="AM26" t="s">
        <v>133</v>
      </c>
      <c r="AN26" s="458">
        <f t="shared" si="2"/>
        <v>844597</v>
      </c>
      <c r="AO26" s="458">
        <v>748309</v>
      </c>
      <c r="AP26" s="458">
        <v>96288</v>
      </c>
      <c r="AQ26" s="438">
        <f t="shared" si="3"/>
        <v>844.59699999999998</v>
      </c>
      <c r="AR26" s="438">
        <f t="shared" si="1"/>
        <v>748.30899999999997</v>
      </c>
      <c r="AS26" s="438">
        <f t="shared" si="1"/>
        <v>96.287999999999997</v>
      </c>
    </row>
    <row r="27" spans="29:45" x14ac:dyDescent="0.2">
      <c r="AC27" s="468">
        <v>37</v>
      </c>
      <c r="AD27" t="s">
        <v>139</v>
      </c>
      <c r="AE27" s="438">
        <v>906.32</v>
      </c>
      <c r="AF27" s="438">
        <v>616.1</v>
      </c>
      <c r="AG27" s="438">
        <v>290.22000000000003</v>
      </c>
      <c r="AH27" s="441">
        <f t="shared" si="4"/>
        <v>2380.7860124356089</v>
      </c>
      <c r="AI27" s="440"/>
      <c r="AJ27" s="440"/>
      <c r="AL27" t="s">
        <v>142</v>
      </c>
      <c r="AM27" t="s">
        <v>143</v>
      </c>
      <c r="AN27" s="458">
        <f t="shared" si="2"/>
        <v>542859</v>
      </c>
      <c r="AO27" s="458">
        <v>541079</v>
      </c>
      <c r="AP27" s="458">
        <v>1780</v>
      </c>
      <c r="AQ27" s="438">
        <f t="shared" si="3"/>
        <v>542.85900000000004</v>
      </c>
      <c r="AR27" s="438">
        <f t="shared" si="1"/>
        <v>541.07899999999995</v>
      </c>
      <c r="AS27" s="438">
        <f t="shared" si="1"/>
        <v>1.78</v>
      </c>
    </row>
    <row r="28" spans="29:45" x14ac:dyDescent="0.2">
      <c r="AC28" s="468">
        <v>34</v>
      </c>
      <c r="AD28" t="s">
        <v>133</v>
      </c>
      <c r="AE28" s="438">
        <v>844.59699999999998</v>
      </c>
      <c r="AF28" s="438">
        <v>748.30899999999997</v>
      </c>
      <c r="AG28" s="438">
        <v>96.287999999999997</v>
      </c>
      <c r="AH28" s="441">
        <f>AE28*1000000/$AH$18</f>
        <v>2218.647634108348</v>
      </c>
      <c r="AI28" s="440"/>
      <c r="AJ28" s="440"/>
      <c r="AL28" t="s">
        <v>149</v>
      </c>
      <c r="AM28" t="s">
        <v>275</v>
      </c>
      <c r="AN28" s="458">
        <v>361352</v>
      </c>
      <c r="AO28" s="458">
        <v>2358102</v>
      </c>
      <c r="AP28" s="458">
        <v>76924</v>
      </c>
      <c r="AQ28" s="438">
        <f t="shared" si="3"/>
        <v>361.35199999999998</v>
      </c>
      <c r="AR28" s="438">
        <f t="shared" si="1"/>
        <v>2358.1019999999999</v>
      </c>
      <c r="AS28" s="438">
        <f t="shared" si="1"/>
        <v>76.924000000000007</v>
      </c>
    </row>
    <row r="29" spans="29:45" x14ac:dyDescent="0.2">
      <c r="AC29" s="467"/>
      <c r="AD29" t="s">
        <v>468</v>
      </c>
      <c r="AE29" s="438">
        <f>AE43</f>
        <v>519.74400000000003</v>
      </c>
      <c r="AF29" s="438">
        <f>AF43</f>
        <v>387.91300000000001</v>
      </c>
      <c r="AG29" s="438">
        <f>AG43</f>
        <v>131.83100000000002</v>
      </c>
      <c r="AH29" s="441">
        <f t="shared" si="4"/>
        <v>1365.3006060192129</v>
      </c>
      <c r="AI29" s="440"/>
      <c r="AJ29" s="440"/>
      <c r="AL29" t="s">
        <v>134</v>
      </c>
      <c r="AM29" t="s">
        <v>135</v>
      </c>
      <c r="AN29" s="458">
        <f>AO29+AP29</f>
        <v>331729</v>
      </c>
      <c r="AO29" s="458">
        <v>308929</v>
      </c>
      <c r="AP29" s="458">
        <v>22800</v>
      </c>
      <c r="AQ29" s="438">
        <f>AN29/1000</f>
        <v>331.72899999999998</v>
      </c>
      <c r="AR29" s="438">
        <f>AO29/1000</f>
        <v>308.92899999999997</v>
      </c>
      <c r="AS29" s="438">
        <f>AP29/1000</f>
        <v>22.8</v>
      </c>
    </row>
    <row r="30" spans="29:45" x14ac:dyDescent="0.2">
      <c r="AC30" s="468">
        <v>53</v>
      </c>
      <c r="AD30" t="s">
        <v>143</v>
      </c>
      <c r="AE30" s="438">
        <v>542.85900000000004</v>
      </c>
      <c r="AF30" s="438">
        <v>541.07899999999995</v>
      </c>
      <c r="AG30" s="438">
        <v>1.78</v>
      </c>
      <c r="AH30" s="441">
        <f t="shared" si="4"/>
        <v>1426.02073652218</v>
      </c>
      <c r="AI30" s="440"/>
      <c r="AJ30" s="440"/>
      <c r="AL30" t="s">
        <v>276</v>
      </c>
      <c r="AM30" t="s">
        <v>277</v>
      </c>
      <c r="AN30" s="458">
        <f t="shared" si="2"/>
        <v>224083</v>
      </c>
      <c r="AO30" s="458">
        <v>116688</v>
      </c>
      <c r="AP30" s="458">
        <v>107395</v>
      </c>
      <c r="AQ30" s="438">
        <f t="shared" si="3"/>
        <v>224.083</v>
      </c>
      <c r="AR30" s="438">
        <f t="shared" si="1"/>
        <v>116.688</v>
      </c>
      <c r="AS30" s="438">
        <f t="shared" si="1"/>
        <v>107.395</v>
      </c>
    </row>
    <row r="31" spans="29:45" x14ac:dyDescent="0.2">
      <c r="AC31" s="468">
        <v>63</v>
      </c>
      <c r="AD31" t="s">
        <v>275</v>
      </c>
      <c r="AE31" s="438">
        <v>361.35199999999998</v>
      </c>
      <c r="AF31" s="438">
        <v>2358.1019999999999</v>
      </c>
      <c r="AG31" s="438">
        <v>76.924000000000007</v>
      </c>
      <c r="AH31" s="441">
        <f t="shared" si="4"/>
        <v>949.2252043049167</v>
      </c>
      <c r="AI31" s="440"/>
      <c r="AJ31" s="440"/>
      <c r="AL31" t="s">
        <v>269</v>
      </c>
      <c r="AM31" t="s">
        <v>270</v>
      </c>
      <c r="AN31" s="458">
        <f t="shared" si="2"/>
        <v>72350</v>
      </c>
      <c r="AO31" s="458">
        <v>72350</v>
      </c>
      <c r="AP31" s="458">
        <v>0</v>
      </c>
      <c r="AQ31" s="438">
        <f t="shared" si="3"/>
        <v>72.349999999999994</v>
      </c>
      <c r="AR31" s="438">
        <f t="shared" si="1"/>
        <v>72.349999999999994</v>
      </c>
      <c r="AS31" s="438">
        <f t="shared" si="1"/>
        <v>0</v>
      </c>
    </row>
    <row r="32" spans="29:45" x14ac:dyDescent="0.2">
      <c r="AC32" s="469">
        <v>35</v>
      </c>
      <c r="AD32" s="445" t="s">
        <v>135</v>
      </c>
      <c r="AE32" s="446">
        <v>331.72899999999998</v>
      </c>
      <c r="AF32" s="446">
        <v>308.92899999999997</v>
      </c>
      <c r="AG32" s="446">
        <v>22.8</v>
      </c>
      <c r="AH32" s="441">
        <f t="shared" si="4"/>
        <v>871.40939526795398</v>
      </c>
      <c r="AI32" s="440"/>
      <c r="AJ32" s="440"/>
      <c r="AL32" t="s">
        <v>122</v>
      </c>
      <c r="AM32" t="s">
        <v>123</v>
      </c>
      <c r="AN32" s="458">
        <f>AO32+AP32</f>
        <v>71615</v>
      </c>
      <c r="AO32" s="458">
        <v>67645</v>
      </c>
      <c r="AP32" s="458">
        <v>3970</v>
      </c>
      <c r="AQ32" s="438">
        <f>AN32/1000</f>
        <v>71.614999999999995</v>
      </c>
      <c r="AR32" s="438">
        <f>AO32/1000</f>
        <v>67.644999999999996</v>
      </c>
      <c r="AS32" s="438">
        <f>AP32/1000</f>
        <v>3.97</v>
      </c>
    </row>
    <row r="33" spans="29:45" x14ac:dyDescent="0.2">
      <c r="AC33" s="467"/>
      <c r="AD33" s="436" t="s">
        <v>114</v>
      </c>
      <c r="AE33" s="439">
        <f>SUM(AE20:AE32)</f>
        <v>17905.112999999998</v>
      </c>
      <c r="AF33" s="439">
        <f>SUM(AF20:AF32)</f>
        <v>16010.491999999998</v>
      </c>
      <c r="AG33" s="439">
        <f>SUM(AG20:AG32)</f>
        <v>3968.2950000000001</v>
      </c>
      <c r="AH33" s="448">
        <f t="shared" si="4"/>
        <v>47034.427775486554</v>
      </c>
      <c r="AI33" s="440"/>
      <c r="AJ33" s="440"/>
      <c r="AL33" t="s">
        <v>274</v>
      </c>
      <c r="AM33" t="s">
        <v>144</v>
      </c>
      <c r="AN33" s="458">
        <f t="shared" si="2"/>
        <v>57693</v>
      </c>
      <c r="AO33" s="458">
        <v>40219</v>
      </c>
      <c r="AP33" s="458">
        <v>17474</v>
      </c>
      <c r="AQ33" s="438">
        <f t="shared" si="3"/>
        <v>57.692999999999998</v>
      </c>
      <c r="AR33" s="438">
        <f t="shared" si="1"/>
        <v>40.219000000000001</v>
      </c>
      <c r="AS33" s="438">
        <f t="shared" si="1"/>
        <v>17.474</v>
      </c>
    </row>
    <row r="34" spans="29:45" x14ac:dyDescent="0.2">
      <c r="AC34" s="468">
        <v>64</v>
      </c>
      <c r="AD34" s="442" t="s">
        <v>277</v>
      </c>
      <c r="AE34" s="443">
        <v>224.1</v>
      </c>
      <c r="AF34" s="443">
        <v>116.688</v>
      </c>
      <c r="AG34" s="443">
        <v>107.395</v>
      </c>
      <c r="AI34" s="445"/>
      <c r="AJ34" s="445"/>
      <c r="AL34" s="471">
        <v>39</v>
      </c>
      <c r="AM34" t="s">
        <v>271</v>
      </c>
      <c r="AN34" s="458">
        <f t="shared" si="2"/>
        <v>52154</v>
      </c>
      <c r="AO34" s="458">
        <v>51461</v>
      </c>
      <c r="AP34" s="458">
        <v>693</v>
      </c>
      <c r="AQ34" s="438">
        <f t="shared" si="3"/>
        <v>52.154000000000003</v>
      </c>
      <c r="AR34" s="438">
        <f t="shared" ref="AR34:AR38" si="5">AO34/1000</f>
        <v>51.460999999999999</v>
      </c>
      <c r="AS34" s="438">
        <f t="shared" ref="AS34:AS38" si="6">AP34/1000</f>
        <v>0.69299999999999995</v>
      </c>
    </row>
    <row r="35" spans="29:45" x14ac:dyDescent="0.2">
      <c r="AC35" s="468">
        <v>21</v>
      </c>
      <c r="AD35" s="442" t="s">
        <v>123</v>
      </c>
      <c r="AE35" s="443">
        <v>71.599999999999994</v>
      </c>
      <c r="AF35" s="443">
        <v>67.644999999999996</v>
      </c>
      <c r="AG35" s="443">
        <v>3.97</v>
      </c>
      <c r="AL35" t="s">
        <v>147</v>
      </c>
      <c r="AM35" t="s">
        <v>148</v>
      </c>
      <c r="AN35" s="458">
        <f t="shared" si="2"/>
        <v>19215</v>
      </c>
      <c r="AO35" s="458">
        <v>19103</v>
      </c>
      <c r="AP35" s="458">
        <v>112</v>
      </c>
      <c r="AQ35" s="438">
        <f t="shared" si="3"/>
        <v>19.215</v>
      </c>
      <c r="AR35" s="438">
        <f t="shared" si="5"/>
        <v>19.103000000000002</v>
      </c>
      <c r="AS35" s="438">
        <f t="shared" si="6"/>
        <v>0.112</v>
      </c>
    </row>
    <row r="36" spans="29:45" x14ac:dyDescent="0.2">
      <c r="AC36" s="468">
        <v>38</v>
      </c>
      <c r="AD36" s="442" t="s">
        <v>270</v>
      </c>
      <c r="AE36" s="443">
        <v>72.400000000000006</v>
      </c>
      <c r="AF36" s="443">
        <v>72.349999999999994</v>
      </c>
      <c r="AG36" s="443">
        <v>0</v>
      </c>
      <c r="AL36" t="s">
        <v>120</v>
      </c>
      <c r="AM36" t="s">
        <v>121</v>
      </c>
      <c r="AN36" s="458">
        <f t="shared" si="2"/>
        <v>17691</v>
      </c>
      <c r="AO36" s="458">
        <v>17147</v>
      </c>
      <c r="AP36" s="458">
        <v>544</v>
      </c>
      <c r="AQ36" s="438">
        <f t="shared" si="3"/>
        <v>17.690999999999999</v>
      </c>
      <c r="AR36" s="438">
        <f t="shared" si="5"/>
        <v>17.146999999999998</v>
      </c>
      <c r="AS36" s="438">
        <f t="shared" si="6"/>
        <v>0.54400000000000004</v>
      </c>
    </row>
    <row r="37" spans="29:45" x14ac:dyDescent="0.2">
      <c r="AC37" s="468">
        <v>55</v>
      </c>
      <c r="AD37" s="442" t="s">
        <v>144</v>
      </c>
      <c r="AE37" s="443">
        <v>57.7</v>
      </c>
      <c r="AF37" s="443">
        <v>40.219000000000001</v>
      </c>
      <c r="AG37" s="443">
        <v>17.474</v>
      </c>
      <c r="AL37" t="s">
        <v>272</v>
      </c>
      <c r="AM37" t="s">
        <v>273</v>
      </c>
      <c r="AN37" s="458">
        <f t="shared" si="2"/>
        <v>4933</v>
      </c>
      <c r="AO37" s="458">
        <v>3300</v>
      </c>
      <c r="AP37" s="458">
        <v>1633</v>
      </c>
      <c r="AQ37" s="438">
        <f t="shared" si="3"/>
        <v>4.9329999999999998</v>
      </c>
      <c r="AR37" s="438">
        <f t="shared" si="5"/>
        <v>3.3</v>
      </c>
      <c r="AS37" s="438">
        <f t="shared" si="6"/>
        <v>1.633</v>
      </c>
    </row>
    <row r="38" spans="29:45" x14ac:dyDescent="0.2">
      <c r="AC38" s="467">
        <v>39</v>
      </c>
      <c r="AD38" s="442" t="s">
        <v>271</v>
      </c>
      <c r="AE38" s="443">
        <v>52.2</v>
      </c>
      <c r="AF38" s="443">
        <v>51.460999999999999</v>
      </c>
      <c r="AG38" s="443">
        <v>0.69299999999999995</v>
      </c>
      <c r="AL38" s="471">
        <v>24</v>
      </c>
      <c r="AM38" t="s">
        <v>409</v>
      </c>
      <c r="AN38" s="458">
        <f t="shared" si="2"/>
        <v>10</v>
      </c>
      <c r="AO38" s="458">
        <v>0</v>
      </c>
      <c r="AP38" s="458">
        <v>10</v>
      </c>
      <c r="AQ38" s="438">
        <f t="shared" si="3"/>
        <v>0.01</v>
      </c>
      <c r="AR38" s="438">
        <f t="shared" si="5"/>
        <v>0</v>
      </c>
      <c r="AS38" s="438">
        <f t="shared" si="6"/>
        <v>0.01</v>
      </c>
    </row>
    <row r="39" spans="29:45" x14ac:dyDescent="0.2">
      <c r="AC39" s="468">
        <v>62</v>
      </c>
      <c r="AD39" s="442" t="s">
        <v>148</v>
      </c>
      <c r="AE39" s="443">
        <v>19.2</v>
      </c>
      <c r="AF39" s="443">
        <v>19.103000000000002</v>
      </c>
      <c r="AG39" s="443">
        <v>0.112</v>
      </c>
      <c r="AN39" s="439">
        <f>SUM(AN18:AN38)</f>
        <v>17905113</v>
      </c>
      <c r="AO39" s="439">
        <f>SUM(AO18:AO38)</f>
        <v>16010492</v>
      </c>
      <c r="AP39" s="439">
        <f>SUM(AP18:AP38)</f>
        <v>3968295</v>
      </c>
    </row>
    <row r="40" spans="29:45" x14ac:dyDescent="0.2">
      <c r="AC40" s="468">
        <v>10</v>
      </c>
      <c r="AD40" s="442" t="s">
        <v>121</v>
      </c>
      <c r="AE40" s="443">
        <v>17.7</v>
      </c>
      <c r="AF40" s="443">
        <v>17.146999999999998</v>
      </c>
      <c r="AG40" s="443">
        <v>0.54400000000000004</v>
      </c>
    </row>
    <row r="41" spans="29:45" x14ac:dyDescent="0.2">
      <c r="AC41" s="468">
        <v>52</v>
      </c>
      <c r="AD41" s="442" t="s">
        <v>273</v>
      </c>
      <c r="AE41" s="443">
        <v>4.9000000000000004</v>
      </c>
      <c r="AF41" s="443">
        <v>3.3</v>
      </c>
      <c r="AG41" s="443">
        <v>1.633</v>
      </c>
    </row>
    <row r="42" spans="29:45" x14ac:dyDescent="0.2">
      <c r="AC42" s="467">
        <v>24</v>
      </c>
      <c r="AD42" s="442" t="s">
        <v>409</v>
      </c>
      <c r="AE42" s="443">
        <v>0.01</v>
      </c>
      <c r="AF42" s="443">
        <v>0</v>
      </c>
      <c r="AG42" s="443">
        <v>0.01</v>
      </c>
    </row>
    <row r="43" spans="29:45" x14ac:dyDescent="0.2">
      <c r="AD43" s="442" t="s">
        <v>114</v>
      </c>
      <c r="AE43" s="444">
        <f>AF43+AG43</f>
        <v>519.74400000000003</v>
      </c>
      <c r="AF43" s="444">
        <f>SUM(AF34:AF42)</f>
        <v>387.91300000000001</v>
      </c>
      <c r="AG43" s="444">
        <f>SUM(AG34:AG42)</f>
        <v>131.83100000000002</v>
      </c>
    </row>
    <row r="44" spans="29:45" x14ac:dyDescent="0.2">
      <c r="AE44" s="439"/>
      <c r="AF44" s="439"/>
      <c r="AG44" s="439"/>
    </row>
    <row r="46" spans="29:45" x14ac:dyDescent="0.2">
      <c r="AE46" s="439"/>
      <c r="AF46" s="439"/>
      <c r="AG46" s="439"/>
    </row>
    <row r="64" spans="40:42" x14ac:dyDescent="0.2">
      <c r="AN64" s="439"/>
      <c r="AO64" s="439"/>
      <c r="AP64" s="439"/>
    </row>
  </sheetData>
  <sortState ref="AD2:AE15">
    <sortCondition ref="AE2:AE15"/>
  </sortState>
  <printOptions horizontalCentered="1"/>
  <pageMargins left="0.39370078740157483" right="0.31496062992125984" top="0.56999999999999995" bottom="0.51181102362204722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k xmlns="d20cc51e-6db9-45f5-b340-116c7bf7f9f0">9</Rok>
    <Etapa xmlns="d20cc51e-6db9-45f5-b340-116c7bf7f9f0">8</Etapa>
    <_dlc_DocId xmlns="fc3156d0-6477-4e59-85db-677a3ac3ddef">K6F56YJ4D42X-542-3874</_dlc_DocId>
    <_dlc_DocIdUrl xmlns="fc3156d0-6477-4e59-85db-677a3ac3ddef">
      <Url>https://sharepoint.brno.cz/ORF/rozpocet/_layouts/15/DocIdRedir.aspx?ID=K6F56YJ4D42X-542-3874</Url>
      <Description>K6F56YJ4D42X-542-3874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37EAB05C8125F43BFAC70B5765BD22D" ma:contentTypeVersion="5" ma:contentTypeDescription="Vytvoří nový dokument" ma:contentTypeScope="" ma:versionID="cb463ddaad1ec5ee1f692cb99fa55c2a">
  <xsd:schema xmlns:xsd="http://www.w3.org/2001/XMLSchema" xmlns:xs="http://www.w3.org/2001/XMLSchema" xmlns:p="http://schemas.microsoft.com/office/2006/metadata/properties" xmlns:ns2="d20cc51e-6db9-45f5-b340-116c7bf7f9f0" xmlns:ns3="fc3156d0-6477-4e59-85db-677a3ac3ddef" xmlns:ns4="f84d82ce-040e-4862-b8a1-65b7d5461d79" targetNamespace="http://schemas.microsoft.com/office/2006/metadata/properties" ma:root="true" ma:fieldsID="cf957cd05e914c8ced77375d1b96d417" ns2:_="" ns3:_="" ns4:_="">
    <xsd:import namespace="d20cc51e-6db9-45f5-b340-116c7bf7f9f0"/>
    <xsd:import namespace="fc3156d0-6477-4e59-85db-677a3ac3ddef"/>
    <xsd:import namespace="f84d82ce-040e-4862-b8a1-65b7d5461d79"/>
    <xsd:element name="properties">
      <xsd:complexType>
        <xsd:sequence>
          <xsd:element name="documentManagement">
            <xsd:complexType>
              <xsd:all>
                <xsd:element ref="ns2:Rok"/>
                <xsd:element ref="ns2:Etapa"/>
                <xsd:element ref="ns3:_dlc_DocId" minOccurs="0"/>
                <xsd:element ref="ns3:_dlc_DocIdUrl" minOccurs="0"/>
                <xsd:element ref="ns3:_dlc_DocIdPersistId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0cc51e-6db9-45f5-b340-116c7bf7f9f0" elementFormDefault="qualified">
    <xsd:import namespace="http://schemas.microsoft.com/office/2006/documentManagement/types"/>
    <xsd:import namespace="http://schemas.microsoft.com/office/infopath/2007/PartnerControls"/>
    <xsd:element name="Rok" ma:index="2" ma:displayName="Rok NR" ma:list="{4661d655-69a6-47d3-b52d-dd184a6614f4}" ma:internalName="Rok" ma:readOnly="false" ma:showField="NR_x002d_roky">
      <xsd:simpleType>
        <xsd:restriction base="dms:Lookup"/>
      </xsd:simpleType>
    </xsd:element>
    <xsd:element name="Etapa" ma:index="3" ma:displayName="Etapa" ma:list="{4661d655-69a6-47d3-b52d-dd184a6614f4}" ma:internalName="Etapa" ma:showField="Title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3156d0-6477-4e59-85db-677a3ac3ddef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7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4d82ce-040e-4862-b8a1-65b7d5461d7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yp obsahu"/>
        <xsd:element ref="dc:title" minOccurs="0" maxOccurs="1" ma:index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BDF18C-BF8B-4161-8173-CD22F0E8778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2B2F9E-B407-47B4-947A-7F91CF99E1A8}">
  <ds:schemaRefs>
    <ds:schemaRef ds:uri="fc3156d0-6477-4e59-85db-677a3ac3ddef"/>
    <ds:schemaRef ds:uri="http://purl.org/dc/elements/1.1/"/>
    <ds:schemaRef ds:uri="f84d82ce-040e-4862-b8a1-65b7d5461d79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schemas.microsoft.com/office/infopath/2007/PartnerControls"/>
    <ds:schemaRef ds:uri="d20cc51e-6db9-45f5-b340-116c7bf7f9f0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CF94664-FA31-4F47-83BB-6366BF03826D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E8722D1-0022-4559-8A11-BB84FF6D77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0cc51e-6db9-45f5-b340-116c7bf7f9f0"/>
    <ds:schemaRef ds:uri="fc3156d0-6477-4e59-85db-677a3ac3ddef"/>
    <ds:schemaRef ds:uri="f84d82ce-040e-4862-b8a1-65b7d5461d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11</vt:i4>
      </vt:variant>
    </vt:vector>
  </HeadingPairs>
  <TitlesOfParts>
    <vt:vector size="20" baseType="lpstr">
      <vt:lpstr>Bilance</vt:lpstr>
      <vt:lpstr>Transfery</vt:lpstr>
      <vt:lpstr>Příjmy</vt:lpstr>
      <vt:lpstr>Daňové a Transfery</vt:lpstr>
      <vt:lpstr>N a K</vt:lpstr>
      <vt:lpstr>Příjmy_G</vt:lpstr>
      <vt:lpstr>Výdaje</vt:lpstr>
      <vt:lpstr>B a K</vt:lpstr>
      <vt:lpstr>Výdaje_G</vt:lpstr>
      <vt:lpstr>'B a K'!ghjsrfsefjh</vt:lpstr>
      <vt:lpstr>'B a K'!Názvy_tisku</vt:lpstr>
      <vt:lpstr>'Daňové a Transfery'!Názvy_tisku</vt:lpstr>
      <vt:lpstr>'N a K'!Názvy_tisku</vt:lpstr>
      <vt:lpstr>'B a K'!Oblast_tisku</vt:lpstr>
      <vt:lpstr>'Daňové a Transfery'!Oblast_tisku</vt:lpstr>
      <vt:lpstr>'N a K'!Oblast_tisku</vt:lpstr>
      <vt:lpstr>Příjmy!Oblast_tisku</vt:lpstr>
      <vt:lpstr>Transfery!Oblast_tisku</vt:lpstr>
      <vt:lpstr>Výdaje!Oblast_tisku</vt:lpstr>
      <vt:lpstr>Výdaje_G!Oblast_tisku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Bauer Petr</dc:creator>
  <cp:lastModifiedBy>Bauer Petr</cp:lastModifiedBy>
  <cp:lastPrinted>2020-05-14T06:56:09Z</cp:lastPrinted>
  <dcterms:created xsi:type="dcterms:W3CDTF">2016-02-22T09:14:34Z</dcterms:created>
  <dcterms:modified xsi:type="dcterms:W3CDTF">2020-05-14T06:56:47Z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036a89e1-cd59-45db-87fc-1b584447f30f</vt:lpwstr>
  </property>
  <property fmtid="{D5CDD505-2E9C-101B-9397-08002B2CF9AE}" pid="3" name="ContentTypeId">
    <vt:lpwstr>0x010100537EAB05C8125F43BFAC70B5765BD22D</vt:lpwstr>
  </property>
</Properties>
</file>